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23" documentId="8_{751D709B-680C-4823-AAC2-4090F71962CE}" xr6:coauthVersionLast="47" xr6:coauthVersionMax="47" xr10:uidLastSave="{DED09616-FAAA-4A29-9C20-CA99373866E3}"/>
  <bookViews>
    <workbookView xWindow="-28920" yWindow="-105" windowWidth="29040" windowHeight="15720" tabRatio="500" xr2:uid="{00000000-000D-0000-FFFF-FFFF00000000}"/>
  </bookViews>
  <sheets>
    <sheet name="Supply vs Demand" sheetId="1" r:id="rId1"/>
    <sheet name="DC Demand Forecasts" sheetId="2" r:id="rId2"/>
    <sheet name="Capacity Factors" sheetId="3" r:id="rId3"/>
    <sheet name="GW to TWh Conversion" sheetId="4" r:id="rId4"/>
    <sheet name="Sources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" i="4" l="1"/>
  <c r="B13" i="4"/>
  <c r="B12" i="4"/>
  <c r="B11" i="4"/>
  <c r="G31" i="1"/>
  <c r="E31" i="1"/>
  <c r="E30" i="1"/>
  <c r="G30" i="1" s="1"/>
  <c r="G29" i="1"/>
  <c r="E29" i="1"/>
  <c r="G28" i="1"/>
  <c r="E28" i="1"/>
  <c r="G27" i="1"/>
  <c r="E27" i="1"/>
  <c r="G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</calcChain>
</file>

<file path=xl/sharedStrings.xml><?xml version="1.0" encoding="utf-8"?>
<sst xmlns="http://schemas.openxmlformats.org/spreadsheetml/2006/main" count="184" uniqueCount="165">
  <si>
    <t>U.S. Electricity: Projected Demand vs. Projected Supply (2005–2030)</t>
  </si>
  <si>
    <t>Chart data for: DataCenters_DemandVsSupply_Chart  |  CRE42.com</t>
  </si>
  <si>
    <t>Blue text = hardcoded inputs from cited source. Black text = formulas. See notes below table for supply methodology.</t>
  </si>
  <si>
    <t>Year</t>
  </si>
  <si>
    <t>EIA Actual
(TWh)</t>
  </si>
  <si>
    <t>McKinsey DC
(TWh)</t>
  </si>
  <si>
    <t>IEA Non-DC
(TWh)</t>
  </si>
  <si>
    <t>Projected Demand
(McKinsey DC + IEA Non-DC, TWh)</t>
  </si>
  <si>
    <t>Projected Supply
(EIA Additions, CF-Adjusted, TWh)</t>
  </si>
  <si>
    <t>Gap
(TWh)</t>
  </si>
  <si>
    <t>SUPPLY PROJECTION METHODOLOGY</t>
  </si>
  <si>
    <t>The "Projected Supply" column is a CRE42 construction — not a single published forecast. It is built from EIA data as follows:</t>
  </si>
  <si>
    <t>1. Start with actual 2024 generation (~4,068 TWh, EIA Electric Power Monthly).</t>
  </si>
  <si>
    <t>2. Add planned capacity additions each year by fuel type (EIA STEO, January 2026).</t>
  </si>
  <si>
    <t>3. Convert nameplate GW to deliverable TWh using fuel-specific capacity factors (see Capacity Factors tab).</t>
  </si>
  <si>
    <t>4. Subtract TWh lost from scheduled retirements (same capacity factor method).</t>
  </si>
  <si>
    <t>5. Each year: Supply = prior year + new TWh additions − TWh retirements.</t>
  </si>
  <si>
    <t>Battery storage is excluded because it shifts load timing but does not add net generation.</t>
  </si>
  <si>
    <t>Actual delivery could be higher (if permitting accelerates) or lower (if projects are delayed).</t>
  </si>
  <si>
    <t>SOURCES</t>
  </si>
  <si>
    <t>EIA Actual (Col B): U.S. Energy Information Administration, Electric Power Monthly. Historical total net generation.</t>
  </si>
  <si>
    <t>McKinsey DC (Col C): McKinsey &amp; Company, "AI's Power Binge," November 2024. U.S. DC: 147 TWh (2023) → 606 TWh (2030).</t>
  </si>
  <si>
    <t>IEA Non-DC (Col D): IEA, Electricity 2025 &amp; Mid-Year Update 2025. Non-DC U.S. demand baseline + growth estimates.</t>
  </si>
  <si>
    <t>Supply Projection (Col F): CRE42 construction from EIA STEO (Jan 2026) planned additions, converted at fuel-specific capacity factors.</t>
  </si>
  <si>
    <t>U.S. Data Center Electricity Consumption Forecasts</t>
  </si>
  <si>
    <t>U.S.-only sources | All figures in TWh | Blue = direct citation; Yellow = converted from % or GW</t>
  </si>
  <si>
    <t>Source</t>
  </si>
  <si>
    <t>Report Date</t>
  </si>
  <si>
    <t>Target Year</t>
  </si>
  <si>
    <t>Baseline
(TWh)</t>
  </si>
  <si>
    <t>Low Est.
New (TWh)</t>
  </si>
  <si>
    <t>High Est.
New (TWh)</t>
  </si>
  <si>
    <t>Low Est.
Total (TWh)</t>
  </si>
  <si>
    <t>High Est.
Total (TWh)</t>
  </si>
  <si>
    <t>Basis</t>
  </si>
  <si>
    <t>LBNL / DOE</t>
  </si>
  <si>
    <t>Dec 2024</t>
  </si>
  <si>
    <t>Direct citation. LBNL-2001637. Total U.S. DC electricity consumption.</t>
  </si>
  <si>
    <t>IEA (U.S. subset)</t>
  </si>
  <si>
    <t>Apr 2025</t>
  </si>
  <si>
    <t>Direct. IEA Energy &amp; AI report. U.S. subset: 183 TWh (2024) + ~240 TWh growth.</t>
  </si>
  <si>
    <t>McKinsey &amp; Co.</t>
  </si>
  <si>
    <t>Nov 2024</t>
  </si>
  <si>
    <t>Direct citation. McKinsey 'AI's Power Binge.' Single-point estimate.</t>
  </si>
  <si>
    <t>EPRI</t>
  </si>
  <si>
    <t>May 2024</t>
  </si>
  <si>
    <t>Converted from 4.6%-9.1% of U.S. generation × ~4,600 TWh est. 2030 total.</t>
  </si>
  <si>
    <t>Goldman Sachs</t>
  </si>
  <si>
    <t>2024-2025</t>
  </si>
  <si>
    <t>Converted. GS: U.S. DC share → 8%+. 8% × ~4,600 TWh ≈ 368.</t>
  </si>
  <si>
    <t>BCG (moderate)</t>
  </si>
  <si>
    <t>2023</t>
  </si>
  <si>
    <t>Direct from BCG: ~390 TWh (~130 TWh in 2022 tripling to 7.5% by 2030).</t>
  </si>
  <si>
    <t>EESI / BCG
(extreme high)</t>
  </si>
  <si>
    <t>2025</t>
  </si>
  <si>
    <t>OUTLIER. 130 GW at ~92% util = 1,050 TWh. WRI calls this extreme upper bound.</t>
  </si>
  <si>
    <t>CHART DATA (Stacked Bar)</t>
  </si>
  <si>
    <t>Existing Baseline (TWh)</t>
  </si>
  <si>
    <t>Base Case New (TWh)</t>
  </si>
  <si>
    <t>Upside Range New (TWh)</t>
  </si>
  <si>
    <t>LBNL / DOE (2028)</t>
  </si>
  <si>
    <t>IEA (U.S. subset) (2030)</t>
  </si>
  <si>
    <t>McKinsey &amp; Co. (2030)</t>
  </si>
  <si>
    <t>EPRI (2030)</t>
  </si>
  <si>
    <t>Goldman Sachs (2030)</t>
  </si>
  <si>
    <t>BCG (moderate) (2030)</t>
  </si>
  <si>
    <t>EESI / BCG (extreme) (2030)</t>
  </si>
  <si>
    <t>Capacity Factor Reference</t>
  </si>
  <si>
    <t>Used to convert nameplate GW to deliverable TWh in the Supply vs Demand tab</t>
  </si>
  <si>
    <t>Fuel Type</t>
  </si>
  <si>
    <t>Capacity Factor</t>
  </si>
  <si>
    <t>Meaning</t>
  </si>
  <si>
    <t>Solar</t>
  </si>
  <si>
    <t>Produces ~25% of maximum output on average (daylight, weather dependent)</t>
  </si>
  <si>
    <t>Wind</t>
  </si>
  <si>
    <t>Produces ~35% of maximum output on average (wind dependent)</t>
  </si>
  <si>
    <t>Natural Gas (combined cycle)</t>
  </si>
  <si>
    <t>Produces ~57% of maximum. Dispatched when needed, down for maintenance.</t>
  </si>
  <si>
    <t>Natural Gas (peaker)</t>
  </si>
  <si>
    <t>Runs only during peak demand hours. Very low average utilization.</t>
  </si>
  <si>
    <t>Nuclear</t>
  </si>
  <si>
    <t>Runs nearly around the clock. Highest capacity factor of any source.</t>
  </si>
  <si>
    <t>Hydroelectric</t>
  </si>
  <si>
    <t>Seasonal variation. Dependent on water availability.</t>
  </si>
  <si>
    <t>Coal</t>
  </si>
  <si>
    <t>Declining utilization as plants age and displaced by cheaper gas/renewables.</t>
  </si>
  <si>
    <t>GW → TWh Conversion: Methodology &amp; Sources</t>
  </si>
  <si>
    <t>Standardizing data center forecasts from power capacity (GW) to energy consumption (TWh)</t>
  </si>
  <si>
    <t>THE FORMULA</t>
  </si>
  <si>
    <t>TWh = GW × 8,760 hours/year × Utilization Rate</t>
  </si>
  <si>
    <t>At 50%: 1 GW = 4.38 TWh</t>
  </si>
  <si>
    <t>At 60%: 1 GW = 5.26 TWh</t>
  </si>
  <si>
    <t>At 70%: 1 GW = 6.13 TWh</t>
  </si>
  <si>
    <t>SENSITIVITY TABLE</t>
  </si>
  <si>
    <t>Utilization</t>
  </si>
  <si>
    <t>TWh per GW</t>
  </si>
  <si>
    <t>Context</t>
  </si>
  <si>
    <t>Older enterprise fleet</t>
  </si>
  <si>
    <t>LBNL standard (adopted for CRE42)</t>
  </si>
  <si>
    <t>Hyperscale-heavy future mix</t>
  </si>
  <si>
    <t>AI training clusters</t>
  </si>
  <si>
    <t>PRIMARY SOURCE</t>
  </si>
  <si>
    <t>LBNL / DOE (Dec 2024)</t>
  </si>
  <si>
    <t>LBNL explicitly uses 50% average capacity utilization across ALL U.S. data centers. Their report states: "Assuming an average capacity utilization rate of 50%, this annual energy use range would translate to a total power demand for data centers between 74 and 132 GW." This maps 325-580 TWh → 74-132 GW at 50%.</t>
  </si>
  <si>
    <t>CAVEAT</t>
  </si>
  <si>
    <t>As the DC mix shifts toward hyperscale/AI (higher utilization), the blended rate may drift toward 55-60% by 2030. This would mean GW-based estimates convert to HIGHER TWh than our 50% factor suggests. We flag this but use 50% for consistency with LBNL.</t>
  </si>
  <si>
    <t>Source Documentation</t>
  </si>
  <si>
    <t>Sources used on the Data Center Power Demand vs. U.S. Grid Capacity page</t>
  </si>
  <si>
    <t>On Chart?</t>
  </si>
  <si>
    <t>Geography</t>
  </si>
  <si>
    <t>Primary Metric</t>
  </si>
  <si>
    <t>Why Included / Excluded</t>
  </si>
  <si>
    <t>Full Citation</t>
  </si>
  <si>
    <t>YES</t>
  </si>
  <si>
    <t>U.S. only</t>
  </si>
  <si>
    <t>TWh</t>
  </si>
  <si>
    <t>Gold standard. U.S. government-sponsored, bottom-up model.</t>
  </si>
  <si>
    <t>Shehabi et al., 2024 United States Data Center Energy Usage Report, LBNL-2001637, Dec 2024</t>
  </si>
  <si>
    <t>IEA</t>
  </si>
  <si>
    <t>YES
(U.S. subset)</t>
  </si>
  <si>
    <t>Global with
U.S. breakout</t>
  </si>
  <si>
    <t>Reports U.S. separately: 183 TWh (2024), ~240 TWh growth to 2030 ≈ ~423 TWh.</t>
  </si>
  <si>
    <t>IEA, Energy and AI Special Report, April 2025</t>
  </si>
  <si>
    <t>TWh + GW</t>
  </si>
  <si>
    <t>Publishes both TWh (606) and GW (80+) for U.S.</t>
  </si>
  <si>
    <t>McKinsey, 'AI's Power Binge,' Nov 2024; 'Scaling Bigger, Faster, Cheaper Data Centers,' Aug 2025</t>
  </si>
  <si>
    <t>YES
(converted)</t>
  </si>
  <si>
    <t>% of generation</t>
  </si>
  <si>
    <t>Converted from 4.6%-9.1% → 212-419 TWh.</t>
  </si>
  <si>
    <t>EPRI, 'Powering Intelligence,' May 2024</t>
  </si>
  <si>
    <t>U.S. breakout</t>
  </si>
  <si>
    <t>GW / %</t>
  </si>
  <si>
    <t>U.S. DC share → 8%+. Converted: 8% × 4,600 ≈ 368 TWh.</t>
  </si>
  <si>
    <t>Goldman Sachs Research, 'Data Center Power Demand: The 6 Ps,' 2024-2025</t>
  </si>
  <si>
    <t>BCG</t>
  </si>
  <si>
    <t>% of electricity</t>
  </si>
  <si>
    <t>Moderate: 2.5% → 7.5% (~130→~390 TWh).</t>
  </si>
  <si>
    <t>BCG, cited in LBNL-2001637 p.11 (Lee 2023)</t>
  </si>
  <si>
    <t>EESI</t>
  </si>
  <si>
    <t>YES
(outlier)</t>
  </si>
  <si>
    <t>GW and TWh</t>
  </si>
  <si>
    <t>Upper bound: 130 GW / 1,050 TWh. Widely considered extreme.</t>
  </si>
  <si>
    <t>EESI, 'Data Center Energy Needs Could Upend Power Grids,' 2025</t>
  </si>
  <si>
    <t>EXCLUDED SOURCES</t>
  </si>
  <si>
    <t>451 Research
(S&amp;P Global)</t>
  </si>
  <si>
    <t>NO</t>
  </si>
  <si>
    <t>North America</t>
  </si>
  <si>
    <t>TWh (NA)</t>
  </si>
  <si>
    <t>Reports North America (755 TWh by 2030), not U.S.</t>
  </si>
  <si>
    <t>451 Research via S&amp;P Global, Nov 2025</t>
  </si>
  <si>
    <t>JLL</t>
  </si>
  <si>
    <t>Global / Americas</t>
  </si>
  <si>
    <t>GW (capacity)</t>
  </si>
  <si>
    <t>Reports global capacity (103→200 GW). No U.S. TWh forecast.</t>
  </si>
  <si>
    <t>JLL, 2026 Global Data Center Outlook</t>
  </si>
  <si>
    <t>CBRE</t>
  </si>
  <si>
    <t>MW / vacancy</t>
  </si>
  <si>
    <t>Market data provider, not demand forecaster.</t>
  </si>
  <si>
    <t>CBRE North America Data Center Trends H1 2025</t>
  </si>
  <si>
    <t>Cushman &amp;
Wakefield</t>
  </si>
  <si>
    <t>Cost data</t>
  </si>
  <si>
    <t>Cost benchmarking provider. No forward demand forecast.</t>
  </si>
  <si>
    <t>Cushman &amp; Wakefield, U.S. Data Center Development Cost Guide 2025</t>
  </si>
  <si>
    <t>Base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</si>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</sst>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\-"/>
    <numFmt numFmtId="165" formatCode="0.0%"/>
  </numFmts>
  <fonts count="10" x14ac:knownFonts="1">
    <font>
      <sz val="11"/>
      <color theme="1"/>
      <name val="Calibri"/>
      <family val="2"/>
      <charset val="1"/>
    </font>
    <font>
      <b/>
      <sz val="12"/>
      <color rgb="FF000000"/>
      <name val="Arial"/>
      <charset val="1"/>
    </font>
    <font>
      <i/>
      <sz val="10"/>
      <color rgb="FF5A5A5A"/>
      <name val="Arial"/>
      <charset val="1"/>
    </font>
    <font>
      <sz val="9"/>
      <color rgb="FF5A5A5A"/>
      <name val="Arial"/>
      <charset val="1"/>
    </font>
    <font>
      <b/>
      <sz val="10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sz val="10"/>
      <color rgb="FF000000"/>
      <name val="Arial"/>
      <charset val="1"/>
    </font>
    <font>
      <b/>
      <sz val="11"/>
      <color rgb="FFA31F34"/>
      <name val="Arial"/>
      <charset val="1"/>
    </font>
    <font>
      <sz val="10"/>
      <color rgb="FF5A5A5A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A31F34"/>
        <bgColor rgb="FF993366"/>
      </patternFill>
    </fill>
    <fill>
      <patternFill patternType="solid">
        <fgColor rgb="FFEBF5FF"/>
        <bgColor rgb="FFF5F5F5"/>
      </patternFill>
    </fill>
    <fill>
      <patternFill patternType="solid">
        <fgColor rgb="FFF5F5F5"/>
        <bgColor rgb="FFEBF5FF"/>
      </patternFill>
    </fill>
    <fill>
      <patternFill patternType="solid">
        <fgColor rgb="FFFFFFCC"/>
        <bgColor rgb="FFF5F5F5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A31F34"/>
      </bottom>
      <diagonal/>
    </border>
    <border>
      <left/>
      <right/>
      <top/>
      <bottom style="thin">
        <color rgb="FFE8E8E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9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top" wrapText="1"/>
    </xf>
    <xf numFmtId="1" fontId="5" fillId="0" borderId="2" xfId="0" applyNumberFormat="1" applyFont="1" applyBorder="1"/>
    <xf numFmtId="3" fontId="6" fillId="3" borderId="2" xfId="0" applyNumberFormat="1" applyFont="1" applyFill="1" applyBorder="1"/>
    <xf numFmtId="0" fontId="0" fillId="0" borderId="2" xfId="0" applyBorder="1"/>
    <xf numFmtId="3" fontId="7" fillId="0" borderId="2" xfId="0" applyNumberFormat="1" applyFont="1" applyBorder="1"/>
    <xf numFmtId="164" fontId="7" fillId="0" borderId="2" xfId="0" applyNumberFormat="1" applyFont="1" applyBorder="1"/>
    <xf numFmtId="1" fontId="5" fillId="4" borderId="2" xfId="0" applyNumberFormat="1" applyFont="1" applyFill="1" applyBorder="1"/>
    <xf numFmtId="0" fontId="0" fillId="4" borderId="2" xfId="0" applyFill="1" applyBorder="1"/>
    <xf numFmtId="3" fontId="7" fillId="4" borderId="2" xfId="0" applyNumberFormat="1" applyFont="1" applyFill="1" applyBorder="1"/>
    <xf numFmtId="164" fontId="7" fillId="4" borderId="2" xfId="0" applyNumberFormat="1" applyFont="1" applyFill="1" applyBorder="1"/>
    <xf numFmtId="0" fontId="8" fillId="0" borderId="0" xfId="0" applyFont="1"/>
    <xf numFmtId="0" fontId="5" fillId="0" borderId="2" xfId="0" applyFont="1" applyBorder="1"/>
    <xf numFmtId="0" fontId="6" fillId="0" borderId="2" xfId="0" applyFont="1" applyBorder="1"/>
    <xf numFmtId="1" fontId="6" fillId="0" borderId="2" xfId="0" applyNumberFormat="1" applyFont="1" applyBorder="1"/>
    <xf numFmtId="0" fontId="9" fillId="0" borderId="2" xfId="0" applyFont="1" applyBorder="1" applyAlignment="1">
      <alignment vertical="top" wrapText="1"/>
    </xf>
    <xf numFmtId="0" fontId="5" fillId="4" borderId="2" xfId="0" applyFont="1" applyFill="1" applyBorder="1"/>
    <xf numFmtId="0" fontId="6" fillId="4" borderId="2" xfId="0" applyFont="1" applyFill="1" applyBorder="1"/>
    <xf numFmtId="1" fontId="6" fillId="4" borderId="2" xfId="0" applyNumberFormat="1" applyFont="1" applyFill="1" applyBorder="1"/>
    <xf numFmtId="0" fontId="9" fillId="4" borderId="2" xfId="0" applyFont="1" applyFill="1" applyBorder="1" applyAlignment="1">
      <alignment vertical="top" wrapText="1"/>
    </xf>
    <xf numFmtId="3" fontId="6" fillId="5" borderId="2" xfId="0" applyNumberFormat="1" applyFont="1" applyFill="1" applyBorder="1"/>
    <xf numFmtId="0" fontId="5" fillId="0" borderId="2" xfId="0" applyFont="1" applyBorder="1" applyAlignment="1">
      <alignment wrapText="1"/>
    </xf>
    <xf numFmtId="165" fontId="6" fillId="3" borderId="2" xfId="0" applyNumberFormat="1" applyFont="1" applyFill="1" applyBorder="1" applyAlignment="1">
      <alignment horizontal="center" vertical="top"/>
    </xf>
    <xf numFmtId="0" fontId="5" fillId="0" borderId="0" xfId="0" applyFont="1"/>
    <xf numFmtId="2" fontId="7" fillId="0" borderId="2" xfId="0" applyNumberFormat="1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wrapText="1"/>
    </xf>
    <xf numFmtId="0" fontId="8" fillId="0" borderId="2" xfId="0" applyFont="1" applyBorder="1"/>
    <xf numFmtId="0" fontId="4" fillId="2" borderId="0" xfId="0" applyFont="1" applyFill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0" xfId="0" applyFont="1"/>
    <xf numFmtId="0" fontId="9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5A5A5A"/>
      <rgbColor rgb="FF9999FF"/>
      <rgbColor rgb="FFA31F34"/>
      <rgbColor rgb="FFFFFFCC"/>
      <rgbColor rgb="FFEBF5FF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E8E8E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017"/>
      <rgbColor rgb="FFFF6600"/>
      <rgbColor rgb="FF666666"/>
      <rgbColor rgb="FF969696"/>
      <rgbColor rgb="FF003366"/>
      <rgbColor rgb="FF2E8B5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 Electricity: Projected Demand vs. Projected Supply 2005-2030 (TWh)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2"/>
          <c:order val="2"/>
          <c:tx>
            <c:v> </c:v>
          </c:tx>
          <c:spPr>
            <a:solidFill>
              <a:srgbClr val="FFCCCC"/>
            </a:solidFill>
            <a:ln w="25400">
              <a:noFill/>
            </a:ln>
            <a:effectLst/>
          </c:spPr>
          <c:cat>
            <c:numRef>
              <c:f>'Supply vs Demand'!$A$6:$A$31</c:f>
              <c:numCache>
                <c:formatCode>0</c:formatCod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</c:numCache>
            </c:numRef>
          </c:cat>
          <c:val>
            <c:numRef>
              <c:f>'Supply vs Demand'!$H$6:$H$31</c:f>
            </c:numRef>
          </c:val>
          <c:extLst>
            <c:ext xmlns:c16="http://schemas.microsoft.com/office/drawing/2014/chart" uri="{C3380CC4-5D6E-409C-BE32-E72D297353CC}">
              <c16:uniqueId val="{00000007-166F-4144-9E1B-27C8607ED7B9}"/>
            </c:ext>
          </c:extLst>
        </c:ser>
        <c:ser>
          <c:idx val="3"/>
          <c:order val="3"/>
          <c:tx>
            <c:v>  </c:v>
          </c:tx>
          <c:spPr>
            <a:solidFill>
              <a:srgbClr val="FFFFFF"/>
            </a:solidFill>
            <a:ln w="25400">
              <a:noFill/>
            </a:ln>
            <a:effectLst/>
          </c:spPr>
          <c:cat>
            <c:numRef>
              <c:f>'Supply vs Demand'!$A$6:$A$31</c:f>
              <c:numCache>
                <c:formatCode>0</c:formatCod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</c:numCache>
            </c:numRef>
          </c:cat>
          <c:val>
            <c:numRef>
              <c:f>'Supply vs Demand'!$I$6:$I$31</c:f>
            </c:numRef>
          </c:val>
          <c:extLst>
            <c:ext xmlns:c16="http://schemas.microsoft.com/office/drawing/2014/chart" uri="{C3380CC4-5D6E-409C-BE32-E72D297353CC}">
              <c16:uniqueId val="{00000008-166F-4144-9E1B-27C8607ED7B9}"/>
            </c:ext>
          </c:extLst>
        </c:ser>
        <c:ser>
          <c:idx val="4"/>
          <c:order val="4"/>
          <c:tx>
            <c:v> </c:v>
          </c:tx>
          <c:spPr>
            <a:solidFill>
              <a:srgbClr val="FFCCCC"/>
            </a:solidFill>
            <a:ln w="25400">
              <a:noFill/>
            </a:ln>
            <a:effectLst/>
          </c:spPr>
          <c:cat>
            <c:numRef>
              <c:f>'Supply vs Demand'!$A$6:$A$31</c:f>
              <c:numCache>
                <c:formatCode>0</c:formatCod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</c:numCache>
            </c:numRef>
          </c:cat>
          <c:val>
            <c:numRef>
              <c:f>'Supply vs Demand'!$H$6:$H$31</c:f>
            </c:numRef>
          </c:val>
          <c:extLst>
            <c:ext xmlns:c16="http://schemas.microsoft.com/office/drawing/2014/chart" uri="{C3380CC4-5D6E-409C-BE32-E72D297353CC}">
              <c16:uniqueId val="{00000009-166F-4144-9E1B-27C8607ED7B9}"/>
            </c:ext>
          </c:extLst>
        </c:ser>
        <c:ser>
          <c:idx val="5"/>
          <c:order val="5"/>
          <c:tx>
            <c:v>  </c:v>
          </c:tx>
          <c:spPr>
            <a:solidFill>
              <a:srgbClr val="FFFFFF"/>
            </a:solidFill>
            <a:ln w="25400">
              <a:noFill/>
            </a:ln>
            <a:effectLst/>
          </c:spPr>
          <c:cat>
            <c:numRef>
              <c:f>'Supply vs Demand'!$A$6:$A$31</c:f>
              <c:numCache>
                <c:formatCode>0</c:formatCod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</c:numCache>
            </c:numRef>
          </c:cat>
          <c:val>
            <c:numRef>
              <c:f>'Supply vs Demand'!$I$6:$I$31</c:f>
            </c:numRef>
          </c:val>
          <c:extLst>
            <c:ext xmlns:c16="http://schemas.microsoft.com/office/drawing/2014/chart" uri="{C3380CC4-5D6E-409C-BE32-E72D297353CC}">
              <c16:uniqueId val="{0000000A-166F-4144-9E1B-27C8607ED7B9}"/>
            </c:ext>
          </c:extLst>
        </c:ser>
        <c:ser>
          <c:idx val="6"/>
          <c:order val="6"/>
          <c:tx>
            <c:v> </c:v>
          </c:tx>
          <c:spPr>
            <a:noFill/>
            <a:ln w="25400">
              <a:noFill/>
            </a:ln>
            <a:effectLst/>
          </c:spPr>
          <c:cat>
            <c:numRef>
              <c:f>'Supply vs Demand'!$A$6:$A$31</c:f>
              <c:numCache>
                <c:formatCode>0</c:formatCod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</c:numCache>
            </c:numRef>
          </c:cat>
          <c:val>
            <c:numRef>
              <c:f>'Supply vs Demand'!$H$6:$H$31</c:f>
            </c:numRef>
          </c:val>
          <c:extLst>
            <c:ext xmlns:c16="http://schemas.microsoft.com/office/drawing/2014/chart" uri="{C3380CC4-5D6E-409C-BE32-E72D297353CC}">
              <c16:uniqueId val="{0000000B-166F-4144-9E1B-27C8607ED7B9}"/>
            </c:ext>
          </c:extLst>
        </c:ser>
        <c:ser>
          <c:idx val="7"/>
          <c:order val="7"/>
          <c:tx>
            <c:v>  </c:v>
          </c:tx>
          <c:spPr>
            <a:solidFill>
              <a:srgbClr val="FF9999"/>
            </a:solidFill>
            <a:ln w="25400">
              <a:noFill/>
            </a:ln>
            <a:effectLst/>
          </c:spPr>
          <c:cat>
            <c:numRef>
              <c:f>'Supply vs Demand'!$A$6:$A$31</c:f>
              <c:numCache>
                <c:formatCode>0</c:formatCod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</c:numCache>
            </c:numRef>
          </c:cat>
          <c:val>
            <c:numRef>
              <c:f>'Supply vs Demand'!$I$6:$I$31</c:f>
            </c:numRef>
          </c:val>
          <c:extLst>
            <c:ext xmlns:c16="http://schemas.microsoft.com/office/drawing/2014/chart" uri="{C3380CC4-5D6E-409C-BE32-E72D297353CC}">
              <c16:uniqueId val="{0000000C-166F-4144-9E1B-27C8607E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765871"/>
        <c:axId val="1724765391"/>
      </c:areaChart>
      <c:lineChart>
        <c:grouping val="standard"/>
        <c:varyColors val="0"/>
        <c:ser>
          <c:idx val="0"/>
          <c:order val="0"/>
          <c:tx>
            <c:strRef>
              <c:f>'Supply vs Demand'!$E$5</c:f>
              <c:strCache>
                <c:ptCount val="1"/>
                <c:pt idx="0">
                  <c:v>Projected Demand
(McKinsey DC + IEA Non-DC, TWh)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6F-4144-9E1B-27C8607ED7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'Supply vs Demand'!$A$6:$A$31</c:f>
              <c:numCache>
                <c:formatCode>0</c:formatCod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</c:numCache>
            </c:numRef>
          </c:cat>
          <c:val>
            <c:numRef>
              <c:f>'Supply vs Demand'!$E$6:$E$31</c:f>
              <c:numCache>
                <c:formatCode>#,##0</c:formatCode>
                <c:ptCount val="26"/>
                <c:pt idx="0">
                  <c:v>3587</c:v>
                </c:pt>
                <c:pt idx="1">
                  <c:v>3600</c:v>
                </c:pt>
                <c:pt idx="2">
                  <c:v>3694</c:v>
                </c:pt>
                <c:pt idx="3">
                  <c:v>3649</c:v>
                </c:pt>
                <c:pt idx="4">
                  <c:v>3538</c:v>
                </c:pt>
                <c:pt idx="5">
                  <c:v>3612</c:v>
                </c:pt>
                <c:pt idx="6">
                  <c:v>3578</c:v>
                </c:pt>
                <c:pt idx="7">
                  <c:v>3574</c:v>
                </c:pt>
                <c:pt idx="8">
                  <c:v>3582</c:v>
                </c:pt>
                <c:pt idx="9">
                  <c:v>3612</c:v>
                </c:pt>
                <c:pt idx="10">
                  <c:v>3626</c:v>
                </c:pt>
                <c:pt idx="11">
                  <c:v>3631</c:v>
                </c:pt>
                <c:pt idx="12">
                  <c:v>3662</c:v>
                </c:pt>
                <c:pt idx="13">
                  <c:v>3770</c:v>
                </c:pt>
                <c:pt idx="14">
                  <c:v>3718</c:v>
                </c:pt>
                <c:pt idx="15">
                  <c:v>3621</c:v>
                </c:pt>
                <c:pt idx="16">
                  <c:v>3793</c:v>
                </c:pt>
                <c:pt idx="17">
                  <c:v>3856</c:v>
                </c:pt>
                <c:pt idx="18">
                  <c:v>3967</c:v>
                </c:pt>
                <c:pt idx="19">
                  <c:v>4068</c:v>
                </c:pt>
                <c:pt idx="20">
                  <c:v>4157</c:v>
                </c:pt>
                <c:pt idx="21">
                  <c:v>4269</c:v>
                </c:pt>
                <c:pt idx="22">
                  <c:v>4391</c:v>
                </c:pt>
                <c:pt idx="23">
                  <c:v>4513</c:v>
                </c:pt>
                <c:pt idx="24">
                  <c:v>4618</c:v>
                </c:pt>
                <c:pt idx="25">
                  <c:v>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F-4144-9E1B-27C8607ED7B9}"/>
            </c:ext>
          </c:extLst>
        </c:ser>
        <c:ser>
          <c:idx val="1"/>
          <c:order val="1"/>
          <c:tx>
            <c:strRef>
              <c:f>'Supply vs Demand'!$F$5</c:f>
              <c:strCache>
                <c:ptCount val="1"/>
                <c:pt idx="0">
                  <c:v>Projected Supply
(EIA Additions, CF-Adjusted, TWh)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66F-4144-9E1B-27C8607ED7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'Supply vs Demand'!$A$6:$A$31</c:f>
              <c:numCache>
                <c:formatCode>0</c:formatCod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</c:numCache>
            </c:numRef>
          </c:cat>
          <c:val>
            <c:numRef>
              <c:f>'Supply vs Demand'!$F$6:$F$31</c:f>
              <c:numCache>
                <c:formatCode>#,##0</c:formatCode>
                <c:ptCount val="26"/>
                <c:pt idx="0">
                  <c:v>3587</c:v>
                </c:pt>
                <c:pt idx="1">
                  <c:v>3600</c:v>
                </c:pt>
                <c:pt idx="2">
                  <c:v>3694</c:v>
                </c:pt>
                <c:pt idx="3">
                  <c:v>3649</c:v>
                </c:pt>
                <c:pt idx="4">
                  <c:v>3538</c:v>
                </c:pt>
                <c:pt idx="5">
                  <c:v>3612</c:v>
                </c:pt>
                <c:pt idx="6">
                  <c:v>3578</c:v>
                </c:pt>
                <c:pt idx="7">
                  <c:v>3574</c:v>
                </c:pt>
                <c:pt idx="8">
                  <c:v>3582</c:v>
                </c:pt>
                <c:pt idx="9">
                  <c:v>3612</c:v>
                </c:pt>
                <c:pt idx="10">
                  <c:v>3626</c:v>
                </c:pt>
                <c:pt idx="11">
                  <c:v>3631</c:v>
                </c:pt>
                <c:pt idx="12">
                  <c:v>3662</c:v>
                </c:pt>
                <c:pt idx="13">
                  <c:v>3770</c:v>
                </c:pt>
                <c:pt idx="14">
                  <c:v>3718</c:v>
                </c:pt>
                <c:pt idx="15">
                  <c:v>3621</c:v>
                </c:pt>
                <c:pt idx="16">
                  <c:v>3793</c:v>
                </c:pt>
                <c:pt idx="17">
                  <c:v>3856</c:v>
                </c:pt>
                <c:pt idx="18">
                  <c:v>3967</c:v>
                </c:pt>
                <c:pt idx="19">
                  <c:v>4068</c:v>
                </c:pt>
                <c:pt idx="20">
                  <c:v>4148</c:v>
                </c:pt>
                <c:pt idx="21">
                  <c:v>4233</c:v>
                </c:pt>
                <c:pt idx="22">
                  <c:v>4323</c:v>
                </c:pt>
                <c:pt idx="23">
                  <c:v>4405</c:v>
                </c:pt>
                <c:pt idx="24">
                  <c:v>4483</c:v>
                </c:pt>
                <c:pt idx="25">
                  <c:v>4560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F-4144-9E1B-27C8607E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765871"/>
        <c:axId val="1724765391"/>
      </c:lineChart>
      <c:catAx>
        <c:axId val="1724765871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765391"/>
        <c:crosses val="autoZero"/>
        <c:auto val="1"/>
        <c:lblAlgn val="ctr"/>
        <c:lblOffset val="100"/>
        <c:noMultiLvlLbl val="0"/>
      </c:catAx>
      <c:valAx>
        <c:axId val="1724765391"/>
        <c:scaling>
          <c:orientation val="minMax"/>
          <c:min val="3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765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371476</xdr:colOff>
      <xdr:row>5</xdr:row>
      <xdr:rowOff>161925</xdr:rowOff>
    </xdr:from>
    <xdr:to>
      <xdr:col>23</xdr:col>
      <xdr:colOff>295275</xdr:colOff>
      <xdr:row>29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8C9EC0-C328-B269-7F11-FB4E8B0A0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B73C707-7EF6-4140-8C8E-8F775DAFFD34}">
  <we:reference id="wa200009404" version="1.0.0.8" store="en-US" storeType="OMEX"/>
  <we:alternateReferences>
    <we:reference id="wa200009404" version="1.0.0.8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31F34"/>
  </sheetPr>
  <dimension ref="A1:I49"/>
  <sheetViews>
    <sheetView tabSelected="1" zoomScaleNormal="100" workbookViewId="0">
      <selection activeCell="A6" sqref="A6"/>
    </sheetView>
  </sheetViews>
  <sheetFormatPr defaultColWidth="8.7109375" defaultRowHeight="15" x14ac:dyDescent="0.25"/>
  <cols>
    <col min="1" max="1" width="8" customWidth="1"/>
    <col min="2" max="4" width="14" customWidth="1"/>
    <col min="5" max="6" width="22" customWidth="1"/>
    <col min="7" max="7" width="12" customWidth="1"/>
    <col min="8" max="9" width="8.7109375" hidden="1" customWidth="1"/>
  </cols>
  <sheetData>
    <row r="1" spans="1:9" ht="15" customHeight="1" x14ac:dyDescent="0.25">
      <c r="A1" s="2" t="s">
        <v>0</v>
      </c>
    </row>
    <row r="2" spans="1:9" ht="15" customHeight="1" x14ac:dyDescent="0.25">
      <c r="A2" s="3" t="s">
        <v>1</v>
      </c>
    </row>
    <row r="3" spans="1:9" ht="15" customHeight="1" x14ac:dyDescent="0.25">
      <c r="A3" s="4" t="s">
        <v>2</v>
      </c>
    </row>
    <row r="5" spans="1:9" ht="38.25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34" t="s">
        <v>163</v>
      </c>
      <c r="I5" s="34" t="s">
        <v>164</v>
      </c>
    </row>
    <row r="6" spans="1:9" ht="15" customHeight="1" x14ac:dyDescent="0.25">
      <c r="A6" s="6">
        <v>2005</v>
      </c>
      <c r="B6" s="7">
        <v>3587</v>
      </c>
      <c r="C6" s="8"/>
      <c r="D6" s="8"/>
      <c r="E6" s="9">
        <f t="shared" ref="E6:E31" si="0">IF(B6&lt;&gt;"",B6,C6+D6)</f>
        <v>3587</v>
      </c>
      <c r="F6" s="9">
        <f>B6</f>
        <v>3587</v>
      </c>
      <c r="G6" s="10"/>
    </row>
    <row r="7" spans="1:9" ht="15" customHeight="1" x14ac:dyDescent="0.25">
      <c r="A7" s="11">
        <v>2006</v>
      </c>
      <c r="B7" s="7">
        <v>3600</v>
      </c>
      <c r="C7" s="12"/>
      <c r="D7" s="12"/>
      <c r="E7" s="13">
        <f t="shared" si="0"/>
        <v>3600</v>
      </c>
      <c r="F7" s="13">
        <f t="shared" ref="F7:F25" si="1">IF(B7&lt;&gt;"",B7,F6+0)</f>
        <v>3600</v>
      </c>
      <c r="G7" s="14"/>
    </row>
    <row r="8" spans="1:9" ht="15" customHeight="1" x14ac:dyDescent="0.25">
      <c r="A8" s="6">
        <v>2007</v>
      </c>
      <c r="B8" s="7">
        <v>3694</v>
      </c>
      <c r="C8" s="8"/>
      <c r="D8" s="8"/>
      <c r="E8" s="9">
        <f t="shared" si="0"/>
        <v>3694</v>
      </c>
      <c r="F8" s="9">
        <f t="shared" si="1"/>
        <v>3694</v>
      </c>
      <c r="G8" s="10"/>
    </row>
    <row r="9" spans="1:9" ht="15" customHeight="1" x14ac:dyDescent="0.25">
      <c r="A9" s="11">
        <v>2008</v>
      </c>
      <c r="B9" s="7">
        <v>3649</v>
      </c>
      <c r="C9" s="12"/>
      <c r="D9" s="12"/>
      <c r="E9" s="13">
        <f t="shared" si="0"/>
        <v>3649</v>
      </c>
      <c r="F9" s="13">
        <f t="shared" si="1"/>
        <v>3649</v>
      </c>
      <c r="G9" s="14"/>
    </row>
    <row r="10" spans="1:9" ht="15" customHeight="1" x14ac:dyDescent="0.25">
      <c r="A10" s="6">
        <v>2009</v>
      </c>
      <c r="B10" s="7">
        <v>3538</v>
      </c>
      <c r="C10" s="8"/>
      <c r="D10" s="8"/>
      <c r="E10" s="9">
        <f t="shared" si="0"/>
        <v>3538</v>
      </c>
      <c r="F10" s="9">
        <f t="shared" si="1"/>
        <v>3538</v>
      </c>
      <c r="G10" s="10"/>
    </row>
    <row r="11" spans="1:9" ht="15" customHeight="1" x14ac:dyDescent="0.25">
      <c r="A11" s="11">
        <v>2010</v>
      </c>
      <c r="B11" s="7">
        <v>3612</v>
      </c>
      <c r="C11" s="12"/>
      <c r="D11" s="12"/>
      <c r="E11" s="13">
        <f t="shared" si="0"/>
        <v>3612</v>
      </c>
      <c r="F11" s="13">
        <f t="shared" si="1"/>
        <v>3612</v>
      </c>
      <c r="G11" s="14"/>
    </row>
    <row r="12" spans="1:9" ht="15" customHeight="1" x14ac:dyDescent="0.25">
      <c r="A12" s="6">
        <v>2011</v>
      </c>
      <c r="B12" s="7">
        <v>3578</v>
      </c>
      <c r="C12" s="8"/>
      <c r="D12" s="8"/>
      <c r="E12" s="9">
        <f t="shared" si="0"/>
        <v>3578</v>
      </c>
      <c r="F12" s="9">
        <f t="shared" si="1"/>
        <v>3578</v>
      </c>
      <c r="G12" s="10"/>
    </row>
    <row r="13" spans="1:9" ht="15" customHeight="1" x14ac:dyDescent="0.25">
      <c r="A13" s="11">
        <v>2012</v>
      </c>
      <c r="B13" s="7">
        <v>3574</v>
      </c>
      <c r="C13" s="12"/>
      <c r="D13" s="12"/>
      <c r="E13" s="13">
        <f t="shared" si="0"/>
        <v>3574</v>
      </c>
      <c r="F13" s="13">
        <f t="shared" si="1"/>
        <v>3574</v>
      </c>
      <c r="G13" s="14"/>
    </row>
    <row r="14" spans="1:9" ht="15" customHeight="1" x14ac:dyDescent="0.25">
      <c r="A14" s="6">
        <v>2013</v>
      </c>
      <c r="B14" s="7">
        <v>3582</v>
      </c>
      <c r="C14" s="8"/>
      <c r="D14" s="8"/>
      <c r="E14" s="9">
        <f t="shared" si="0"/>
        <v>3582</v>
      </c>
      <c r="F14" s="9">
        <f t="shared" si="1"/>
        <v>3582</v>
      </c>
      <c r="G14" s="10"/>
    </row>
    <row r="15" spans="1:9" ht="15" customHeight="1" x14ac:dyDescent="0.25">
      <c r="A15" s="11">
        <v>2014</v>
      </c>
      <c r="B15" s="7">
        <v>3612</v>
      </c>
      <c r="C15" s="12"/>
      <c r="D15" s="12"/>
      <c r="E15" s="13">
        <f t="shared" si="0"/>
        <v>3612</v>
      </c>
      <c r="F15" s="13">
        <f t="shared" si="1"/>
        <v>3612</v>
      </c>
      <c r="G15" s="14"/>
    </row>
    <row r="16" spans="1:9" ht="15" customHeight="1" x14ac:dyDescent="0.25">
      <c r="A16" s="6">
        <v>2015</v>
      </c>
      <c r="B16" s="7">
        <v>3626</v>
      </c>
      <c r="C16" s="8"/>
      <c r="D16" s="8"/>
      <c r="E16" s="9">
        <f t="shared" si="0"/>
        <v>3626</v>
      </c>
      <c r="F16" s="9">
        <f t="shared" si="1"/>
        <v>3626</v>
      </c>
      <c r="G16" s="10"/>
    </row>
    <row r="17" spans="1:9" ht="15" customHeight="1" x14ac:dyDescent="0.25">
      <c r="A17" s="11">
        <v>2016</v>
      </c>
      <c r="B17" s="7">
        <v>3631</v>
      </c>
      <c r="C17" s="12"/>
      <c r="D17" s="12"/>
      <c r="E17" s="13">
        <f t="shared" si="0"/>
        <v>3631</v>
      </c>
      <c r="F17" s="13">
        <f t="shared" si="1"/>
        <v>3631</v>
      </c>
      <c r="G17" s="14"/>
    </row>
    <row r="18" spans="1:9" ht="15" customHeight="1" x14ac:dyDescent="0.25">
      <c r="A18" s="6">
        <v>2017</v>
      </c>
      <c r="B18" s="7">
        <v>3662</v>
      </c>
      <c r="C18" s="8"/>
      <c r="D18" s="8"/>
      <c r="E18" s="9">
        <f t="shared" si="0"/>
        <v>3662</v>
      </c>
      <c r="F18" s="9">
        <f t="shared" si="1"/>
        <v>3662</v>
      </c>
      <c r="G18" s="10"/>
    </row>
    <row r="19" spans="1:9" ht="15" customHeight="1" x14ac:dyDescent="0.25">
      <c r="A19" s="11">
        <v>2018</v>
      </c>
      <c r="B19" s="7">
        <v>3770</v>
      </c>
      <c r="C19" s="12"/>
      <c r="D19" s="12"/>
      <c r="E19" s="13">
        <f t="shared" si="0"/>
        <v>3770</v>
      </c>
      <c r="F19" s="13">
        <f t="shared" si="1"/>
        <v>3770</v>
      </c>
      <c r="G19" s="14"/>
    </row>
    <row r="20" spans="1:9" ht="15" customHeight="1" x14ac:dyDescent="0.25">
      <c r="A20" s="6">
        <v>2019</v>
      </c>
      <c r="B20" s="7">
        <v>3718</v>
      </c>
      <c r="C20" s="8"/>
      <c r="D20" s="8"/>
      <c r="E20" s="9">
        <f t="shared" si="0"/>
        <v>3718</v>
      </c>
      <c r="F20" s="9">
        <f t="shared" si="1"/>
        <v>3718</v>
      </c>
      <c r="G20" s="10"/>
    </row>
    <row r="21" spans="1:9" ht="15" customHeight="1" x14ac:dyDescent="0.25">
      <c r="A21" s="11">
        <v>2020</v>
      </c>
      <c r="B21" s="7">
        <v>3621</v>
      </c>
      <c r="C21" s="12"/>
      <c r="D21" s="12"/>
      <c r="E21" s="13">
        <f t="shared" si="0"/>
        <v>3621</v>
      </c>
      <c r="F21" s="13">
        <f t="shared" si="1"/>
        <v>3621</v>
      </c>
      <c r="G21" s="14"/>
    </row>
    <row r="22" spans="1:9" ht="15" customHeight="1" x14ac:dyDescent="0.25">
      <c r="A22" s="6">
        <v>2021</v>
      </c>
      <c r="B22" s="7">
        <v>3793</v>
      </c>
      <c r="C22" s="8"/>
      <c r="D22" s="8"/>
      <c r="E22" s="9">
        <f t="shared" si="0"/>
        <v>3793</v>
      </c>
      <c r="F22" s="9">
        <f t="shared" si="1"/>
        <v>3793</v>
      </c>
      <c r="G22" s="10"/>
    </row>
    <row r="23" spans="1:9" ht="15" customHeight="1" x14ac:dyDescent="0.25">
      <c r="A23" s="11">
        <v>2022</v>
      </c>
      <c r="B23" s="7">
        <v>3856</v>
      </c>
      <c r="C23" s="12"/>
      <c r="D23" s="12"/>
      <c r="E23" s="13">
        <f t="shared" si="0"/>
        <v>3856</v>
      </c>
      <c r="F23" s="13">
        <f t="shared" si="1"/>
        <v>3856</v>
      </c>
      <c r="G23" s="14"/>
    </row>
    <row r="24" spans="1:9" ht="15" customHeight="1" x14ac:dyDescent="0.25">
      <c r="A24" s="6">
        <v>2023</v>
      </c>
      <c r="B24" s="7">
        <v>3967</v>
      </c>
      <c r="C24" s="7">
        <v>147</v>
      </c>
      <c r="D24" s="7">
        <v>3820</v>
      </c>
      <c r="E24" s="9">
        <f t="shared" si="0"/>
        <v>3967</v>
      </c>
      <c r="F24" s="9">
        <f t="shared" si="1"/>
        <v>3967</v>
      </c>
      <c r="G24" s="10"/>
    </row>
    <row r="25" spans="1:9" ht="15" customHeight="1" x14ac:dyDescent="0.25">
      <c r="A25" s="11">
        <v>2024</v>
      </c>
      <c r="B25" s="7">
        <v>4068</v>
      </c>
      <c r="C25" s="7">
        <v>178</v>
      </c>
      <c r="D25" s="7">
        <v>3890</v>
      </c>
      <c r="E25" s="13">
        <f t="shared" si="0"/>
        <v>4068</v>
      </c>
      <c r="F25" s="13">
        <f t="shared" si="1"/>
        <v>4068</v>
      </c>
      <c r="G25" s="14"/>
      <c r="H25">
        <v>4068</v>
      </c>
      <c r="I25">
        <v>0</v>
      </c>
    </row>
    <row r="26" spans="1:9" ht="15" customHeight="1" x14ac:dyDescent="0.25">
      <c r="A26" s="6">
        <v>2025</v>
      </c>
      <c r="B26" s="8"/>
      <c r="C26" s="7">
        <v>224</v>
      </c>
      <c r="D26" s="7">
        <v>3933</v>
      </c>
      <c r="E26" s="9">
        <f t="shared" si="0"/>
        <v>4157</v>
      </c>
      <c r="F26" s="7">
        <v>4148</v>
      </c>
      <c r="G26" s="10">
        <f t="shared" ref="G26:G31" si="2">E26-F26</f>
        <v>9</v>
      </c>
      <c r="H26">
        <v>4148</v>
      </c>
      <c r="I26">
        <v>9</v>
      </c>
    </row>
    <row r="27" spans="1:9" ht="15" customHeight="1" x14ac:dyDescent="0.25">
      <c r="A27" s="11">
        <v>2026</v>
      </c>
      <c r="B27" s="12"/>
      <c r="C27" s="7">
        <v>292</v>
      </c>
      <c r="D27" s="7">
        <v>3977</v>
      </c>
      <c r="E27" s="13">
        <f t="shared" si="0"/>
        <v>4269</v>
      </c>
      <c r="F27" s="7">
        <v>4233</v>
      </c>
      <c r="G27" s="14">
        <f t="shared" si="2"/>
        <v>36</v>
      </c>
      <c r="H27">
        <v>4233</v>
      </c>
      <c r="I27">
        <v>36</v>
      </c>
    </row>
    <row r="28" spans="1:9" ht="15" customHeight="1" x14ac:dyDescent="0.25">
      <c r="A28" s="6">
        <v>2027</v>
      </c>
      <c r="B28" s="8"/>
      <c r="C28" s="7">
        <v>371</v>
      </c>
      <c r="D28" s="7">
        <v>4020</v>
      </c>
      <c r="E28" s="9">
        <f t="shared" si="0"/>
        <v>4391</v>
      </c>
      <c r="F28" s="7">
        <v>4323</v>
      </c>
      <c r="G28" s="10">
        <f t="shared" si="2"/>
        <v>68</v>
      </c>
      <c r="H28">
        <v>4323</v>
      </c>
      <c r="I28">
        <v>68</v>
      </c>
    </row>
    <row r="29" spans="1:9" ht="15" customHeight="1" x14ac:dyDescent="0.25">
      <c r="A29" s="11">
        <v>2028</v>
      </c>
      <c r="B29" s="12"/>
      <c r="C29" s="7">
        <v>450</v>
      </c>
      <c r="D29" s="7">
        <v>4063</v>
      </c>
      <c r="E29" s="13">
        <f t="shared" si="0"/>
        <v>4513</v>
      </c>
      <c r="F29" s="7">
        <v>4405</v>
      </c>
      <c r="G29" s="14">
        <f t="shared" si="2"/>
        <v>108</v>
      </c>
      <c r="H29">
        <v>4405</v>
      </c>
      <c r="I29">
        <v>108</v>
      </c>
    </row>
    <row r="30" spans="1:9" ht="15" customHeight="1" x14ac:dyDescent="0.25">
      <c r="A30" s="6">
        <v>2029</v>
      </c>
      <c r="B30" s="8"/>
      <c r="C30" s="7">
        <v>513</v>
      </c>
      <c r="D30" s="7">
        <v>4105</v>
      </c>
      <c r="E30" s="9">
        <f t="shared" si="0"/>
        <v>4618</v>
      </c>
      <c r="F30" s="7">
        <v>4483</v>
      </c>
      <c r="G30" s="10">
        <f t="shared" si="2"/>
        <v>135</v>
      </c>
      <c r="H30">
        <v>4483</v>
      </c>
      <c r="I30">
        <v>135</v>
      </c>
    </row>
    <row r="31" spans="1:9" ht="15" customHeight="1" x14ac:dyDescent="0.25">
      <c r="A31" s="11">
        <v>2030</v>
      </c>
      <c r="B31" s="12"/>
      <c r="C31" s="7">
        <v>606</v>
      </c>
      <c r="D31" s="7">
        <v>4147</v>
      </c>
      <c r="E31" s="13">
        <f t="shared" si="0"/>
        <v>4753</v>
      </c>
      <c r="F31" s="7">
        <v>4560</v>
      </c>
      <c r="G31" s="14">
        <f t="shared" si="2"/>
        <v>193</v>
      </c>
      <c r="H31">
        <v>4560</v>
      </c>
      <c r="I31">
        <v>193</v>
      </c>
    </row>
    <row r="34" spans="1:7" ht="15" customHeight="1" x14ac:dyDescent="0.25">
      <c r="A34" s="15" t="s">
        <v>10</v>
      </c>
    </row>
    <row r="35" spans="1:7" ht="15" customHeight="1" x14ac:dyDescent="0.25">
      <c r="A35" s="36" t="s">
        <v>11</v>
      </c>
      <c r="B35" s="36"/>
      <c r="C35" s="36"/>
      <c r="D35" s="36"/>
      <c r="E35" s="36"/>
      <c r="F35" s="36"/>
      <c r="G35" s="36"/>
    </row>
    <row r="36" spans="1:7" ht="15" customHeight="1" x14ac:dyDescent="0.25">
      <c r="A36" s="36" t="s">
        <v>12</v>
      </c>
      <c r="B36" s="36"/>
      <c r="C36" s="36"/>
      <c r="D36" s="36"/>
      <c r="E36" s="36"/>
      <c r="F36" s="36"/>
      <c r="G36" s="36"/>
    </row>
    <row r="37" spans="1:7" ht="15" customHeight="1" x14ac:dyDescent="0.25">
      <c r="A37" s="36" t="s">
        <v>13</v>
      </c>
      <c r="B37" s="36"/>
      <c r="C37" s="36"/>
      <c r="D37" s="36"/>
      <c r="E37" s="36"/>
      <c r="F37" s="36"/>
      <c r="G37" s="36"/>
    </row>
    <row r="38" spans="1:7" ht="15" customHeight="1" x14ac:dyDescent="0.25">
      <c r="A38" s="36" t="s">
        <v>14</v>
      </c>
      <c r="B38" s="36"/>
      <c r="C38" s="36"/>
      <c r="D38" s="36"/>
      <c r="E38" s="36"/>
      <c r="F38" s="36"/>
      <c r="G38" s="36"/>
    </row>
    <row r="39" spans="1:7" ht="15" customHeight="1" x14ac:dyDescent="0.25">
      <c r="A39" s="36" t="s">
        <v>15</v>
      </c>
      <c r="B39" s="36"/>
      <c r="C39" s="36"/>
      <c r="D39" s="36"/>
      <c r="E39" s="36"/>
      <c r="F39" s="36"/>
      <c r="G39" s="36"/>
    </row>
    <row r="40" spans="1:7" ht="15" customHeight="1" x14ac:dyDescent="0.25">
      <c r="A40" s="36" t="s">
        <v>16</v>
      </c>
      <c r="B40" s="36"/>
      <c r="C40" s="36"/>
      <c r="D40" s="36"/>
      <c r="E40" s="36"/>
      <c r="F40" s="36"/>
      <c r="G40" s="36"/>
    </row>
    <row r="41" spans="1:7" ht="15" customHeight="1" x14ac:dyDescent="0.25">
      <c r="A41" s="36"/>
      <c r="B41" s="36"/>
      <c r="C41" s="36"/>
      <c r="D41" s="36"/>
      <c r="E41" s="36"/>
      <c r="F41" s="36"/>
      <c r="G41" s="36"/>
    </row>
    <row r="42" spans="1:7" ht="15" customHeight="1" x14ac:dyDescent="0.25">
      <c r="A42" s="36" t="s">
        <v>17</v>
      </c>
      <c r="B42" s="36"/>
      <c r="C42" s="36"/>
      <c r="D42" s="36"/>
      <c r="E42" s="36"/>
      <c r="F42" s="36"/>
      <c r="G42" s="36"/>
    </row>
    <row r="43" spans="1:7" ht="15" customHeight="1" x14ac:dyDescent="0.25">
      <c r="A43" s="36" t="s">
        <v>18</v>
      </c>
      <c r="B43" s="36"/>
      <c r="C43" s="36"/>
      <c r="D43" s="36"/>
      <c r="E43" s="36"/>
      <c r="F43" s="36"/>
      <c r="G43" s="36"/>
    </row>
    <row r="45" spans="1:7" ht="15" customHeight="1" x14ac:dyDescent="0.25">
      <c r="A45" s="15" t="s">
        <v>19</v>
      </c>
    </row>
    <row r="46" spans="1:7" ht="15" customHeight="1" x14ac:dyDescent="0.25">
      <c r="A46" s="36" t="s">
        <v>20</v>
      </c>
      <c r="B46" s="36"/>
      <c r="C46" s="36"/>
      <c r="D46" s="36"/>
      <c r="E46" s="36"/>
      <c r="F46" s="36"/>
      <c r="G46" s="36"/>
    </row>
    <row r="47" spans="1:7" ht="15" customHeight="1" x14ac:dyDescent="0.25">
      <c r="A47" s="36" t="s">
        <v>21</v>
      </c>
      <c r="B47" s="36"/>
      <c r="C47" s="36"/>
      <c r="D47" s="36"/>
      <c r="E47" s="36"/>
      <c r="F47" s="36"/>
      <c r="G47" s="36"/>
    </row>
    <row r="48" spans="1:7" ht="15" customHeight="1" x14ac:dyDescent="0.25">
      <c r="A48" s="36" t="s">
        <v>22</v>
      </c>
      <c r="B48" s="36"/>
      <c r="C48" s="36"/>
      <c r="D48" s="36"/>
      <c r="E48" s="36"/>
      <c r="F48" s="36"/>
      <c r="G48" s="36"/>
    </row>
    <row r="49" spans="1:7" ht="15" customHeight="1" x14ac:dyDescent="0.25">
      <c r="A49" s="36" t="s">
        <v>23</v>
      </c>
      <c r="B49" s="36"/>
      <c r="C49" s="36"/>
      <c r="D49" s="36"/>
      <c r="E49" s="36"/>
      <c r="F49" s="36"/>
      <c r="G49" s="36"/>
    </row>
  </sheetData>
  <mergeCells count="13">
    <mergeCell ref="A35:G35"/>
    <mergeCell ref="A36:G36"/>
    <mergeCell ref="A37:G37"/>
    <mergeCell ref="A38:G38"/>
    <mergeCell ref="A39:G39"/>
    <mergeCell ref="A47:G47"/>
    <mergeCell ref="A48:G48"/>
    <mergeCell ref="A49:G49"/>
    <mergeCell ref="A40:G40"/>
    <mergeCell ref="A41:G41"/>
    <mergeCell ref="A42:G42"/>
    <mergeCell ref="A43:G43"/>
    <mergeCell ref="A46:G46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6B9E"/>
  </sheetPr>
  <dimension ref="A1:I22"/>
  <sheetViews>
    <sheetView zoomScaleNormal="100" workbookViewId="0">
      <selection activeCell="F15" sqref="F15"/>
    </sheetView>
  </sheetViews>
  <sheetFormatPr defaultColWidth="8.7109375" defaultRowHeight="15" x14ac:dyDescent="0.25"/>
  <cols>
    <col min="1" max="1" width="26" customWidth="1"/>
    <col min="2" max="2" width="12" customWidth="1"/>
    <col min="3" max="3" width="10" customWidth="1"/>
    <col min="4" max="4" width="12" customWidth="1"/>
    <col min="5" max="8" width="14" customWidth="1"/>
    <col min="9" max="9" width="50" customWidth="1"/>
  </cols>
  <sheetData>
    <row r="1" spans="1:9" ht="15" customHeight="1" x14ac:dyDescent="0.25">
      <c r="A1" s="2" t="s">
        <v>24</v>
      </c>
    </row>
    <row r="2" spans="1:9" ht="15" customHeight="1" x14ac:dyDescent="0.25">
      <c r="A2" s="3" t="s">
        <v>25</v>
      </c>
    </row>
    <row r="4" spans="1:9" ht="25.5" x14ac:dyDescent="0.25">
      <c r="A4" s="5" t="s">
        <v>26</v>
      </c>
      <c r="B4" s="5" t="s">
        <v>27</v>
      </c>
      <c r="C4" s="5" t="s">
        <v>28</v>
      </c>
      <c r="D4" s="5" t="s">
        <v>29</v>
      </c>
      <c r="E4" s="5" t="s">
        <v>30</v>
      </c>
      <c r="F4" s="5" t="s">
        <v>31</v>
      </c>
      <c r="G4" s="5" t="s">
        <v>32</v>
      </c>
      <c r="H4" s="5" t="s">
        <v>33</v>
      </c>
      <c r="I4" s="5" t="s">
        <v>34</v>
      </c>
    </row>
    <row r="5" spans="1:9" ht="30" customHeight="1" x14ac:dyDescent="0.25">
      <c r="A5" s="16" t="s">
        <v>35</v>
      </c>
      <c r="B5" s="17" t="s">
        <v>36</v>
      </c>
      <c r="C5" s="18">
        <v>2028</v>
      </c>
      <c r="D5" s="7">
        <v>176</v>
      </c>
      <c r="E5" s="7">
        <v>149</v>
      </c>
      <c r="F5" s="7">
        <v>404</v>
      </c>
      <c r="G5" s="7">
        <v>325</v>
      </c>
      <c r="H5" s="7">
        <v>580</v>
      </c>
      <c r="I5" s="19" t="s">
        <v>37</v>
      </c>
    </row>
    <row r="6" spans="1:9" ht="30" customHeight="1" x14ac:dyDescent="0.25">
      <c r="A6" s="20" t="s">
        <v>38</v>
      </c>
      <c r="B6" s="21" t="s">
        <v>39</v>
      </c>
      <c r="C6" s="22">
        <v>2030</v>
      </c>
      <c r="D6" s="7">
        <v>183</v>
      </c>
      <c r="E6" s="7">
        <v>240</v>
      </c>
      <c r="F6" s="7">
        <v>240</v>
      </c>
      <c r="G6" s="7">
        <v>423</v>
      </c>
      <c r="H6" s="7">
        <v>423</v>
      </c>
      <c r="I6" s="23" t="s">
        <v>40</v>
      </c>
    </row>
    <row r="7" spans="1:9" ht="30" customHeight="1" x14ac:dyDescent="0.25">
      <c r="A7" s="16" t="s">
        <v>41</v>
      </c>
      <c r="B7" s="17" t="s">
        <v>42</v>
      </c>
      <c r="C7" s="18">
        <v>2030</v>
      </c>
      <c r="D7" s="7">
        <v>147</v>
      </c>
      <c r="E7" s="7">
        <v>459</v>
      </c>
      <c r="F7" s="7">
        <v>459</v>
      </c>
      <c r="G7" s="7">
        <v>606</v>
      </c>
      <c r="H7" s="7">
        <v>606</v>
      </c>
      <c r="I7" s="19" t="s">
        <v>43</v>
      </c>
    </row>
    <row r="8" spans="1:9" ht="30" customHeight="1" x14ac:dyDescent="0.25">
      <c r="A8" s="20" t="s">
        <v>44</v>
      </c>
      <c r="B8" s="21" t="s">
        <v>45</v>
      </c>
      <c r="C8" s="22">
        <v>2030</v>
      </c>
      <c r="D8" s="24">
        <v>176</v>
      </c>
      <c r="E8" s="24">
        <v>36</v>
      </c>
      <c r="F8" s="24">
        <v>243</v>
      </c>
      <c r="G8" s="24">
        <v>212</v>
      </c>
      <c r="H8" s="24">
        <v>419</v>
      </c>
      <c r="I8" s="23" t="s">
        <v>46</v>
      </c>
    </row>
    <row r="9" spans="1:9" ht="30" customHeight="1" x14ac:dyDescent="0.25">
      <c r="A9" s="16" t="s">
        <v>47</v>
      </c>
      <c r="B9" s="17" t="s">
        <v>48</v>
      </c>
      <c r="C9" s="18">
        <v>2030</v>
      </c>
      <c r="D9" s="24">
        <v>176</v>
      </c>
      <c r="E9" s="24">
        <v>192</v>
      </c>
      <c r="F9" s="24">
        <v>192</v>
      </c>
      <c r="G9" s="24">
        <v>368</v>
      </c>
      <c r="H9" s="24">
        <v>368</v>
      </c>
      <c r="I9" s="19" t="s">
        <v>49</v>
      </c>
    </row>
    <row r="10" spans="1:9" ht="30" customHeight="1" x14ac:dyDescent="0.25">
      <c r="A10" s="20" t="s">
        <v>50</v>
      </c>
      <c r="B10" s="21" t="s">
        <v>51</v>
      </c>
      <c r="C10" s="22">
        <v>2030</v>
      </c>
      <c r="D10" s="7">
        <v>176</v>
      </c>
      <c r="E10" s="7">
        <v>214</v>
      </c>
      <c r="F10" s="7">
        <v>214</v>
      </c>
      <c r="G10" s="7">
        <v>390</v>
      </c>
      <c r="H10" s="7">
        <v>390</v>
      </c>
      <c r="I10" s="23" t="s">
        <v>52</v>
      </c>
    </row>
    <row r="11" spans="1:9" ht="30" customHeight="1" x14ac:dyDescent="0.25">
      <c r="A11" s="25" t="s">
        <v>53</v>
      </c>
      <c r="B11" s="17" t="s">
        <v>54</v>
      </c>
      <c r="C11" s="18">
        <v>2030</v>
      </c>
      <c r="D11" s="24">
        <v>176</v>
      </c>
      <c r="E11" s="24">
        <v>874</v>
      </c>
      <c r="F11" s="24">
        <v>874</v>
      </c>
      <c r="G11" s="24">
        <v>1050</v>
      </c>
      <c r="H11" s="24">
        <v>1050</v>
      </c>
      <c r="I11" s="19" t="s">
        <v>55</v>
      </c>
    </row>
    <row r="14" spans="1:9" ht="15" customHeight="1" x14ac:dyDescent="0.25">
      <c r="A14" s="15" t="s">
        <v>56</v>
      </c>
    </row>
    <row r="15" spans="1:9" ht="34.5" customHeight="1" x14ac:dyDescent="0.25">
      <c r="A15" s="5" t="s">
        <v>26</v>
      </c>
      <c r="B15" s="5" t="s">
        <v>57</v>
      </c>
      <c r="C15" s="5" t="s">
        <v>58</v>
      </c>
      <c r="D15" s="5" t="s">
        <v>59</v>
      </c>
    </row>
    <row r="16" spans="1:9" ht="15" customHeight="1" x14ac:dyDescent="0.25">
      <c r="A16" s="16" t="s">
        <v>60</v>
      </c>
      <c r="B16" s="7">
        <v>176</v>
      </c>
      <c r="C16" s="7">
        <v>149</v>
      </c>
      <c r="D16" s="7">
        <v>255</v>
      </c>
    </row>
    <row r="17" spans="1:4" ht="15" customHeight="1" x14ac:dyDescent="0.25">
      <c r="A17" s="16" t="s">
        <v>61</v>
      </c>
      <c r="B17" s="7">
        <v>183</v>
      </c>
      <c r="C17" s="7">
        <v>240</v>
      </c>
      <c r="D17" s="8"/>
    </row>
    <row r="18" spans="1:4" ht="15" customHeight="1" x14ac:dyDescent="0.25">
      <c r="A18" s="16" t="s">
        <v>62</v>
      </c>
      <c r="B18" s="7">
        <v>147</v>
      </c>
      <c r="C18" s="7">
        <v>459</v>
      </c>
      <c r="D18" s="8"/>
    </row>
    <row r="19" spans="1:4" ht="15" customHeight="1" x14ac:dyDescent="0.25">
      <c r="A19" s="16" t="s">
        <v>63</v>
      </c>
      <c r="B19" s="7">
        <v>176</v>
      </c>
      <c r="C19" s="7">
        <v>36</v>
      </c>
      <c r="D19" s="7">
        <v>207</v>
      </c>
    </row>
    <row r="20" spans="1:4" ht="15" customHeight="1" x14ac:dyDescent="0.25">
      <c r="A20" s="16" t="s">
        <v>64</v>
      </c>
      <c r="B20" s="7">
        <v>176</v>
      </c>
      <c r="C20" s="7">
        <v>192</v>
      </c>
      <c r="D20" s="8"/>
    </row>
    <row r="21" spans="1:4" ht="15" customHeight="1" x14ac:dyDescent="0.25">
      <c r="A21" s="16" t="s">
        <v>65</v>
      </c>
      <c r="B21" s="7">
        <v>176</v>
      </c>
      <c r="C21" s="7">
        <v>214</v>
      </c>
      <c r="D21" s="8"/>
    </row>
    <row r="22" spans="1:4" ht="15" customHeight="1" x14ac:dyDescent="0.25">
      <c r="A22" s="16" t="s">
        <v>66</v>
      </c>
      <c r="B22" s="7">
        <v>176</v>
      </c>
      <c r="C22" s="7">
        <v>874</v>
      </c>
      <c r="D22" s="8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8B57"/>
  </sheetPr>
  <dimension ref="A1:C11"/>
  <sheetViews>
    <sheetView zoomScaleNormal="100" workbookViewId="0">
      <pane ySplit="4" topLeftCell="A5" activePane="bottomLeft" state="frozen"/>
      <selection pane="bottomLeft" activeCell="A14" sqref="A14"/>
    </sheetView>
  </sheetViews>
  <sheetFormatPr defaultColWidth="8.7109375" defaultRowHeight="15" x14ac:dyDescent="0.25"/>
  <cols>
    <col min="1" max="1" width="30" customWidth="1"/>
    <col min="2" max="2" width="16" customWidth="1"/>
    <col min="3" max="3" width="65" customWidth="1"/>
  </cols>
  <sheetData>
    <row r="1" spans="1:3" ht="15" customHeight="1" x14ac:dyDescent="0.25">
      <c r="A1" s="2" t="s">
        <v>67</v>
      </c>
    </row>
    <row r="2" spans="1:3" ht="15" customHeight="1" x14ac:dyDescent="0.25">
      <c r="A2" s="3" t="s">
        <v>68</v>
      </c>
    </row>
    <row r="4" spans="1:3" ht="15" customHeight="1" x14ac:dyDescent="0.25">
      <c r="A4" s="5" t="s">
        <v>69</v>
      </c>
      <c r="B4" s="5" t="s">
        <v>70</v>
      </c>
      <c r="C4" s="5" t="s">
        <v>71</v>
      </c>
    </row>
    <row r="5" spans="1:3" ht="15" customHeight="1" x14ac:dyDescent="0.25">
      <c r="A5" s="16" t="s">
        <v>72</v>
      </c>
      <c r="B5" s="26">
        <v>0.25</v>
      </c>
      <c r="C5" s="19" t="s">
        <v>73</v>
      </c>
    </row>
    <row r="6" spans="1:3" ht="15" customHeight="1" x14ac:dyDescent="0.25">
      <c r="A6" s="16" t="s">
        <v>74</v>
      </c>
      <c r="B6" s="26">
        <v>0.35</v>
      </c>
      <c r="C6" s="19" t="s">
        <v>75</v>
      </c>
    </row>
    <row r="7" spans="1:3" ht="15" customHeight="1" x14ac:dyDescent="0.25">
      <c r="A7" s="16" t="s">
        <v>76</v>
      </c>
      <c r="B7" s="26">
        <v>0.56999999999999995</v>
      </c>
      <c r="C7" s="19" t="s">
        <v>77</v>
      </c>
    </row>
    <row r="8" spans="1:3" ht="15" customHeight="1" x14ac:dyDescent="0.25">
      <c r="A8" s="16" t="s">
        <v>78</v>
      </c>
      <c r="B8" s="26">
        <v>0.12</v>
      </c>
      <c r="C8" s="19" t="s">
        <v>79</v>
      </c>
    </row>
    <row r="9" spans="1:3" ht="15" customHeight="1" x14ac:dyDescent="0.25">
      <c r="A9" s="16" t="s">
        <v>80</v>
      </c>
      <c r="B9" s="26">
        <v>0.93</v>
      </c>
      <c r="C9" s="19" t="s">
        <v>81</v>
      </c>
    </row>
    <row r="10" spans="1:3" ht="15" customHeight="1" x14ac:dyDescent="0.25">
      <c r="A10" s="16" t="s">
        <v>82</v>
      </c>
      <c r="B10" s="26">
        <v>0.4</v>
      </c>
      <c r="C10" s="19" t="s">
        <v>83</v>
      </c>
    </row>
    <row r="11" spans="1:3" ht="15" customHeight="1" x14ac:dyDescent="0.25">
      <c r="A11" s="16" t="s">
        <v>84</v>
      </c>
      <c r="B11" s="26">
        <v>0.4</v>
      </c>
      <c r="C11" s="19" t="s">
        <v>85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4A017"/>
  </sheetPr>
  <dimension ref="A1:C20"/>
  <sheetViews>
    <sheetView zoomScaleNormal="100" workbookViewId="0">
      <selection activeCell="B23" sqref="B23"/>
    </sheetView>
  </sheetViews>
  <sheetFormatPr defaultColWidth="8.7109375" defaultRowHeight="15" x14ac:dyDescent="0.25"/>
  <cols>
    <col min="1" max="1" width="24" customWidth="1"/>
    <col min="2" max="2" width="16" customWidth="1"/>
    <col min="3" max="3" width="50" customWidth="1"/>
  </cols>
  <sheetData>
    <row r="1" spans="1:3" ht="15" customHeight="1" x14ac:dyDescent="0.25">
      <c r="A1" s="2" t="s">
        <v>86</v>
      </c>
    </row>
    <row r="2" spans="1:3" ht="15" customHeight="1" x14ac:dyDescent="0.25">
      <c r="A2" s="3" t="s">
        <v>87</v>
      </c>
    </row>
    <row r="4" spans="1:3" ht="15" customHeight="1" x14ac:dyDescent="0.25">
      <c r="A4" s="15" t="s">
        <v>88</v>
      </c>
    </row>
    <row r="5" spans="1:3" ht="15" customHeight="1" x14ac:dyDescent="0.25">
      <c r="A5" s="27" t="s">
        <v>89</v>
      </c>
      <c r="B5" s="1" t="s">
        <v>90</v>
      </c>
    </row>
    <row r="6" spans="1:3" ht="15" customHeight="1" x14ac:dyDescent="0.25">
      <c r="B6" s="1" t="s">
        <v>91</v>
      </c>
    </row>
    <row r="7" spans="1:3" ht="15" customHeight="1" x14ac:dyDescent="0.25">
      <c r="B7" s="1" t="s">
        <v>92</v>
      </c>
    </row>
    <row r="9" spans="1:3" ht="15" customHeight="1" x14ac:dyDescent="0.25">
      <c r="A9" s="15" t="s">
        <v>93</v>
      </c>
    </row>
    <row r="10" spans="1:3" ht="15" customHeight="1" x14ac:dyDescent="0.25">
      <c r="A10" s="5" t="s">
        <v>94</v>
      </c>
      <c r="B10" s="5" t="s">
        <v>95</v>
      </c>
      <c r="C10" s="5" t="s">
        <v>96</v>
      </c>
    </row>
    <row r="11" spans="1:3" ht="15" customHeight="1" x14ac:dyDescent="0.25">
      <c r="A11" s="26">
        <v>0.4</v>
      </c>
      <c r="B11" s="28">
        <f>0.4*8760/1000</f>
        <v>3.504</v>
      </c>
      <c r="C11" s="29" t="s">
        <v>97</v>
      </c>
    </row>
    <row r="12" spans="1:3" ht="15" customHeight="1" x14ac:dyDescent="0.25">
      <c r="A12" s="26">
        <v>0.5</v>
      </c>
      <c r="B12" s="28">
        <f>0.5*8760/1000</f>
        <v>4.38</v>
      </c>
      <c r="C12" s="29" t="s">
        <v>98</v>
      </c>
    </row>
    <row r="13" spans="1:3" ht="15" customHeight="1" x14ac:dyDescent="0.25">
      <c r="A13" s="26">
        <v>0.6</v>
      </c>
      <c r="B13" s="28">
        <f>0.6*8760/1000</f>
        <v>5.2560000000000002</v>
      </c>
      <c r="C13" s="29" t="s">
        <v>99</v>
      </c>
    </row>
    <row r="14" spans="1:3" ht="15" customHeight="1" x14ac:dyDescent="0.25">
      <c r="A14" s="26">
        <v>0.7</v>
      </c>
      <c r="B14" s="28">
        <f>0.7*8760/1000</f>
        <v>6.1319999999999997</v>
      </c>
      <c r="C14" s="29" t="s">
        <v>100</v>
      </c>
    </row>
    <row r="16" spans="1:3" ht="15" customHeight="1" x14ac:dyDescent="0.25">
      <c r="A16" s="15" t="s">
        <v>101</v>
      </c>
    </row>
    <row r="17" spans="1:3" ht="70.5" customHeight="1" x14ac:dyDescent="0.25">
      <c r="A17" s="27" t="s">
        <v>102</v>
      </c>
      <c r="B17" s="37" t="s">
        <v>103</v>
      </c>
      <c r="C17" s="37"/>
    </row>
    <row r="19" spans="1:3" ht="15" customHeight="1" x14ac:dyDescent="0.25">
      <c r="A19" s="15" t="s">
        <v>104</v>
      </c>
    </row>
    <row r="20" spans="1:3" ht="45" customHeight="1" x14ac:dyDescent="0.25">
      <c r="A20" s="35" t="s">
        <v>105</v>
      </c>
      <c r="B20" s="35"/>
      <c r="C20" s="35"/>
    </row>
  </sheetData>
  <mergeCells count="2">
    <mergeCell ref="A20:C20"/>
    <mergeCell ref="B17:C17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6666"/>
  </sheetPr>
  <dimension ref="A1:F17"/>
  <sheetViews>
    <sheetView zoomScaleNormal="100" workbookViewId="0">
      <pane ySplit="4" topLeftCell="A5" activePane="bottomLeft" state="frozen"/>
      <selection pane="bottomLeft" activeCell="B19" sqref="B19"/>
    </sheetView>
  </sheetViews>
  <sheetFormatPr defaultColWidth="8.7109375" defaultRowHeight="15" x14ac:dyDescent="0.25"/>
  <cols>
    <col min="1" max="1" width="18" customWidth="1"/>
    <col min="2" max="2" width="10" customWidth="1"/>
    <col min="3" max="4" width="14" customWidth="1"/>
    <col min="5" max="5" width="40" customWidth="1"/>
    <col min="6" max="6" width="55" customWidth="1"/>
  </cols>
  <sheetData>
    <row r="1" spans="1:6" ht="15" customHeight="1" x14ac:dyDescent="0.25">
      <c r="A1" s="2" t="s">
        <v>106</v>
      </c>
    </row>
    <row r="2" spans="1:6" ht="15" customHeight="1" x14ac:dyDescent="0.25">
      <c r="A2" s="3" t="s">
        <v>107</v>
      </c>
    </row>
    <row r="4" spans="1:6" ht="15" customHeight="1" x14ac:dyDescent="0.25">
      <c r="A4" s="5" t="s">
        <v>26</v>
      </c>
      <c r="B4" s="5" t="s">
        <v>108</v>
      </c>
      <c r="C4" s="5" t="s">
        <v>109</v>
      </c>
      <c r="D4" s="5" t="s">
        <v>110</v>
      </c>
      <c r="E4" s="5" t="s">
        <v>111</v>
      </c>
      <c r="F4" s="5" t="s">
        <v>112</v>
      </c>
    </row>
    <row r="5" spans="1:6" ht="30" customHeight="1" x14ac:dyDescent="0.25">
      <c r="A5" s="16" t="s">
        <v>35</v>
      </c>
      <c r="B5" s="30" t="s">
        <v>113</v>
      </c>
      <c r="C5" s="29" t="s">
        <v>114</v>
      </c>
      <c r="D5" s="29" t="s">
        <v>115</v>
      </c>
      <c r="E5" s="19" t="s">
        <v>116</v>
      </c>
      <c r="F5" s="19" t="s">
        <v>117</v>
      </c>
    </row>
    <row r="6" spans="1:6" ht="30" customHeight="1" x14ac:dyDescent="0.25">
      <c r="A6" s="16" t="s">
        <v>118</v>
      </c>
      <c r="B6" s="31" t="s">
        <v>119</v>
      </c>
      <c r="C6" s="32" t="s">
        <v>120</v>
      </c>
      <c r="D6" s="29" t="s">
        <v>115</v>
      </c>
      <c r="E6" s="19" t="s">
        <v>121</v>
      </c>
      <c r="F6" s="19" t="s">
        <v>122</v>
      </c>
    </row>
    <row r="7" spans="1:6" ht="30" customHeight="1" x14ac:dyDescent="0.25">
      <c r="A7" s="16" t="s">
        <v>41</v>
      </c>
      <c r="B7" s="30" t="s">
        <v>113</v>
      </c>
      <c r="C7" s="29" t="s">
        <v>114</v>
      </c>
      <c r="D7" s="29" t="s">
        <v>123</v>
      </c>
      <c r="E7" s="19" t="s">
        <v>124</v>
      </c>
      <c r="F7" s="19" t="s">
        <v>125</v>
      </c>
    </row>
    <row r="8" spans="1:6" ht="30" customHeight="1" x14ac:dyDescent="0.25">
      <c r="A8" s="16" t="s">
        <v>44</v>
      </c>
      <c r="B8" s="31" t="s">
        <v>126</v>
      </c>
      <c r="C8" s="29" t="s">
        <v>114</v>
      </c>
      <c r="D8" s="29" t="s">
        <v>127</v>
      </c>
      <c r="E8" s="19" t="s">
        <v>128</v>
      </c>
      <c r="F8" s="19" t="s">
        <v>129</v>
      </c>
    </row>
    <row r="9" spans="1:6" ht="30" customHeight="1" x14ac:dyDescent="0.25">
      <c r="A9" s="16" t="s">
        <v>47</v>
      </c>
      <c r="B9" s="31" t="s">
        <v>126</v>
      </c>
      <c r="C9" s="29" t="s">
        <v>130</v>
      </c>
      <c r="D9" s="29" t="s">
        <v>131</v>
      </c>
      <c r="E9" s="19" t="s">
        <v>132</v>
      </c>
      <c r="F9" s="19" t="s">
        <v>133</v>
      </c>
    </row>
    <row r="10" spans="1:6" ht="30" customHeight="1" x14ac:dyDescent="0.25">
      <c r="A10" s="16" t="s">
        <v>134</v>
      </c>
      <c r="B10" s="31" t="s">
        <v>126</v>
      </c>
      <c r="C10" s="29" t="s">
        <v>114</v>
      </c>
      <c r="D10" s="29" t="s">
        <v>135</v>
      </c>
      <c r="E10" s="19" t="s">
        <v>136</v>
      </c>
      <c r="F10" s="19" t="s">
        <v>137</v>
      </c>
    </row>
    <row r="11" spans="1:6" ht="30" customHeight="1" x14ac:dyDescent="0.25">
      <c r="A11" s="16" t="s">
        <v>138</v>
      </c>
      <c r="B11" s="31" t="s">
        <v>139</v>
      </c>
      <c r="C11" s="29" t="s">
        <v>114</v>
      </c>
      <c r="D11" s="29" t="s">
        <v>140</v>
      </c>
      <c r="E11" s="19" t="s">
        <v>141</v>
      </c>
      <c r="F11" s="19" t="s">
        <v>142</v>
      </c>
    </row>
    <row r="12" spans="1:6" x14ac:dyDescent="0.25">
      <c r="A12" s="33"/>
      <c r="B12" s="30"/>
      <c r="C12" s="29"/>
      <c r="D12" s="29"/>
      <c r="E12" s="19"/>
      <c r="F12" s="19"/>
    </row>
    <row r="13" spans="1:6" x14ac:dyDescent="0.25">
      <c r="A13" s="33" t="s">
        <v>143</v>
      </c>
      <c r="B13" s="30"/>
      <c r="C13" s="29"/>
      <c r="D13" s="29"/>
      <c r="E13" s="19"/>
      <c r="F13" s="19"/>
    </row>
    <row r="14" spans="1:6" ht="30" customHeight="1" x14ac:dyDescent="0.25">
      <c r="A14" s="25" t="s">
        <v>144</v>
      </c>
      <c r="B14" s="30" t="s">
        <v>145</v>
      </c>
      <c r="C14" s="29" t="s">
        <v>146</v>
      </c>
      <c r="D14" s="29" t="s">
        <v>147</v>
      </c>
      <c r="E14" s="19" t="s">
        <v>148</v>
      </c>
      <c r="F14" s="19" t="s">
        <v>149</v>
      </c>
    </row>
    <row r="15" spans="1:6" ht="30" customHeight="1" x14ac:dyDescent="0.25">
      <c r="A15" s="16" t="s">
        <v>150</v>
      </c>
      <c r="B15" s="30" t="s">
        <v>145</v>
      </c>
      <c r="C15" s="29" t="s">
        <v>151</v>
      </c>
      <c r="D15" s="29" t="s">
        <v>152</v>
      </c>
      <c r="E15" s="19" t="s">
        <v>153</v>
      </c>
      <c r="F15" s="19" t="s">
        <v>154</v>
      </c>
    </row>
    <row r="16" spans="1:6" ht="30" customHeight="1" x14ac:dyDescent="0.25">
      <c r="A16" s="16" t="s">
        <v>155</v>
      </c>
      <c r="B16" s="30" t="s">
        <v>145</v>
      </c>
      <c r="C16" s="29" t="s">
        <v>146</v>
      </c>
      <c r="D16" s="29" t="s">
        <v>156</v>
      </c>
      <c r="E16" s="19" t="s">
        <v>157</v>
      </c>
      <c r="F16" s="19" t="s">
        <v>158</v>
      </c>
    </row>
    <row r="17" spans="1:6" ht="30" customHeight="1" x14ac:dyDescent="0.25">
      <c r="A17" s="25" t="s">
        <v>159</v>
      </c>
      <c r="B17" s="30" t="s">
        <v>145</v>
      </c>
      <c r="C17" s="29" t="s">
        <v>114</v>
      </c>
      <c r="D17" s="29" t="s">
        <v>160</v>
      </c>
      <c r="E17" s="19" t="s">
        <v>161</v>
      </c>
      <c r="F17" s="19" t="s">
        <v>162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Supply vs Demand</vt:lpstr>
      <vt:lpstr>DC Demand Forecasts</vt:lpstr>
      <vt:lpstr>Capacity Factors</vt:lpstr>
      <vt:lpstr>GW to TWh Conversion</vt:lpstr>
      <vt:lpstr>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Charles Weintraub</cp:lastModifiedBy>
  <cp:revision>1</cp:revision>
  <dcterms:created xsi:type="dcterms:W3CDTF">2026-03-29T19:44:13Z</dcterms:created>
  <dcterms:modified xsi:type="dcterms:W3CDTF">2026-03-29T20:13:37Z</dcterms:modified>
  <dc:language>en-US</dc:language>
</cp:coreProperties>
</file>