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9aac09319cb0cc50/Desktop/MIT (July 2025)/MIT CRE Spring 2026/CRE42/CRE42 website - Claud Code/Data Link Files/"/>
    </mc:Choice>
  </mc:AlternateContent>
  <xr:revisionPtr revIDLastSave="19" documentId="14_{BFD10212-F5B0-4326-BFB5-F8C0D7F9E80E}" xr6:coauthVersionLast="47" xr6:coauthVersionMax="47" xr10:uidLastSave="{6C427F14-0AE6-4200-89BA-267C4444CE82}"/>
  <bookViews>
    <workbookView xWindow="-28920" yWindow="-105" windowWidth="29040" windowHeight="15720" tabRatio="500" activeTab="3" xr2:uid="{00000000-000D-0000-FFFF-FFFF00000000}"/>
  </bookViews>
  <sheets>
    <sheet name="Historical Data" sheetId="1" r:id="rId1"/>
    <sheet name="Growth Comparison" sheetId="2" r:id="rId2"/>
    <sheet name="Debasement Trade" sheetId="3" r:id="rId3"/>
    <sheet name="Sources &amp; Notes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8" i="3" l="1"/>
  <c r="F48" i="3"/>
  <c r="E48" i="3"/>
  <c r="D48" i="3"/>
  <c r="H47" i="3"/>
  <c r="F47" i="3"/>
  <c r="E47" i="3"/>
  <c r="D47" i="3"/>
  <c r="H46" i="3"/>
  <c r="F46" i="3"/>
  <c r="E46" i="3"/>
  <c r="D46" i="3"/>
  <c r="H45" i="3"/>
  <c r="F45" i="3"/>
  <c r="E45" i="3"/>
  <c r="D45" i="3"/>
  <c r="H44" i="3"/>
  <c r="F44" i="3"/>
  <c r="E44" i="3"/>
  <c r="D44" i="3"/>
  <c r="H43" i="3"/>
  <c r="F43" i="3"/>
  <c r="E43" i="3"/>
  <c r="D43" i="3"/>
  <c r="H42" i="3"/>
  <c r="F42" i="3"/>
  <c r="E42" i="3"/>
  <c r="D42" i="3"/>
  <c r="H41" i="3"/>
  <c r="F41" i="3"/>
  <c r="E41" i="3"/>
  <c r="D41" i="3"/>
  <c r="H40" i="3"/>
  <c r="F40" i="3"/>
  <c r="E40" i="3"/>
  <c r="D40" i="3"/>
  <c r="H39" i="3"/>
  <c r="F39" i="3"/>
  <c r="E39" i="3"/>
  <c r="D39" i="3"/>
  <c r="H38" i="3"/>
  <c r="F38" i="3"/>
  <c r="E38" i="3"/>
  <c r="D38" i="3"/>
  <c r="H37" i="3"/>
  <c r="F37" i="3"/>
  <c r="E37" i="3"/>
  <c r="D37" i="3"/>
  <c r="H36" i="3"/>
  <c r="F36" i="3"/>
  <c r="E36" i="3"/>
  <c r="D36" i="3"/>
  <c r="G12" i="3"/>
  <c r="E12" i="3"/>
  <c r="C12" i="3"/>
  <c r="G11" i="3"/>
  <c r="E11" i="3"/>
  <c r="C11" i="3"/>
  <c r="G10" i="3"/>
  <c r="E10" i="3"/>
  <c r="C10" i="3"/>
  <c r="G9" i="3"/>
  <c r="E9" i="3"/>
  <c r="C9" i="3"/>
  <c r="G8" i="3"/>
  <c r="E8" i="3"/>
  <c r="C8" i="3"/>
  <c r="G7" i="3"/>
  <c r="E7" i="3"/>
  <c r="C7" i="3"/>
  <c r="G6" i="3"/>
  <c r="E6" i="3"/>
  <c r="C6" i="3"/>
  <c r="G5" i="3"/>
  <c r="E5" i="3"/>
  <c r="C5" i="3"/>
  <c r="H29" i="2"/>
  <c r="G29" i="2"/>
  <c r="E29" i="2"/>
  <c r="C29" i="2"/>
  <c r="H28" i="2"/>
  <c r="G28" i="2"/>
  <c r="E28" i="2"/>
  <c r="C28" i="2"/>
  <c r="H27" i="2"/>
  <c r="G27" i="2"/>
  <c r="E27" i="2"/>
  <c r="C27" i="2"/>
  <c r="H26" i="2"/>
  <c r="G26" i="2"/>
  <c r="E26" i="2"/>
  <c r="C26" i="2"/>
  <c r="H25" i="2"/>
  <c r="G25" i="2"/>
  <c r="E25" i="2"/>
  <c r="C25" i="2"/>
  <c r="H24" i="2"/>
  <c r="G24" i="2"/>
  <c r="E24" i="2"/>
  <c r="C24" i="2"/>
  <c r="H23" i="2"/>
  <c r="G23" i="2"/>
  <c r="E23" i="2"/>
  <c r="C23" i="2"/>
  <c r="H22" i="2"/>
  <c r="G22" i="2"/>
  <c r="E22" i="2"/>
  <c r="C22" i="2"/>
  <c r="H21" i="2"/>
  <c r="G21" i="2"/>
  <c r="E21" i="2"/>
  <c r="C21" i="2"/>
  <c r="H20" i="2"/>
  <c r="G20" i="2"/>
  <c r="E20" i="2"/>
  <c r="C20" i="2"/>
  <c r="H19" i="2"/>
  <c r="G19" i="2"/>
  <c r="E19" i="2"/>
  <c r="C19" i="2"/>
  <c r="H18" i="2"/>
  <c r="G18" i="2"/>
  <c r="E18" i="2"/>
  <c r="C18" i="2"/>
  <c r="H17" i="2"/>
  <c r="G17" i="2"/>
  <c r="E17" i="2"/>
  <c r="C17" i="2"/>
  <c r="H16" i="2"/>
  <c r="G16" i="2"/>
  <c r="E16" i="2"/>
  <c r="C16" i="2"/>
  <c r="H15" i="2"/>
  <c r="G15" i="2"/>
  <c r="E15" i="2"/>
  <c r="C15" i="2"/>
  <c r="H14" i="2"/>
  <c r="G14" i="2"/>
  <c r="E14" i="2"/>
  <c r="C14" i="2"/>
  <c r="H13" i="2"/>
  <c r="G13" i="2"/>
  <c r="E13" i="2"/>
  <c r="C13" i="2"/>
  <c r="H12" i="2"/>
  <c r="G12" i="2"/>
  <c r="E12" i="2"/>
  <c r="C12" i="2"/>
  <c r="H11" i="2"/>
  <c r="G11" i="2"/>
  <c r="E11" i="2"/>
  <c r="C11" i="2"/>
  <c r="H10" i="2"/>
  <c r="G10" i="2"/>
  <c r="E10" i="2"/>
  <c r="C10" i="2"/>
  <c r="H9" i="2"/>
  <c r="G9" i="2"/>
  <c r="E9" i="2"/>
  <c r="C9" i="2"/>
  <c r="H8" i="2"/>
  <c r="G8" i="2"/>
  <c r="E8" i="2"/>
  <c r="C8" i="2"/>
  <c r="H7" i="2"/>
  <c r="G7" i="2"/>
  <c r="E7" i="2"/>
  <c r="C7" i="2"/>
  <c r="H6" i="2"/>
  <c r="G6" i="2"/>
  <c r="E6" i="2"/>
  <c r="C6" i="2"/>
  <c r="L37" i="1"/>
  <c r="K37" i="1"/>
  <c r="F37" i="1"/>
  <c r="E37" i="1"/>
  <c r="H37" i="1" s="1"/>
  <c r="D37" i="1"/>
  <c r="L36" i="1"/>
  <c r="K36" i="1"/>
  <c r="F36" i="1"/>
  <c r="E36" i="1"/>
  <c r="D36" i="1"/>
  <c r="L35" i="1"/>
  <c r="K35" i="1"/>
  <c r="F35" i="1"/>
  <c r="E35" i="1"/>
  <c r="D35" i="1"/>
  <c r="L34" i="1"/>
  <c r="K34" i="1"/>
  <c r="F34" i="1"/>
  <c r="E34" i="1"/>
  <c r="D34" i="1"/>
  <c r="L33" i="1"/>
  <c r="K33" i="1"/>
  <c r="F33" i="1"/>
  <c r="E33" i="1"/>
  <c r="H33" i="1" s="1"/>
  <c r="D33" i="1"/>
  <c r="L32" i="1"/>
  <c r="K32" i="1"/>
  <c r="F32" i="1"/>
  <c r="E32" i="1"/>
  <c r="D32" i="1"/>
  <c r="L31" i="1"/>
  <c r="K31" i="1"/>
  <c r="F31" i="1"/>
  <c r="E31" i="1"/>
  <c r="H31" i="1" s="1"/>
  <c r="D31" i="1"/>
  <c r="L30" i="1"/>
  <c r="K30" i="1"/>
  <c r="F30" i="1"/>
  <c r="E30" i="1"/>
  <c r="D30" i="1"/>
  <c r="L29" i="1"/>
  <c r="K29" i="1"/>
  <c r="F29" i="1"/>
  <c r="E29" i="1"/>
  <c r="D29" i="1"/>
  <c r="L28" i="1"/>
  <c r="K28" i="1"/>
  <c r="F28" i="1"/>
  <c r="E28" i="1"/>
  <c r="H28" i="1" s="1"/>
  <c r="D28" i="1"/>
  <c r="L27" i="1"/>
  <c r="K27" i="1"/>
  <c r="F27" i="1"/>
  <c r="H27" i="1" s="1"/>
  <c r="E27" i="1"/>
  <c r="D27" i="1"/>
  <c r="L26" i="1"/>
  <c r="K26" i="1"/>
  <c r="F26" i="1"/>
  <c r="E26" i="1"/>
  <c r="H26" i="1" s="1"/>
  <c r="D26" i="1"/>
  <c r="L25" i="1"/>
  <c r="K25" i="1"/>
  <c r="F25" i="1"/>
  <c r="E25" i="1"/>
  <c r="H25" i="1" s="1"/>
  <c r="D25" i="1"/>
  <c r="L24" i="1"/>
  <c r="K24" i="1"/>
  <c r="F24" i="1"/>
  <c r="H24" i="1" s="1"/>
  <c r="E24" i="1"/>
  <c r="D24" i="1"/>
  <c r="L23" i="1"/>
  <c r="K23" i="1"/>
  <c r="F23" i="1"/>
  <c r="E23" i="1"/>
  <c r="H23" i="1" s="1"/>
  <c r="D23" i="1"/>
  <c r="L22" i="1"/>
  <c r="K22" i="1"/>
  <c r="F22" i="1"/>
  <c r="E22" i="1"/>
  <c r="H22" i="1" s="1"/>
  <c r="D22" i="1"/>
  <c r="L21" i="1"/>
  <c r="K21" i="1"/>
  <c r="F21" i="1"/>
  <c r="E21" i="1"/>
  <c r="D21" i="1"/>
  <c r="L20" i="1"/>
  <c r="K20" i="1"/>
  <c r="F20" i="1"/>
  <c r="E20" i="1"/>
  <c r="H20" i="1" s="1"/>
  <c r="D20" i="1"/>
  <c r="L19" i="1"/>
  <c r="K19" i="1"/>
  <c r="F19" i="1"/>
  <c r="E19" i="1"/>
  <c r="H19" i="1" s="1"/>
  <c r="D19" i="1"/>
  <c r="L18" i="1"/>
  <c r="K18" i="1"/>
  <c r="F18" i="1"/>
  <c r="E18" i="1"/>
  <c r="D18" i="1"/>
  <c r="L17" i="1"/>
  <c r="K17" i="1"/>
  <c r="F17" i="1"/>
  <c r="E17" i="1"/>
  <c r="H17" i="1" s="1"/>
  <c r="D17" i="1"/>
  <c r="L16" i="1"/>
  <c r="K16" i="1"/>
  <c r="F16" i="1"/>
  <c r="E16" i="1"/>
  <c r="H16" i="1" s="1"/>
  <c r="D16" i="1"/>
  <c r="L15" i="1"/>
  <c r="K15" i="1"/>
  <c r="H15" i="1"/>
  <c r="F15" i="1"/>
  <c r="E15" i="1"/>
  <c r="D15" i="1"/>
  <c r="L14" i="1"/>
  <c r="K14" i="1"/>
  <c r="F14" i="1"/>
  <c r="E14" i="1"/>
  <c r="H14" i="1" s="1"/>
  <c r="D14" i="1"/>
  <c r="L13" i="1"/>
  <c r="K13" i="1"/>
  <c r="F13" i="1"/>
  <c r="E13" i="1"/>
  <c r="H13" i="1" s="1"/>
  <c r="D13" i="1"/>
  <c r="L12" i="1"/>
  <c r="K12" i="1"/>
  <c r="H12" i="1"/>
  <c r="F12" i="1"/>
  <c r="E12" i="1"/>
  <c r="D12" i="1"/>
  <c r="L11" i="1"/>
  <c r="K11" i="1"/>
  <c r="F11" i="1"/>
  <c r="H11" i="1" s="1"/>
  <c r="E11" i="1"/>
  <c r="D11" i="1"/>
  <c r="L10" i="1"/>
  <c r="K10" i="1"/>
  <c r="F10" i="1"/>
  <c r="E10" i="1"/>
  <c r="H10" i="1" s="1"/>
  <c r="D10" i="1"/>
  <c r="L9" i="1"/>
  <c r="K9" i="1"/>
  <c r="F9" i="1"/>
  <c r="E9" i="1"/>
  <c r="H9" i="1" s="1"/>
  <c r="D9" i="1"/>
  <c r="L8" i="1"/>
  <c r="K8" i="1"/>
  <c r="F8" i="1"/>
  <c r="H8" i="1" s="1"/>
  <c r="E8" i="1"/>
  <c r="D8" i="1"/>
  <c r="L7" i="1"/>
  <c r="K7" i="1"/>
  <c r="F7" i="1"/>
  <c r="E7" i="1"/>
  <c r="H7" i="1" s="1"/>
  <c r="D7" i="1"/>
  <c r="L6" i="1"/>
  <c r="K6" i="1"/>
  <c r="F6" i="1"/>
  <c r="E6" i="1"/>
  <c r="H6" i="1" s="1"/>
  <c r="D6" i="1"/>
  <c r="L5" i="1"/>
  <c r="K5" i="1"/>
  <c r="D5" i="1"/>
  <c r="H34" i="1" l="1"/>
  <c r="H18" i="1"/>
  <c r="H36" i="1"/>
  <c r="H21" i="1"/>
  <c r="H30" i="1"/>
  <c r="H35" i="1"/>
  <c r="H32" i="1"/>
  <c r="H29" i="1"/>
</calcChain>
</file>

<file path=xl/sharedStrings.xml><?xml version="1.0" encoding="utf-8"?>
<sst xmlns="http://schemas.openxmlformats.org/spreadsheetml/2006/main" count="109" uniqueCount="98">
  <si>
    <t>Sources: U.S. Treasury (GFDEBTN), BEA (FRED: GDPA, Sep 2025), CBO</t>
  </si>
  <si>
    <t>Year</t>
  </si>
  <si>
    <t>Federal Debt
($B, End FY)</t>
  </si>
  <si>
    <t>Nominal GDP
($B, CY)</t>
  </si>
  <si>
    <t>Debt-to-GDP
Ratio (%)</t>
  </si>
  <si>
    <t>Debt
YoY %</t>
  </si>
  <si>
    <t>Nominal GDP
YoY %</t>
  </si>
  <si>
    <t>Real GDP
Growth %</t>
  </si>
  <si>
    <t>Gap: Debt
vs Nom GDP (pp)</t>
  </si>
  <si>
    <t>Deficit
($B, FY)</t>
  </si>
  <si>
    <t>Debt is nominal. The correct sustainability comparison is debt growth vs. nominal GDP growth (Blanchard r vs. g framework).</t>
  </si>
  <si>
    <t>Federal Debt
($B)</t>
  </si>
  <si>
    <t>Nominal GDP
($B)</t>
  </si>
  <si>
    <t>Gap vs
Nom GDP (pp)</t>
  </si>
  <si>
    <t>Gap vs
Real GDP (pp)</t>
  </si>
  <si>
    <t>Year-end closing prices (Dec 31). Feb 2026 = Feb 13. Indexed to Dec 31, 2019 = 100.</t>
  </si>
  <si>
    <t>Date</t>
  </si>
  <si>
    <t>Gold
($/oz)</t>
  </si>
  <si>
    <t>Gold
Index</t>
  </si>
  <si>
    <t>Silver
($/oz)</t>
  </si>
  <si>
    <t>Silver
Index</t>
  </si>
  <si>
    <t>Bitcoin
($)</t>
  </si>
  <si>
    <t>Bitcoin
Index</t>
  </si>
  <si>
    <t>Notes</t>
  </si>
  <si>
    <t>Dec 31, 2019</t>
  </si>
  <si>
    <t>Pre-pandemic baseline</t>
  </si>
  <si>
    <t>Dec 31, 2020</t>
  </si>
  <si>
    <t>COVID stimulus; M2 +25%</t>
  </si>
  <si>
    <t>Dec 31, 2021</t>
  </si>
  <si>
    <t>BTC ATH $69K Nov; gold flat</t>
  </si>
  <si>
    <t>Dec 31, 2022</t>
  </si>
  <si>
    <t>Rate hikes crush crypto</t>
  </si>
  <si>
    <t>Dec 31, 2023</t>
  </si>
  <si>
    <t>BTC recovers; gold $2,135 Dec</t>
  </si>
  <si>
    <t>Dec 31, 2024</t>
  </si>
  <si>
    <t>BTC &gt;$100K Dec; gold +27%</t>
  </si>
  <si>
    <t>Dec 31, 2025</t>
  </si>
  <si>
    <t>Gold &gt;$4K; silver breakout; BTC fades to $87.5K</t>
  </si>
  <si>
    <t>Feb 13, 2026</t>
  </si>
  <si>
    <t>Gold ATH $5,594 Jan 28; BTC crashes to $68K</t>
  </si>
  <si>
    <t>TRAILING 12 MONTHS: Precious Metals vs. Bitcoin (Feb 2025 → Feb 13, 2026)</t>
  </si>
  <si>
    <t>60/40 Gold/Silver Weighted Index vs. Bitcoin Index. Both indexed to Feb 2025 = 100. First trading day of month.</t>
  </si>
  <si>
    <t>Month</t>
  </si>
  <si>
    <t>PM Index
(60/40)</t>
  </si>
  <si>
    <t>Feb 2025</t>
  </si>
  <si>
    <t>Mar 2025</t>
  </si>
  <si>
    <t>Apr 2025</t>
  </si>
  <si>
    <t>May 2025</t>
  </si>
  <si>
    <t>Jun 2025</t>
  </si>
  <si>
    <t>Jul 2025</t>
  </si>
  <si>
    <t>Aug 2025</t>
  </si>
  <si>
    <t>Sep 2025</t>
  </si>
  <si>
    <t>Oct 2025</t>
  </si>
  <si>
    <t>Nov 2025</t>
  </si>
  <si>
    <t>Dec 2025</t>
  </si>
  <si>
    <t>Jan 2026</t>
  </si>
  <si>
    <t>CRE42 — Sources, Methodology &amp; Verification</t>
  </si>
  <si>
    <t>DATA SOURCES</t>
  </si>
  <si>
    <t>Federal Debt</t>
  </si>
  <si>
    <t>U.S. Treasury / FRED GFDEBTN. FY-end. GAO FY2024: $35.5T.</t>
  </si>
  <si>
    <t>Nominal GDP</t>
  </si>
  <si>
    <t>BEA / FRED GDPA. CY annual. CY2024: $29,298B (Sep 2025 revision).</t>
  </si>
  <si>
    <t>Real GDP Growth</t>
  </si>
  <si>
    <t>BEA Table 1.1.1. CY2024: 2.8% (third estimate, Mar 2025).</t>
  </si>
  <si>
    <t>Federal Deficit</t>
  </si>
  <si>
    <t>Treasury MTS Final. FY2024: $1.833T.</t>
  </si>
  <si>
    <t>Interest on Debt</t>
  </si>
  <si>
    <t>GAO: FY2024 total interest $1,126.5B. CBO: net interest outlays $949B.</t>
  </si>
  <si>
    <t>DEBASEMENT TRADE PRICES</t>
  </si>
  <si>
    <t>Gold</t>
  </si>
  <si>
    <t>YE London PM fix approx. 2025 high: $4,534 (Dec 26). 2026 ATH: $5,594 (Jan 28). Feb 13: $5,046 (Yahoo Finance).</t>
  </si>
  <si>
    <t>Silver</t>
  </si>
  <si>
    <t>YE spot. 2025 high: $79.28 (Dec 26). Feb 13: ~$79 (TradingEconomics).</t>
  </si>
  <si>
    <t>Bitcoin</t>
  </si>
  <si>
    <t>YE CoinMarketCap/StatMuse close. Dec 31, 2025: $87,502. ATH: $126,000 (Oct 2025). Feb 13: ~$68,000 (multiple sources). BTC down ~47% from ATH.</t>
  </si>
  <si>
    <t>TTM Monthly</t>
  </si>
  <si>
    <t>Approximate first-trading-day prices. Sources: LiteFinance, JM Bullion, exchange-rates.org, CoinDesk, StatMuse.</t>
  </si>
  <si>
    <t>VERIFICATION STATUS</t>
  </si>
  <si>
    <t>✓ FY2024 Deficit</t>
  </si>
  <si>
    <t>$1.833T — Treasury MTS Final, CBO Monthly Budget Review.</t>
  </si>
  <si>
    <t>✓ FY2024 Debt</t>
  </si>
  <si>
    <t>$35.5T — GAO Financial Audit (GAO-25-107138).</t>
  </si>
  <si>
    <t>✓ CY2024 GDP</t>
  </si>
  <si>
    <t>$29,298B — FRED GDPA Sep 2025 update.</t>
  </si>
  <si>
    <t>✓ Real GDP 2024</t>
  </si>
  <si>
    <t>2.8% — BEA third estimate Mar 27, 2025.</t>
  </si>
  <si>
    <t>✓ BTC Dec 31, 2025</t>
  </si>
  <si>
    <t>$87,502 — StatMuse confirmed.</t>
  </si>
  <si>
    <t>✓ BTC Feb 13, 2026</t>
  </si>
  <si>
    <t>~$68,000 — CoinDesk ($69,840), BingX ($66,887), U.Today ($68,882).</t>
  </si>
  <si>
    <t>✓ Gold Feb 13, 2026</t>
  </si>
  <si>
    <t>$5,046 — Yahoo Finance gold futures.</t>
  </si>
  <si>
    <t>✓ BTC ATH Oct 2025</t>
  </si>
  <si>
    <t>$126,000 — 24/7 Wall St, Blockonomi, CoinDesk.</t>
  </si>
  <si>
    <t>Compiled: CRE42.com, February 2026</t>
  </si>
  <si>
    <t>U.S. Federal Debt &amp; Nominal GDP (1960–2024)</t>
  </si>
  <si>
    <t>Debt Growth vs. Nominal GDP Growth vs. Real GDP Growth (2001–2024)</t>
  </si>
  <si>
    <t>The Debasement Trade: Gold, Silver &amp; Bitcoin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</si>
</sst>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#,##0.0;\(#,##0.0\);\-"/>
  </numFmts>
  <fonts count="12" x14ac:knownFonts="1">
    <font>
      <sz val="11"/>
      <color theme="1"/>
      <name val="Calibri"/>
      <family val="2"/>
      <charset val="1"/>
    </font>
    <font>
      <b/>
      <sz val="14"/>
      <color rgb="FFA31F34"/>
      <name val="Arial"/>
      <charset val="1"/>
    </font>
    <font>
      <sz val="10"/>
      <color rgb="FF5A5A5A"/>
      <name val="Arial"/>
      <charset val="1"/>
    </font>
    <font>
      <b/>
      <sz val="10"/>
      <color rgb="FFFFFFFF"/>
      <name val="Arial"/>
      <charset val="1"/>
    </font>
    <font>
      <sz val="10"/>
      <color rgb="FF2C2C2C"/>
      <name val="Arial"/>
      <charset val="1"/>
    </font>
    <font>
      <sz val="10"/>
      <color rgb="FF0000FF"/>
      <name val="Arial"/>
      <charset val="1"/>
    </font>
    <font>
      <sz val="10"/>
      <color rgb="FF000000"/>
      <name val="Arial"/>
      <charset val="1"/>
    </font>
    <font>
      <b/>
      <sz val="10"/>
      <color rgb="FFA31F34"/>
      <name val="Arial"/>
      <charset val="1"/>
    </font>
    <font>
      <i/>
      <sz val="9"/>
      <color rgb="FF5A5A5A"/>
      <name val="Arial"/>
      <charset val="1"/>
    </font>
    <font>
      <b/>
      <sz val="10"/>
      <color rgb="FF2C2C2C"/>
      <name val="Arial"/>
      <charset val="1"/>
    </font>
    <font>
      <b/>
      <sz val="11"/>
      <color rgb="FFA31F34"/>
      <name val="Arial"/>
      <charset val="1"/>
    </font>
    <font>
      <sz val="10"/>
      <color rgb="FF00640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A31F34"/>
        <bgColor rgb="FF993366"/>
      </patternFill>
    </fill>
    <fill>
      <patternFill patternType="solid">
        <fgColor rgb="FFF5F5F5"/>
        <bgColor rgb="FFF9F9F9"/>
      </patternFill>
    </fill>
    <fill>
      <patternFill patternType="solid">
        <fgColor rgb="FFFFF2CC"/>
        <bgColor rgb="FFF5F5F5"/>
      </patternFill>
    </fill>
    <fill>
      <patternFill patternType="solid">
        <fgColor rgb="FFE8F5E9"/>
        <bgColor rgb="FFF5F5F5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A31F3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164" fontId="5" fillId="0" borderId="0" xfId="0" applyNumberFormat="1" applyFont="1"/>
    <xf numFmtId="165" fontId="6" fillId="0" borderId="0" xfId="0" applyNumberFormat="1" applyFont="1"/>
    <xf numFmtId="165" fontId="0" fillId="0" borderId="0" xfId="0" applyNumberFormat="1"/>
    <xf numFmtId="1" fontId="4" fillId="3" borderId="0" xfId="0" applyNumberFormat="1" applyFont="1" applyFill="1" applyAlignment="1">
      <alignment horizontal="center"/>
    </xf>
    <xf numFmtId="164" fontId="5" fillId="3" borderId="0" xfId="0" applyNumberFormat="1" applyFont="1" applyFill="1"/>
    <xf numFmtId="165" fontId="6" fillId="3" borderId="0" xfId="0" applyNumberFormat="1" applyFont="1" applyFill="1"/>
    <xf numFmtId="165" fontId="5" fillId="3" borderId="0" xfId="0" applyNumberFormat="1" applyFont="1" applyFill="1"/>
    <xf numFmtId="0" fontId="0" fillId="3" borderId="0" xfId="0" applyFill="1"/>
    <xf numFmtId="165" fontId="5" fillId="0" borderId="0" xfId="0" applyNumberFormat="1" applyFont="1"/>
    <xf numFmtId="166" fontId="5" fillId="0" borderId="0" xfId="0" applyNumberFormat="1" applyFont="1"/>
    <xf numFmtId="166" fontId="5" fillId="3" borderId="0" xfId="0" applyNumberFormat="1" applyFont="1" applyFill="1"/>
    <xf numFmtId="1" fontId="4" fillId="0" borderId="0" xfId="0" applyNumberFormat="1" applyFont="1"/>
    <xf numFmtId="1" fontId="4" fillId="3" borderId="0" xfId="0" applyNumberFormat="1" applyFont="1" applyFill="1"/>
    <xf numFmtId="1" fontId="4" fillId="4" borderId="0" xfId="0" applyNumberFormat="1" applyFont="1" applyFill="1"/>
    <xf numFmtId="164" fontId="5" fillId="4" borderId="0" xfId="0" applyNumberFormat="1" applyFont="1" applyFill="1"/>
    <xf numFmtId="165" fontId="6" fillId="4" borderId="0" xfId="0" applyNumberFormat="1" applyFont="1" applyFill="1"/>
    <xf numFmtId="165" fontId="5" fillId="4" borderId="0" xfId="0" applyNumberFormat="1" applyFont="1" applyFill="1"/>
    <xf numFmtId="0" fontId="4" fillId="0" borderId="0" xfId="0" applyFont="1"/>
    <xf numFmtId="3" fontId="5" fillId="0" borderId="0" xfId="0" applyNumberFormat="1" applyFont="1"/>
    <xf numFmtId="0" fontId="8" fillId="0" borderId="0" xfId="0" applyFont="1"/>
    <xf numFmtId="0" fontId="4" fillId="3" borderId="0" xfId="0" applyFont="1" applyFill="1"/>
    <xf numFmtId="3" fontId="5" fillId="3" borderId="0" xfId="0" applyNumberFormat="1" applyFont="1" applyFill="1"/>
    <xf numFmtId="0" fontId="8" fillId="3" borderId="0" xfId="0" applyFont="1" applyFill="1"/>
    <xf numFmtId="0" fontId="9" fillId="0" borderId="0" xfId="0" applyFont="1"/>
    <xf numFmtId="0" fontId="4" fillId="0" borderId="0" xfId="0" applyFont="1" applyAlignment="1">
      <alignment vertical="top" wrapText="1"/>
    </xf>
    <xf numFmtId="0" fontId="10" fillId="0" borderId="0" xfId="0" applyFont="1"/>
    <xf numFmtId="0" fontId="11" fillId="5" borderId="0" xfId="0" applyFont="1" applyFill="1"/>
    <xf numFmtId="0" fontId="4" fillId="5" borderId="0" xfId="0" applyFont="1" applyFill="1" applyAlignment="1">
      <alignment vertical="top" wrapText="1"/>
    </xf>
    <xf numFmtId="0" fontId="1" fillId="0" borderId="0" xfId="0" applyFont="1"/>
    <xf numFmtId="0" fontId="2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00"/>
      <rgbColor rgb="FF000080"/>
      <rgbColor rgb="FF808000"/>
      <rgbColor rgb="FF800080"/>
      <rgbColor rgb="FF008080"/>
      <rgbColor rgb="FFC0C0C0"/>
      <rgbColor rgb="FF878787"/>
      <rgbColor rgb="FF9999FF"/>
      <rgbColor rgb="FFA31F34"/>
      <rgbColor rgb="FFFFF2CC"/>
      <rgbColor rgb="FFE8F5E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F9F9F9"/>
      <rgbColor rgb="FFFFFF99"/>
      <rgbColor rgb="FF7FB3D8"/>
      <rgbColor rgb="FFFF99CC"/>
      <rgbColor rgb="FFCC99FF"/>
      <rgbColor rgb="FFFFCC99"/>
      <rgbColor rgb="FF3366FF"/>
      <rgbColor rgb="FF33CCCC"/>
      <rgbColor rgb="FFC8A415"/>
      <rgbColor rgb="FFFFCC00"/>
      <rgbColor rgb="FFF7931A"/>
      <rgbColor rgb="FFFF6600"/>
      <rgbColor rgb="FF5A5A5A"/>
      <rgbColor rgb="FF8E8E8E"/>
      <rgbColor rgb="FF003366"/>
      <rgbColor rgb="FF339966"/>
      <rgbColor rgb="FF003300"/>
      <rgbColor rgb="FF333300"/>
      <rgbColor rgb="FF993300"/>
      <rgbColor rgb="FF993366"/>
      <rgbColor rgb="FF2E5090"/>
      <rgbColor rgb="FF2C2C2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Debt-to-GDP Ratio (1960–2024)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5449462743155E-2"/>
          <c:y val="0.10380596703960662"/>
          <c:w val="0.8843263336322158"/>
          <c:h val="0.73908893991954527"/>
        </c:manualLayout>
      </c:layout>
      <c:lineChart>
        <c:grouping val="standard"/>
        <c:varyColors val="0"/>
        <c:ser>
          <c:idx val="0"/>
          <c:order val="0"/>
          <c:tx>
            <c:v>Debt-to-GDP (%)</c:v>
          </c:tx>
          <c:spPr>
            <a:ln w="28080">
              <a:solidFill>
                <a:srgbClr val="A31F3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'Historical Data'!$A$5:$A$37</c:f>
              <c:numCache>
                <c:formatCode>0</c:formatCode>
                <c:ptCount val="33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1975</c:v>
                </c:pt>
                <c:pt idx="4">
                  <c:v>1980</c:v>
                </c:pt>
                <c:pt idx="5">
                  <c:v>1985</c:v>
                </c:pt>
                <c:pt idx="6">
                  <c:v>1990</c:v>
                </c:pt>
                <c:pt idx="7">
                  <c:v>1995</c:v>
                </c:pt>
                <c:pt idx="8">
                  <c:v>2000</c:v>
                </c:pt>
                <c:pt idx="9">
                  <c:v>2001</c:v>
                </c:pt>
                <c:pt idx="10">
                  <c:v>2002</c:v>
                </c:pt>
                <c:pt idx="11">
                  <c:v>2003</c:v>
                </c:pt>
                <c:pt idx="12">
                  <c:v>2004</c:v>
                </c:pt>
                <c:pt idx="13">
                  <c:v>2005</c:v>
                </c:pt>
                <c:pt idx="14">
                  <c:v>2006</c:v>
                </c:pt>
                <c:pt idx="15">
                  <c:v>2007</c:v>
                </c:pt>
                <c:pt idx="16">
                  <c:v>2008</c:v>
                </c:pt>
                <c:pt idx="17">
                  <c:v>2009</c:v>
                </c:pt>
                <c:pt idx="18">
                  <c:v>2010</c:v>
                </c:pt>
                <c:pt idx="19">
                  <c:v>2011</c:v>
                </c:pt>
                <c:pt idx="20">
                  <c:v>2012</c:v>
                </c:pt>
                <c:pt idx="21">
                  <c:v>2013</c:v>
                </c:pt>
                <c:pt idx="22">
                  <c:v>2014</c:v>
                </c:pt>
                <c:pt idx="23">
                  <c:v>2015</c:v>
                </c:pt>
                <c:pt idx="24">
                  <c:v>2016</c:v>
                </c:pt>
                <c:pt idx="25">
                  <c:v>2017</c:v>
                </c:pt>
                <c:pt idx="26">
                  <c:v>2018</c:v>
                </c:pt>
                <c:pt idx="27">
                  <c:v>2019</c:v>
                </c:pt>
                <c:pt idx="28">
                  <c:v>2020</c:v>
                </c:pt>
                <c:pt idx="29">
                  <c:v>2021</c:v>
                </c:pt>
                <c:pt idx="30">
                  <c:v>2022</c:v>
                </c:pt>
                <c:pt idx="31">
                  <c:v>2023</c:v>
                </c:pt>
                <c:pt idx="32">
                  <c:v>2024</c:v>
                </c:pt>
              </c:numCache>
            </c:numRef>
          </c:cat>
          <c:val>
            <c:numRef>
              <c:f>'Historical Data'!$D$5:$D$37</c:f>
              <c:numCache>
                <c:formatCode>0.0</c:formatCode>
                <c:ptCount val="33"/>
                <c:pt idx="0">
                  <c:v>52.69648444689858</c:v>
                </c:pt>
                <c:pt idx="1">
                  <c:v>42.665053112814306</c:v>
                </c:pt>
                <c:pt idx="2">
                  <c:v>34.556973819062705</c:v>
                </c:pt>
                <c:pt idx="3">
                  <c:v>31.645795002670784</c:v>
                </c:pt>
                <c:pt idx="4">
                  <c:v>31.767752773597451</c:v>
                </c:pt>
                <c:pt idx="5">
                  <c:v>41.885227010831997</c:v>
                </c:pt>
                <c:pt idx="6">
                  <c:v>53.769012761818516</c:v>
                </c:pt>
                <c:pt idx="7">
                  <c:v>64.408288283571352</c:v>
                </c:pt>
                <c:pt idx="8">
                  <c:v>54.901826907133035</c:v>
                </c:pt>
                <c:pt idx="9">
                  <c:v>54.52612479800414</c:v>
                </c:pt>
                <c:pt idx="10">
                  <c:v>56.676785779598404</c:v>
                </c:pt>
                <c:pt idx="11">
                  <c:v>58.997050147492622</c:v>
                </c:pt>
                <c:pt idx="12">
                  <c:v>60.216805718168928</c:v>
                </c:pt>
                <c:pt idx="13">
                  <c:v>60.639277112130465</c:v>
                </c:pt>
                <c:pt idx="14">
                  <c:v>61.177305169892712</c:v>
                </c:pt>
                <c:pt idx="15">
                  <c:v>61.934416927877997</c:v>
                </c:pt>
                <c:pt idx="16">
                  <c:v>68.135908868468277</c:v>
                </c:pt>
                <c:pt idx="17">
                  <c:v>82.427035968135982</c:v>
                </c:pt>
                <c:pt idx="18">
                  <c:v>90.458308042235586</c:v>
                </c:pt>
                <c:pt idx="19">
                  <c:v>95.159754481232213</c:v>
                </c:pt>
                <c:pt idx="20">
                  <c:v>99.192443045008332</c:v>
                </c:pt>
                <c:pt idx="21">
                  <c:v>99.721773737108947</c:v>
                </c:pt>
                <c:pt idx="22">
                  <c:v>101.72585993368222</c:v>
                </c:pt>
                <c:pt idx="23">
                  <c:v>99.622927335298286</c:v>
                </c:pt>
                <c:pt idx="24">
                  <c:v>104.63030277112554</c:v>
                </c:pt>
                <c:pt idx="25">
                  <c:v>103.89779014031018</c:v>
                </c:pt>
                <c:pt idx="26">
                  <c:v>104.8072988718508</c:v>
                </c:pt>
                <c:pt idx="27">
                  <c:v>106.30152625324014</c:v>
                </c:pt>
                <c:pt idx="28">
                  <c:v>131.75280738823864</c:v>
                </c:pt>
                <c:pt idx="29">
                  <c:v>121.93342511934327</c:v>
                </c:pt>
                <c:pt idx="30">
                  <c:v>121.4674798823377</c:v>
                </c:pt>
                <c:pt idx="31">
                  <c:v>119.64813298365482</c:v>
                </c:pt>
                <c:pt idx="32">
                  <c:v>121.0464878148679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FF3-42A5-A3D7-82E4FB882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52462175"/>
        <c:axId val="34335024"/>
      </c:lineChart>
      <c:catAx>
        <c:axId val="52462175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4335024"/>
        <c:crosses val="autoZero"/>
        <c:auto val="1"/>
        <c:lblAlgn val="ctr"/>
        <c:lblOffset val="100"/>
        <c:noMultiLvlLbl val="0"/>
      </c:catAx>
      <c:valAx>
        <c:axId val="34335024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Debt / GDP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52462175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Annual Growth: Debt vs. Nominal GDP vs. Real GDP (2001–2024)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Debt Growth %</c:v>
          </c:tx>
          <c:spPr>
            <a:solidFill>
              <a:srgbClr val="A31F34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'Growth Comparison'!$A$6:$A$29</c:f>
              <c:numCache>
                <c:formatCode>0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'Growth Comparison'!$C$5:$C$29</c:f>
              <c:numCache>
                <c:formatCode>0.0</c:formatCode>
                <c:ptCount val="25"/>
                <c:pt idx="1">
                  <c:v>2.508572139215091</c:v>
                </c:pt>
                <c:pt idx="2">
                  <c:v>7.426471862597273</c:v>
                </c:pt>
                <c:pt idx="3">
                  <c:v>9.0604026845637655</c:v>
                </c:pt>
                <c:pt idx="4">
                  <c:v>8.7973372781065073</c:v>
                </c:pt>
                <c:pt idx="5">
                  <c:v>7.4863692604729</c:v>
                </c:pt>
                <c:pt idx="6">
                  <c:v>6.9080237309146959</c:v>
                </c:pt>
                <c:pt idx="7">
                  <c:v>5.9078969164872221</c:v>
                </c:pt>
                <c:pt idx="8">
                  <c:v>11.999061525914174</c:v>
                </c:pt>
                <c:pt idx="9">
                  <c:v>18.804552754695887</c:v>
                </c:pt>
                <c:pt idx="10">
                  <c:v>13.869250533174371</c:v>
                </c:pt>
                <c:pt idx="11">
                  <c:v>9.0601403964133933</c:v>
                </c:pt>
                <c:pt idx="12">
                  <c:v>8.6265998661284851</c:v>
                </c:pt>
                <c:pt idx="13">
                  <c:v>4.1826941031482239</c:v>
                </c:pt>
                <c:pt idx="14">
                  <c:v>6.4875554121709493</c:v>
                </c:pt>
                <c:pt idx="15">
                  <c:v>1.831789543371054</c:v>
                </c:pt>
                <c:pt idx="16">
                  <c:v>7.8388593214549553</c:v>
                </c:pt>
                <c:pt idx="17">
                  <c:v>3.4306763260343121</c:v>
                </c:pt>
                <c:pt idx="18">
                  <c:v>6.2791122702507636</c:v>
                </c:pt>
                <c:pt idx="19">
                  <c:v>5.5925562718150728</c:v>
                </c:pt>
                <c:pt idx="20">
                  <c:v>22.132626741903387</c:v>
                </c:pt>
                <c:pt idx="21">
                  <c:v>2.4546090140479686</c:v>
                </c:pt>
                <c:pt idx="22">
                  <c:v>8.7938682115734341</c:v>
                </c:pt>
                <c:pt idx="23">
                  <c:v>7.2372441308937638</c:v>
                </c:pt>
                <c:pt idx="24">
                  <c:v>6.9251943932728741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0-4D6E-BE93-48EE6FC97913}"/>
            </c:ext>
          </c:extLst>
        </c:ser>
        <c:ser>
          <c:idx val="1"/>
          <c:order val="1"/>
          <c:tx>
            <c:v>Nominal GDP Growth %</c:v>
          </c:tx>
          <c:spPr>
            <a:solidFill>
              <a:srgbClr val="2E509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'Growth Comparison'!$A$6:$A$29</c:f>
              <c:numCache>
                <c:formatCode>0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'Growth Comparison'!$E$5:$E$29</c:f>
              <c:numCache>
                <c:formatCode>0.0</c:formatCode>
                <c:ptCount val="25"/>
                <c:pt idx="1">
                  <c:v>3.2148883665128838</c:v>
                </c:pt>
                <c:pt idx="2">
                  <c:v>3.3500600081270848</c:v>
                </c:pt>
                <c:pt idx="3">
                  <c:v>4.7712227058264247</c:v>
                </c:pt>
                <c:pt idx="4">
                  <c:v>6.5935312701820532</c:v>
                </c:pt>
                <c:pt idx="5">
                  <c:v>6.7375160680219714</c:v>
                </c:pt>
                <c:pt idx="6">
                  <c:v>5.9678136937545059</c:v>
                </c:pt>
                <c:pt idx="7">
                  <c:v>4.6132352728272927</c:v>
                </c:pt>
                <c:pt idx="8">
                  <c:v>1.8052989572305347</c:v>
                </c:pt>
                <c:pt idx="9">
                  <c:v>-1.7936762546897915</c:v>
                </c:pt>
                <c:pt idx="10">
                  <c:v>3.7594557371149411</c:v>
                </c:pt>
                <c:pt idx="11">
                  <c:v>3.6719338851795276</c:v>
                </c:pt>
                <c:pt idx="12">
                  <c:v>4.210363774400677</c:v>
                </c:pt>
                <c:pt idx="13">
                  <c:v>3.6296845094770727</c:v>
                </c:pt>
                <c:pt idx="14">
                  <c:v>4.3896597537071962</c:v>
                </c:pt>
                <c:pt idx="15">
                  <c:v>3.9813488417219705</c:v>
                </c:pt>
                <c:pt idx="16">
                  <c:v>2.6779294484420446</c:v>
                </c:pt>
                <c:pt idx="17">
                  <c:v>4.1598956551488238</c:v>
                </c:pt>
                <c:pt idx="18">
                  <c:v>5.3568312685395174</c:v>
                </c:pt>
                <c:pt idx="19">
                  <c:v>4.1082945268203233</c:v>
                </c:pt>
                <c:pt idx="20">
                  <c:v>-1.4602809204308251</c:v>
                </c:pt>
                <c:pt idx="21">
                  <c:v>10.705348875857641</c:v>
                </c:pt>
                <c:pt idx="22">
                  <c:v>9.2111978932108478</c:v>
                </c:pt>
                <c:pt idx="23">
                  <c:v>8.8678733991289214</c:v>
                </c:pt>
                <c:pt idx="24">
                  <c:v>5.6899717539600347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0-4D6E-BE93-48EE6FC97913}"/>
            </c:ext>
          </c:extLst>
        </c:ser>
        <c:ser>
          <c:idx val="2"/>
          <c:order val="2"/>
          <c:tx>
            <c:v>Real GDP Growth %</c:v>
          </c:tx>
          <c:spPr>
            <a:solidFill>
              <a:srgbClr val="7FB3D8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'Growth Comparison'!$A$6:$A$29</c:f>
              <c:numCache>
                <c:formatCode>0</c:formatCode>
                <c:ptCount val="24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  <c:pt idx="23">
                  <c:v>2024</c:v>
                </c:pt>
              </c:numCache>
            </c:numRef>
          </c:cat>
          <c:val>
            <c:numRef>
              <c:f>'Growth Comparison'!$F$5:$F$29</c:f>
              <c:numCache>
                <c:formatCode>0.0</c:formatCode>
                <c:ptCount val="25"/>
                <c:pt idx="0">
                  <c:v>4.0999999999999996</c:v>
                </c:pt>
                <c:pt idx="1">
                  <c:v>1</c:v>
                </c:pt>
                <c:pt idx="2">
                  <c:v>1.7</c:v>
                </c:pt>
                <c:pt idx="3">
                  <c:v>2.9</c:v>
                </c:pt>
                <c:pt idx="4">
                  <c:v>3.8</c:v>
                </c:pt>
                <c:pt idx="5">
                  <c:v>3.5</c:v>
                </c:pt>
                <c:pt idx="6">
                  <c:v>2.9</c:v>
                </c:pt>
                <c:pt idx="7">
                  <c:v>2</c:v>
                </c:pt>
                <c:pt idx="8">
                  <c:v>-0.1</c:v>
                </c:pt>
                <c:pt idx="9">
                  <c:v>-2.5</c:v>
                </c:pt>
                <c:pt idx="10">
                  <c:v>2.6</c:v>
                </c:pt>
                <c:pt idx="11">
                  <c:v>1.6</c:v>
                </c:pt>
                <c:pt idx="12">
                  <c:v>2.2000000000000002</c:v>
                </c:pt>
                <c:pt idx="13">
                  <c:v>1.8</c:v>
                </c:pt>
                <c:pt idx="14">
                  <c:v>2.5</c:v>
                </c:pt>
                <c:pt idx="15">
                  <c:v>3.1</c:v>
                </c:pt>
                <c:pt idx="16">
                  <c:v>1.8</c:v>
                </c:pt>
                <c:pt idx="17">
                  <c:v>2.4</c:v>
                </c:pt>
                <c:pt idx="18">
                  <c:v>3</c:v>
                </c:pt>
                <c:pt idx="19">
                  <c:v>2.2000000000000002</c:v>
                </c:pt>
                <c:pt idx="20">
                  <c:v>-2.2000000000000002</c:v>
                </c:pt>
                <c:pt idx="21">
                  <c:v>5.8</c:v>
                </c:pt>
                <c:pt idx="22">
                  <c:v>1.9</c:v>
                </c:pt>
                <c:pt idx="23">
                  <c:v>2.5</c:v>
                </c:pt>
                <c:pt idx="24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50-4D6E-BE93-48EE6FC97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927636"/>
        <c:axId val="41160901"/>
      </c:barChart>
      <c:catAx>
        <c:axId val="399276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1160901"/>
        <c:crosses val="autoZero"/>
        <c:auto val="1"/>
        <c:lblAlgn val="ctr"/>
        <c:lblOffset val="100"/>
        <c:noMultiLvlLbl val="0"/>
      </c:catAx>
      <c:valAx>
        <c:axId val="4116090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YoY Change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3992763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Debasement Trade: Indexed Performance (Dec 2019 = 100)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Gold</c:v>
          </c:tx>
          <c:spPr>
            <a:ln w="28080">
              <a:solidFill>
                <a:srgbClr val="C8A41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'Debasement Trade'!$A$5:$A$12</c:f>
              <c:strCache>
                <c:ptCount val="8"/>
                <c:pt idx="0">
                  <c:v>Dec 31, 2019</c:v>
                </c:pt>
                <c:pt idx="1">
                  <c:v>Dec 31, 2020</c:v>
                </c:pt>
                <c:pt idx="2">
                  <c:v>Dec 31, 2021</c:v>
                </c:pt>
                <c:pt idx="3">
                  <c:v>Dec 31, 2022</c:v>
                </c:pt>
                <c:pt idx="4">
                  <c:v>Dec 31, 2023</c:v>
                </c:pt>
                <c:pt idx="5">
                  <c:v>Dec 31, 2024</c:v>
                </c:pt>
                <c:pt idx="6">
                  <c:v>Dec 31, 2025</c:v>
                </c:pt>
                <c:pt idx="7">
                  <c:v>Feb 13, 2026</c:v>
                </c:pt>
              </c:strCache>
            </c:strRef>
          </c:cat>
          <c:val>
            <c:numRef>
              <c:f>'Debasement Trade'!$C$5:$C$12</c:f>
              <c:numCache>
                <c:formatCode>0.0</c:formatCode>
                <c:ptCount val="8"/>
                <c:pt idx="0">
                  <c:v>100</c:v>
                </c:pt>
                <c:pt idx="1">
                  <c:v>125</c:v>
                </c:pt>
                <c:pt idx="2">
                  <c:v>120.39473684210526</c:v>
                </c:pt>
                <c:pt idx="3">
                  <c:v>120.06578947368421</c:v>
                </c:pt>
                <c:pt idx="4">
                  <c:v>135.5263157894737</c:v>
                </c:pt>
                <c:pt idx="5">
                  <c:v>172.69736842105263</c:v>
                </c:pt>
                <c:pt idx="6">
                  <c:v>284.86842105263162</c:v>
                </c:pt>
                <c:pt idx="7">
                  <c:v>331.9736842105263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FFC-4EA1-951E-957597432199}"/>
            </c:ext>
          </c:extLst>
        </c:ser>
        <c:ser>
          <c:idx val="1"/>
          <c:order val="1"/>
          <c:tx>
            <c:v>Silver</c:v>
          </c:tx>
          <c:spPr>
            <a:ln w="28080">
              <a:solidFill>
                <a:srgbClr val="8E8E8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'Debasement Trade'!$A$5:$A$12</c:f>
              <c:strCache>
                <c:ptCount val="8"/>
                <c:pt idx="0">
                  <c:v>Dec 31, 2019</c:v>
                </c:pt>
                <c:pt idx="1">
                  <c:v>Dec 31, 2020</c:v>
                </c:pt>
                <c:pt idx="2">
                  <c:v>Dec 31, 2021</c:v>
                </c:pt>
                <c:pt idx="3">
                  <c:v>Dec 31, 2022</c:v>
                </c:pt>
                <c:pt idx="4">
                  <c:v>Dec 31, 2023</c:v>
                </c:pt>
                <c:pt idx="5">
                  <c:v>Dec 31, 2024</c:v>
                </c:pt>
                <c:pt idx="6">
                  <c:v>Dec 31, 2025</c:v>
                </c:pt>
                <c:pt idx="7">
                  <c:v>Feb 13, 2026</c:v>
                </c:pt>
              </c:strCache>
            </c:strRef>
          </c:cat>
          <c:val>
            <c:numRef>
              <c:f>'Debasement Trade'!$E$5:$E$12</c:f>
              <c:numCache>
                <c:formatCode>0.0</c:formatCode>
                <c:ptCount val="8"/>
                <c:pt idx="0">
                  <c:v>100</c:v>
                </c:pt>
                <c:pt idx="1">
                  <c:v>147.22222222222223</c:v>
                </c:pt>
                <c:pt idx="2">
                  <c:v>127.77777777777777</c:v>
                </c:pt>
                <c:pt idx="3">
                  <c:v>133.33333333333331</c:v>
                </c:pt>
                <c:pt idx="4">
                  <c:v>133.33333333333331</c:v>
                </c:pt>
                <c:pt idx="5">
                  <c:v>161.11111111111111</c:v>
                </c:pt>
                <c:pt idx="6">
                  <c:v>400</c:v>
                </c:pt>
                <c:pt idx="7">
                  <c:v>438.88888888888891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FFC-4EA1-951E-957597432199}"/>
            </c:ext>
          </c:extLst>
        </c:ser>
        <c:ser>
          <c:idx val="2"/>
          <c:order val="2"/>
          <c:tx>
            <c:v>Bitcoin</c:v>
          </c:tx>
          <c:spPr>
            <a:ln w="28080">
              <a:solidFill>
                <a:srgbClr val="F7931A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'Debasement Trade'!$A$5:$A$12</c:f>
              <c:strCache>
                <c:ptCount val="8"/>
                <c:pt idx="0">
                  <c:v>Dec 31, 2019</c:v>
                </c:pt>
                <c:pt idx="1">
                  <c:v>Dec 31, 2020</c:v>
                </c:pt>
                <c:pt idx="2">
                  <c:v>Dec 31, 2021</c:v>
                </c:pt>
                <c:pt idx="3">
                  <c:v>Dec 31, 2022</c:v>
                </c:pt>
                <c:pt idx="4">
                  <c:v>Dec 31, 2023</c:v>
                </c:pt>
                <c:pt idx="5">
                  <c:v>Dec 31, 2024</c:v>
                </c:pt>
                <c:pt idx="6">
                  <c:v>Dec 31, 2025</c:v>
                </c:pt>
                <c:pt idx="7">
                  <c:v>Feb 13, 2026</c:v>
                </c:pt>
              </c:strCache>
            </c:strRef>
          </c:cat>
          <c:val>
            <c:numRef>
              <c:f>'Debasement Trade'!$G$5:$G$12</c:f>
              <c:numCache>
                <c:formatCode>0.0</c:formatCode>
                <c:ptCount val="8"/>
                <c:pt idx="0">
                  <c:v>100</c:v>
                </c:pt>
                <c:pt idx="1">
                  <c:v>402.77777777777777</c:v>
                </c:pt>
                <c:pt idx="2">
                  <c:v>652.77777777777771</c:v>
                </c:pt>
                <c:pt idx="3">
                  <c:v>229.16666666666666</c:v>
                </c:pt>
                <c:pt idx="4">
                  <c:v>583.33333333333326</c:v>
                </c:pt>
                <c:pt idx="5">
                  <c:v>1298.6111111111111</c:v>
                </c:pt>
                <c:pt idx="6">
                  <c:v>1215.2777777777778</c:v>
                </c:pt>
                <c:pt idx="7">
                  <c:v>944.44444444444446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FFC-4EA1-951E-9575974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77136483"/>
        <c:axId val="65320882"/>
      </c:lineChart>
      <c:catAx>
        <c:axId val="771364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5320882"/>
        <c:crosses val="autoZero"/>
        <c:auto val="1"/>
        <c:lblAlgn val="ctr"/>
        <c:lblOffset val="100"/>
        <c:noMultiLvlLbl val="0"/>
      </c:catAx>
      <c:valAx>
        <c:axId val="6532088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Index (Dec 2019 = 100)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7713648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TTM: Precious Metals (60/40 Gold/Silver) vs. Bitcoin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Precious Metals (60/40)</c:v>
          </c:tx>
          <c:spPr>
            <a:ln w="32040">
              <a:solidFill>
                <a:srgbClr val="C8A415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'Debasement Trade'!$A$36:$A$48</c:f>
              <c:strCache>
                <c:ptCount val="13"/>
                <c:pt idx="0">
                  <c:v>Feb 2025</c:v>
                </c:pt>
                <c:pt idx="1">
                  <c:v>Mar 2025</c:v>
                </c:pt>
                <c:pt idx="2">
                  <c:v>Apr 2025</c:v>
                </c:pt>
                <c:pt idx="3">
                  <c:v>May 2025</c:v>
                </c:pt>
                <c:pt idx="4">
                  <c:v>Jun 2025</c:v>
                </c:pt>
                <c:pt idx="5">
                  <c:v>Jul 2025</c:v>
                </c:pt>
                <c:pt idx="6">
                  <c:v>Aug 2025</c:v>
                </c:pt>
                <c:pt idx="7">
                  <c:v>Sep 2025</c:v>
                </c:pt>
                <c:pt idx="8">
                  <c:v>Oct 2025</c:v>
                </c:pt>
                <c:pt idx="9">
                  <c:v>Nov 2025</c:v>
                </c:pt>
                <c:pt idx="10">
                  <c:v>Dec 2025</c:v>
                </c:pt>
                <c:pt idx="11">
                  <c:v>Jan 2026</c:v>
                </c:pt>
                <c:pt idx="12">
                  <c:v>Feb 13, 2026</c:v>
                </c:pt>
              </c:strCache>
            </c:strRef>
          </c:cat>
          <c:val>
            <c:numRef>
              <c:f>'Debasement Trade'!$F$36:$F$48</c:f>
              <c:numCache>
                <c:formatCode>0.0</c:formatCode>
                <c:ptCount val="13"/>
                <c:pt idx="0">
                  <c:v>100</c:v>
                </c:pt>
                <c:pt idx="1">
                  <c:v>102.53571428571428</c:v>
                </c:pt>
                <c:pt idx="2">
                  <c:v>106.07142857142857</c:v>
                </c:pt>
                <c:pt idx="3">
                  <c:v>111.96428571428571</c:v>
                </c:pt>
                <c:pt idx="4">
                  <c:v>109.82142857142857</c:v>
                </c:pt>
                <c:pt idx="5">
                  <c:v>112.14285714285715</c:v>
                </c:pt>
                <c:pt idx="6">
                  <c:v>118.92857142857143</c:v>
                </c:pt>
                <c:pt idx="7">
                  <c:v>132.14285714285717</c:v>
                </c:pt>
                <c:pt idx="8">
                  <c:v>136.78571428571428</c:v>
                </c:pt>
                <c:pt idx="9">
                  <c:v>140.35714285714283</c:v>
                </c:pt>
                <c:pt idx="10">
                  <c:v>152.5</c:v>
                </c:pt>
                <c:pt idx="11">
                  <c:v>177.82857142857142</c:v>
                </c:pt>
                <c:pt idx="12">
                  <c:v>206.87857142857143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406-4EDD-B3E3-C2C602F5F860}"/>
            </c:ext>
          </c:extLst>
        </c:ser>
        <c:ser>
          <c:idx val="1"/>
          <c:order val="1"/>
          <c:tx>
            <c:v>Bitcoin</c:v>
          </c:tx>
          <c:spPr>
            <a:ln w="32040">
              <a:solidFill>
                <a:srgbClr val="F7931A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'Debasement Trade'!$A$36:$A$48</c:f>
              <c:strCache>
                <c:ptCount val="13"/>
                <c:pt idx="0">
                  <c:v>Feb 2025</c:v>
                </c:pt>
                <c:pt idx="1">
                  <c:v>Mar 2025</c:v>
                </c:pt>
                <c:pt idx="2">
                  <c:v>Apr 2025</c:v>
                </c:pt>
                <c:pt idx="3">
                  <c:v>May 2025</c:v>
                </c:pt>
                <c:pt idx="4">
                  <c:v>Jun 2025</c:v>
                </c:pt>
                <c:pt idx="5">
                  <c:v>Jul 2025</c:v>
                </c:pt>
                <c:pt idx="6">
                  <c:v>Aug 2025</c:v>
                </c:pt>
                <c:pt idx="7">
                  <c:v>Sep 2025</c:v>
                </c:pt>
                <c:pt idx="8">
                  <c:v>Oct 2025</c:v>
                </c:pt>
                <c:pt idx="9">
                  <c:v>Nov 2025</c:v>
                </c:pt>
                <c:pt idx="10">
                  <c:v>Dec 2025</c:v>
                </c:pt>
                <c:pt idx="11">
                  <c:v>Jan 2026</c:v>
                </c:pt>
                <c:pt idx="12">
                  <c:v>Feb 13, 2026</c:v>
                </c:pt>
              </c:strCache>
            </c:strRef>
          </c:cat>
          <c:val>
            <c:numRef>
              <c:f>'Debasement Trade'!$H$36:$H$48</c:f>
              <c:numCache>
                <c:formatCode>0.0</c:formatCode>
                <c:ptCount val="13"/>
                <c:pt idx="0">
                  <c:v>100</c:v>
                </c:pt>
                <c:pt idx="1">
                  <c:v>87.5</c:v>
                </c:pt>
                <c:pt idx="2">
                  <c:v>86.458333333333343</c:v>
                </c:pt>
                <c:pt idx="3">
                  <c:v>101.04166666666667</c:v>
                </c:pt>
                <c:pt idx="4">
                  <c:v>115.625</c:v>
                </c:pt>
                <c:pt idx="5">
                  <c:v>119.79166666666667</c:v>
                </c:pt>
                <c:pt idx="6">
                  <c:v>128.125</c:v>
                </c:pt>
                <c:pt idx="7">
                  <c:v>119.79166666666667</c:v>
                </c:pt>
                <c:pt idx="8">
                  <c:v>131.25</c:v>
                </c:pt>
                <c:pt idx="9">
                  <c:v>114.58333333333333</c:v>
                </c:pt>
                <c:pt idx="10">
                  <c:v>98.958333333333343</c:v>
                </c:pt>
                <c:pt idx="11">
                  <c:v>91.666666666666657</c:v>
                </c:pt>
                <c:pt idx="12">
                  <c:v>70.833333333333343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406-4EDD-B3E3-C2C602F5F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901622"/>
        <c:axId val="93147703"/>
      </c:lineChart>
      <c:catAx>
        <c:axId val="190162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93147703"/>
        <c:crosses val="autoZero"/>
        <c:auto val="1"/>
        <c:lblAlgn val="ctr"/>
        <c:lblOffset val="100"/>
        <c:noMultiLvlLbl val="0"/>
      </c:catAx>
      <c:valAx>
        <c:axId val="93147703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 sz="1000" b="1" strike="noStrike" spc="-1">
                    <a:solidFill>
                      <a:srgbClr val="000000"/>
                    </a:solidFill>
                    <a:latin typeface="Calibri"/>
                  </a:rPr>
                  <a:t>Index (Feb 2025 = 100)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901622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38</xdr:row>
      <xdr:rowOff>95865</xdr:rowOff>
    </xdr:from>
    <xdr:to>
      <xdr:col>9</xdr:col>
      <xdr:colOff>476250</xdr:colOff>
      <xdr:row>65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30</xdr:row>
      <xdr:rowOff>38100</xdr:rowOff>
    </xdr:from>
    <xdr:to>
      <xdr:col>9</xdr:col>
      <xdr:colOff>104775</xdr:colOff>
      <xdr:row>56</xdr:row>
      <xdr:rowOff>16680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48240</xdr:rowOff>
    </xdr:from>
    <xdr:to>
      <xdr:col>10</xdr:col>
      <xdr:colOff>398520</xdr:colOff>
      <xdr:row>41</xdr:row>
      <xdr:rowOff>141120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48</xdr:row>
      <xdr:rowOff>114300</xdr:rowOff>
    </xdr:from>
    <xdr:to>
      <xdr:col>7</xdr:col>
      <xdr:colOff>2562225</xdr:colOff>
      <xdr:row>71</xdr:row>
      <xdr:rowOff>45870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31F34"/>
  </sheetPr>
  <dimension ref="A1:L37"/>
  <sheetViews>
    <sheetView zoomScaleNormal="100" workbookViewId="0">
      <pane ySplit="4" topLeftCell="A23" activePane="bottomLeft" state="frozen"/>
      <selection pane="bottomLeft" sqref="A1:I1"/>
    </sheetView>
  </sheetViews>
  <sheetFormatPr defaultColWidth="8.7109375" defaultRowHeight="15" x14ac:dyDescent="0.25"/>
  <cols>
    <col min="1" max="1" width="8" customWidth="1"/>
    <col min="2" max="3" width="16" customWidth="1"/>
    <col min="4" max="4" width="13" customWidth="1"/>
    <col min="5" max="5" width="11" customWidth="1"/>
    <col min="6" max="6" width="14" customWidth="1"/>
    <col min="7" max="7" width="12" customWidth="1"/>
    <col min="8" max="8" width="16" customWidth="1"/>
    <col min="9" max="9" width="12" customWidth="1"/>
    <col min="11" max="12" width="13" hidden="1" customWidth="1"/>
  </cols>
  <sheetData>
    <row r="1" spans="1:12" ht="18" x14ac:dyDescent="0.25">
      <c r="A1" s="31" t="s">
        <v>95</v>
      </c>
      <c r="B1" s="31"/>
      <c r="C1" s="31"/>
      <c r="D1" s="31"/>
      <c r="E1" s="31"/>
      <c r="F1" s="31"/>
      <c r="G1" s="31"/>
      <c r="H1" s="31"/>
      <c r="I1" s="31"/>
    </row>
    <row r="2" spans="1:12" x14ac:dyDescent="0.25">
      <c r="A2" s="32" t="s">
        <v>0</v>
      </c>
      <c r="B2" s="32"/>
      <c r="C2" s="32"/>
      <c r="D2" s="32"/>
      <c r="E2" s="32"/>
      <c r="F2" s="32"/>
      <c r="G2" s="32"/>
      <c r="H2" s="32"/>
      <c r="I2" s="32"/>
    </row>
    <row r="4" spans="1:12" ht="38.2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</row>
    <row r="5" spans="1:12" x14ac:dyDescent="0.25">
      <c r="A5" s="2">
        <v>1960</v>
      </c>
      <c r="B5" s="3">
        <v>286.3</v>
      </c>
      <c r="C5" s="3">
        <v>543.29999999999995</v>
      </c>
      <c r="D5" s="4">
        <f t="shared" ref="D5:D37" si="0">B5/C5*100</f>
        <v>52.69648444689858</v>
      </c>
      <c r="K5" s="5">
        <f t="shared" ref="K5:K37" si="1">B5/1000</f>
        <v>0.2863</v>
      </c>
      <c r="L5" s="5">
        <f t="shared" ref="L5:L37" si="2">C5/1000</f>
        <v>0.54330000000000001</v>
      </c>
    </row>
    <row r="6" spans="1:12" x14ac:dyDescent="0.25">
      <c r="A6" s="6">
        <v>1965</v>
      </c>
      <c r="B6" s="7">
        <v>317.3</v>
      </c>
      <c r="C6" s="7">
        <v>743.7</v>
      </c>
      <c r="D6" s="8">
        <f t="shared" si="0"/>
        <v>42.665053112814306</v>
      </c>
      <c r="E6" s="8">
        <f t="shared" ref="E6:E37" si="3">(B6-B5)/B5*100</f>
        <v>10.827803003842124</v>
      </c>
      <c r="F6" s="8">
        <f t="shared" ref="F6:F37" si="4">(C6-C5)/C5*100</f>
        <v>36.885698509111009</v>
      </c>
      <c r="G6" s="9">
        <v>6.5</v>
      </c>
      <c r="H6" s="8">
        <f t="shared" ref="H6:H37" si="5">E6-F6</f>
        <v>-26.057895505268885</v>
      </c>
      <c r="I6" s="10"/>
      <c r="K6" s="5">
        <f t="shared" si="1"/>
        <v>0.31730000000000003</v>
      </c>
      <c r="L6" s="5">
        <f t="shared" si="2"/>
        <v>0.74370000000000003</v>
      </c>
    </row>
    <row r="7" spans="1:12" x14ac:dyDescent="0.25">
      <c r="A7" s="2">
        <v>1970</v>
      </c>
      <c r="B7" s="3">
        <v>370.9</v>
      </c>
      <c r="C7" s="3">
        <v>1073.3</v>
      </c>
      <c r="D7" s="4">
        <f t="shared" si="0"/>
        <v>34.556973819062705</v>
      </c>
      <c r="E7" s="4">
        <f t="shared" si="3"/>
        <v>16.892530728017636</v>
      </c>
      <c r="F7" s="4">
        <f t="shared" si="4"/>
        <v>44.318945811483111</v>
      </c>
      <c r="G7" s="11">
        <v>0.2</v>
      </c>
      <c r="H7" s="4">
        <f t="shared" si="5"/>
        <v>-27.426415083465475</v>
      </c>
      <c r="K7" s="5">
        <f t="shared" si="1"/>
        <v>0.37089999999999995</v>
      </c>
      <c r="L7" s="5">
        <f t="shared" si="2"/>
        <v>1.0732999999999999</v>
      </c>
    </row>
    <row r="8" spans="1:12" x14ac:dyDescent="0.25">
      <c r="A8" s="6">
        <v>1975</v>
      </c>
      <c r="B8" s="7">
        <v>533.20000000000005</v>
      </c>
      <c r="C8" s="7">
        <v>1684.9</v>
      </c>
      <c r="D8" s="8">
        <f t="shared" si="0"/>
        <v>31.645795002670784</v>
      </c>
      <c r="E8" s="8">
        <f t="shared" si="3"/>
        <v>43.758425451604225</v>
      </c>
      <c r="F8" s="8">
        <f t="shared" si="4"/>
        <v>56.983136122239841</v>
      </c>
      <c r="G8" s="9">
        <v>-0.2</v>
      </c>
      <c r="H8" s="8">
        <f t="shared" si="5"/>
        <v>-13.224710670635616</v>
      </c>
      <c r="I8" s="10"/>
      <c r="K8" s="5">
        <f t="shared" si="1"/>
        <v>0.53320000000000001</v>
      </c>
      <c r="L8" s="5">
        <f t="shared" si="2"/>
        <v>1.6849000000000001</v>
      </c>
    </row>
    <row r="9" spans="1:12" x14ac:dyDescent="0.25">
      <c r="A9" s="2">
        <v>1980</v>
      </c>
      <c r="B9" s="3">
        <v>907.7</v>
      </c>
      <c r="C9" s="3">
        <v>2857.3</v>
      </c>
      <c r="D9" s="4">
        <f t="shared" si="0"/>
        <v>31.767752773597451</v>
      </c>
      <c r="E9" s="4">
        <f t="shared" si="3"/>
        <v>70.236309077269311</v>
      </c>
      <c r="F9" s="4">
        <f t="shared" si="4"/>
        <v>69.582764555759994</v>
      </c>
      <c r="G9" s="11">
        <v>-0.3</v>
      </c>
      <c r="H9" s="4">
        <f t="shared" si="5"/>
        <v>0.65354452150931763</v>
      </c>
      <c r="K9" s="5">
        <f t="shared" si="1"/>
        <v>0.90770000000000006</v>
      </c>
      <c r="L9" s="5">
        <f t="shared" si="2"/>
        <v>2.8573000000000004</v>
      </c>
    </row>
    <row r="10" spans="1:12" x14ac:dyDescent="0.25">
      <c r="A10" s="6">
        <v>1985</v>
      </c>
      <c r="B10" s="7">
        <v>1817.4</v>
      </c>
      <c r="C10" s="7">
        <v>4339</v>
      </c>
      <c r="D10" s="8">
        <f t="shared" si="0"/>
        <v>41.885227010831997</v>
      </c>
      <c r="E10" s="8">
        <f t="shared" si="3"/>
        <v>100.22033711578715</v>
      </c>
      <c r="F10" s="8">
        <f t="shared" si="4"/>
        <v>51.856647884366346</v>
      </c>
      <c r="G10" s="9">
        <v>4.2</v>
      </c>
      <c r="H10" s="8">
        <f t="shared" si="5"/>
        <v>48.3636892314208</v>
      </c>
      <c r="I10" s="10"/>
      <c r="K10" s="5">
        <f t="shared" si="1"/>
        <v>1.8174000000000001</v>
      </c>
      <c r="L10" s="5">
        <f t="shared" si="2"/>
        <v>4.3390000000000004</v>
      </c>
    </row>
    <row r="11" spans="1:12" x14ac:dyDescent="0.25">
      <c r="A11" s="2">
        <v>1990</v>
      </c>
      <c r="B11" s="3">
        <v>3206.3</v>
      </c>
      <c r="C11" s="3">
        <v>5963.1</v>
      </c>
      <c r="D11" s="4">
        <f t="shared" si="0"/>
        <v>53.769012761818516</v>
      </c>
      <c r="E11" s="4">
        <f t="shared" si="3"/>
        <v>76.422361615494665</v>
      </c>
      <c r="F11" s="4">
        <f t="shared" si="4"/>
        <v>37.430283475455184</v>
      </c>
      <c r="G11" s="11">
        <v>1.9</v>
      </c>
      <c r="H11" s="4">
        <f t="shared" si="5"/>
        <v>38.992078140039482</v>
      </c>
      <c r="K11" s="5">
        <f t="shared" si="1"/>
        <v>3.2063000000000001</v>
      </c>
      <c r="L11" s="5">
        <f t="shared" si="2"/>
        <v>5.9631000000000007</v>
      </c>
    </row>
    <row r="12" spans="1:12" x14ac:dyDescent="0.25">
      <c r="A12" s="6">
        <v>1995</v>
      </c>
      <c r="B12" s="7">
        <v>4920.6000000000004</v>
      </c>
      <c r="C12" s="7">
        <v>7639.7</v>
      </c>
      <c r="D12" s="8">
        <f t="shared" si="0"/>
        <v>64.408288283571352</v>
      </c>
      <c r="E12" s="8">
        <f t="shared" si="3"/>
        <v>53.466612606431099</v>
      </c>
      <c r="F12" s="8">
        <f t="shared" si="4"/>
        <v>28.11624826013314</v>
      </c>
      <c r="G12" s="9">
        <v>2.7</v>
      </c>
      <c r="H12" s="8">
        <f t="shared" si="5"/>
        <v>25.350364346297958</v>
      </c>
      <c r="I12" s="10"/>
      <c r="K12" s="5">
        <f t="shared" si="1"/>
        <v>4.9206000000000003</v>
      </c>
      <c r="L12" s="5">
        <f t="shared" si="2"/>
        <v>7.6396999999999995</v>
      </c>
    </row>
    <row r="13" spans="1:12" x14ac:dyDescent="0.25">
      <c r="A13" s="2">
        <v>2000</v>
      </c>
      <c r="B13" s="3">
        <v>5628.7</v>
      </c>
      <c r="C13" s="3">
        <v>10252.299999999999</v>
      </c>
      <c r="D13" s="4">
        <f t="shared" si="0"/>
        <v>54.901826907133035</v>
      </c>
      <c r="E13" s="4">
        <f t="shared" si="3"/>
        <v>14.390521481120178</v>
      </c>
      <c r="F13" s="4">
        <f t="shared" si="4"/>
        <v>34.197677919290022</v>
      </c>
      <c r="G13" s="11">
        <v>4.0999999999999996</v>
      </c>
      <c r="H13" s="4">
        <f t="shared" si="5"/>
        <v>-19.807156438169844</v>
      </c>
      <c r="I13" s="12">
        <v>236.2</v>
      </c>
      <c r="K13" s="5">
        <f t="shared" si="1"/>
        <v>5.6287000000000003</v>
      </c>
      <c r="L13" s="5">
        <f t="shared" si="2"/>
        <v>10.2523</v>
      </c>
    </row>
    <row r="14" spans="1:12" x14ac:dyDescent="0.25">
      <c r="A14" s="6">
        <v>2001</v>
      </c>
      <c r="B14" s="7">
        <v>5769.9</v>
      </c>
      <c r="C14" s="7">
        <v>10581.9</v>
      </c>
      <c r="D14" s="8">
        <f t="shared" si="0"/>
        <v>54.52612479800414</v>
      </c>
      <c r="E14" s="8">
        <f t="shared" si="3"/>
        <v>2.508572139215091</v>
      </c>
      <c r="F14" s="8">
        <f t="shared" si="4"/>
        <v>3.2148883665128838</v>
      </c>
      <c r="G14" s="9">
        <v>1</v>
      </c>
      <c r="H14" s="8">
        <f t="shared" si="5"/>
        <v>-0.70631622729779275</v>
      </c>
      <c r="I14" s="13">
        <v>128.19999999999999</v>
      </c>
      <c r="K14" s="5">
        <f t="shared" si="1"/>
        <v>5.7698999999999998</v>
      </c>
      <c r="L14" s="5">
        <f t="shared" si="2"/>
        <v>10.581899999999999</v>
      </c>
    </row>
    <row r="15" spans="1:12" x14ac:dyDescent="0.25">
      <c r="A15" s="2">
        <v>2002</v>
      </c>
      <c r="B15" s="3">
        <v>6198.4</v>
      </c>
      <c r="C15" s="3">
        <v>10936.4</v>
      </c>
      <c r="D15" s="4">
        <f t="shared" si="0"/>
        <v>56.676785779598404</v>
      </c>
      <c r="E15" s="4">
        <f t="shared" si="3"/>
        <v>7.426471862597273</v>
      </c>
      <c r="F15" s="4">
        <f t="shared" si="4"/>
        <v>3.3500600081270848</v>
      </c>
      <c r="G15" s="11">
        <v>1.7</v>
      </c>
      <c r="H15" s="4">
        <f t="shared" si="5"/>
        <v>4.0764118544701882</v>
      </c>
      <c r="I15" s="12">
        <v>-157.80000000000001</v>
      </c>
      <c r="K15" s="5">
        <f t="shared" si="1"/>
        <v>6.1983999999999995</v>
      </c>
      <c r="L15" s="5">
        <f t="shared" si="2"/>
        <v>10.936399999999999</v>
      </c>
    </row>
    <row r="16" spans="1:12" x14ac:dyDescent="0.25">
      <c r="A16" s="6">
        <v>2003</v>
      </c>
      <c r="B16" s="7">
        <v>6760</v>
      </c>
      <c r="C16" s="7">
        <v>11458.2</v>
      </c>
      <c r="D16" s="8">
        <f t="shared" si="0"/>
        <v>58.997050147492622</v>
      </c>
      <c r="E16" s="8">
        <f t="shared" si="3"/>
        <v>9.0604026845637655</v>
      </c>
      <c r="F16" s="8">
        <f t="shared" si="4"/>
        <v>4.7712227058264247</v>
      </c>
      <c r="G16" s="9">
        <v>2.9</v>
      </c>
      <c r="H16" s="8">
        <f t="shared" si="5"/>
        <v>4.2891799787373408</v>
      </c>
      <c r="I16" s="13">
        <v>-377.6</v>
      </c>
      <c r="K16" s="5">
        <f t="shared" si="1"/>
        <v>6.76</v>
      </c>
      <c r="L16" s="5">
        <f t="shared" si="2"/>
        <v>11.458200000000001</v>
      </c>
    </row>
    <row r="17" spans="1:12" x14ac:dyDescent="0.25">
      <c r="A17" s="2">
        <v>2004</v>
      </c>
      <c r="B17" s="3">
        <v>7354.7</v>
      </c>
      <c r="C17" s="3">
        <v>12213.7</v>
      </c>
      <c r="D17" s="4">
        <f t="shared" si="0"/>
        <v>60.216805718168928</v>
      </c>
      <c r="E17" s="4">
        <f t="shared" si="3"/>
        <v>8.7973372781065073</v>
      </c>
      <c r="F17" s="4">
        <f t="shared" si="4"/>
        <v>6.5935312701820532</v>
      </c>
      <c r="G17" s="11">
        <v>3.8</v>
      </c>
      <c r="H17" s="4">
        <f t="shared" si="5"/>
        <v>2.2038060079244541</v>
      </c>
      <c r="I17" s="12">
        <v>-412.7</v>
      </c>
      <c r="K17" s="5">
        <f t="shared" si="1"/>
        <v>7.3547000000000002</v>
      </c>
      <c r="L17" s="5">
        <f t="shared" si="2"/>
        <v>12.213700000000001</v>
      </c>
    </row>
    <row r="18" spans="1:12" x14ac:dyDescent="0.25">
      <c r="A18" s="6">
        <v>2005</v>
      </c>
      <c r="B18" s="7">
        <v>7905.3</v>
      </c>
      <c r="C18" s="7">
        <v>13036.6</v>
      </c>
      <c r="D18" s="8">
        <f t="shared" si="0"/>
        <v>60.639277112130465</v>
      </c>
      <c r="E18" s="8">
        <f t="shared" si="3"/>
        <v>7.4863692604729</v>
      </c>
      <c r="F18" s="8">
        <f t="shared" si="4"/>
        <v>6.7375160680219714</v>
      </c>
      <c r="G18" s="9">
        <v>3.5</v>
      </c>
      <c r="H18" s="8">
        <f t="shared" si="5"/>
        <v>0.74885319245092852</v>
      </c>
      <c r="I18" s="13">
        <v>-318.3</v>
      </c>
      <c r="K18" s="5">
        <f t="shared" si="1"/>
        <v>7.9053000000000004</v>
      </c>
      <c r="L18" s="5">
        <f t="shared" si="2"/>
        <v>13.0366</v>
      </c>
    </row>
    <row r="19" spans="1:12" x14ac:dyDescent="0.25">
      <c r="A19" s="2">
        <v>2006</v>
      </c>
      <c r="B19" s="3">
        <v>8451.4</v>
      </c>
      <c r="C19" s="3">
        <v>13814.6</v>
      </c>
      <c r="D19" s="4">
        <f t="shared" si="0"/>
        <v>61.177305169892712</v>
      </c>
      <c r="E19" s="4">
        <f t="shared" si="3"/>
        <v>6.9080237309146959</v>
      </c>
      <c r="F19" s="4">
        <f t="shared" si="4"/>
        <v>5.9678136937545059</v>
      </c>
      <c r="G19" s="11">
        <v>2.9</v>
      </c>
      <c r="H19" s="4">
        <f t="shared" si="5"/>
        <v>0.94021003716019003</v>
      </c>
      <c r="I19" s="12">
        <v>-248.2</v>
      </c>
      <c r="K19" s="5">
        <f t="shared" si="1"/>
        <v>8.4513999999999996</v>
      </c>
      <c r="L19" s="5">
        <f t="shared" si="2"/>
        <v>13.8146</v>
      </c>
    </row>
    <row r="20" spans="1:12" x14ac:dyDescent="0.25">
      <c r="A20" s="6">
        <v>2007</v>
      </c>
      <c r="B20" s="7">
        <v>8950.7000000000007</v>
      </c>
      <c r="C20" s="7">
        <v>14451.9</v>
      </c>
      <c r="D20" s="8">
        <f t="shared" si="0"/>
        <v>61.934416927877997</v>
      </c>
      <c r="E20" s="8">
        <f t="shared" si="3"/>
        <v>5.9078969164872221</v>
      </c>
      <c r="F20" s="8">
        <f t="shared" si="4"/>
        <v>4.6132352728272927</v>
      </c>
      <c r="G20" s="9">
        <v>2</v>
      </c>
      <c r="H20" s="8">
        <f t="shared" si="5"/>
        <v>1.2946616436599294</v>
      </c>
      <c r="I20" s="13">
        <v>-160.69999999999999</v>
      </c>
      <c r="K20" s="5">
        <f t="shared" si="1"/>
        <v>8.9507000000000012</v>
      </c>
      <c r="L20" s="5">
        <f t="shared" si="2"/>
        <v>14.4519</v>
      </c>
    </row>
    <row r="21" spans="1:12" x14ac:dyDescent="0.25">
      <c r="A21" s="2">
        <v>2008</v>
      </c>
      <c r="B21" s="3">
        <v>10024.700000000001</v>
      </c>
      <c r="C21" s="3">
        <v>14712.8</v>
      </c>
      <c r="D21" s="4">
        <f t="shared" si="0"/>
        <v>68.135908868468277</v>
      </c>
      <c r="E21" s="4">
        <f t="shared" si="3"/>
        <v>11.999061525914174</v>
      </c>
      <c r="F21" s="4">
        <f t="shared" si="4"/>
        <v>1.8052989572305347</v>
      </c>
      <c r="G21" s="11">
        <v>-0.1</v>
      </c>
      <c r="H21" s="4">
        <f t="shared" si="5"/>
        <v>10.193762568683638</v>
      </c>
      <c r="I21" s="12">
        <v>-458.6</v>
      </c>
      <c r="K21" s="5">
        <f t="shared" si="1"/>
        <v>10.024700000000001</v>
      </c>
      <c r="L21" s="5">
        <f t="shared" si="2"/>
        <v>14.7128</v>
      </c>
    </row>
    <row r="22" spans="1:12" x14ac:dyDescent="0.25">
      <c r="A22" s="6">
        <v>2009</v>
      </c>
      <c r="B22" s="7">
        <v>11909.8</v>
      </c>
      <c r="C22" s="7">
        <v>14448.9</v>
      </c>
      <c r="D22" s="8">
        <f t="shared" si="0"/>
        <v>82.427035968135982</v>
      </c>
      <c r="E22" s="8">
        <f t="shared" si="3"/>
        <v>18.804552754695887</v>
      </c>
      <c r="F22" s="8">
        <f t="shared" si="4"/>
        <v>-1.7936762546897915</v>
      </c>
      <c r="G22" s="9">
        <v>-2.5</v>
      </c>
      <c r="H22" s="8">
        <f t="shared" si="5"/>
        <v>20.59822900938568</v>
      </c>
      <c r="I22" s="13">
        <v>-1412.7</v>
      </c>
      <c r="K22" s="5">
        <f t="shared" si="1"/>
        <v>11.909799999999999</v>
      </c>
      <c r="L22" s="5">
        <f t="shared" si="2"/>
        <v>14.4489</v>
      </c>
    </row>
    <row r="23" spans="1:12" x14ac:dyDescent="0.25">
      <c r="A23" s="2">
        <v>2010</v>
      </c>
      <c r="B23" s="3">
        <v>13561.6</v>
      </c>
      <c r="C23" s="3">
        <v>14992.1</v>
      </c>
      <c r="D23" s="4">
        <f t="shared" si="0"/>
        <v>90.458308042235586</v>
      </c>
      <c r="E23" s="4">
        <f t="shared" si="3"/>
        <v>13.869250533174371</v>
      </c>
      <c r="F23" s="4">
        <f t="shared" si="4"/>
        <v>3.7594557371149411</v>
      </c>
      <c r="G23" s="11">
        <v>2.6</v>
      </c>
      <c r="H23" s="4">
        <f t="shared" si="5"/>
        <v>10.109794796059431</v>
      </c>
      <c r="I23" s="12">
        <v>-1294.4000000000001</v>
      </c>
      <c r="K23" s="5">
        <f t="shared" si="1"/>
        <v>13.5616</v>
      </c>
      <c r="L23" s="5">
        <f t="shared" si="2"/>
        <v>14.992100000000001</v>
      </c>
    </row>
    <row r="24" spans="1:12" x14ac:dyDescent="0.25">
      <c r="A24" s="6">
        <v>2011</v>
      </c>
      <c r="B24" s="7">
        <v>14790.3</v>
      </c>
      <c r="C24" s="7">
        <v>15542.6</v>
      </c>
      <c r="D24" s="8">
        <f t="shared" si="0"/>
        <v>95.159754481232213</v>
      </c>
      <c r="E24" s="8">
        <f t="shared" si="3"/>
        <v>9.0601403964133933</v>
      </c>
      <c r="F24" s="8">
        <f t="shared" si="4"/>
        <v>3.6719338851795276</v>
      </c>
      <c r="G24" s="9">
        <v>1.6</v>
      </c>
      <c r="H24" s="8">
        <f t="shared" si="5"/>
        <v>5.3882065112338662</v>
      </c>
      <c r="I24" s="13">
        <v>-1299.5999999999999</v>
      </c>
      <c r="K24" s="5">
        <f t="shared" si="1"/>
        <v>14.790299999999998</v>
      </c>
      <c r="L24" s="5">
        <f t="shared" si="2"/>
        <v>15.5426</v>
      </c>
    </row>
    <row r="25" spans="1:12" x14ac:dyDescent="0.25">
      <c r="A25" s="2">
        <v>2012</v>
      </c>
      <c r="B25" s="3">
        <v>16066.2</v>
      </c>
      <c r="C25" s="3">
        <v>16197</v>
      </c>
      <c r="D25" s="4">
        <f t="shared" si="0"/>
        <v>99.192443045008332</v>
      </c>
      <c r="E25" s="4">
        <f t="shared" si="3"/>
        <v>8.6265998661284851</v>
      </c>
      <c r="F25" s="4">
        <f t="shared" si="4"/>
        <v>4.210363774400677</v>
      </c>
      <c r="G25" s="11">
        <v>2.2000000000000002</v>
      </c>
      <c r="H25" s="4">
        <f t="shared" si="5"/>
        <v>4.4162360917278081</v>
      </c>
      <c r="I25" s="12">
        <v>-1087</v>
      </c>
      <c r="K25" s="5">
        <f t="shared" si="1"/>
        <v>16.066200000000002</v>
      </c>
      <c r="L25" s="5">
        <f t="shared" si="2"/>
        <v>16.196999999999999</v>
      </c>
    </row>
    <row r="26" spans="1:12" x14ac:dyDescent="0.25">
      <c r="A26" s="6">
        <v>2013</v>
      </c>
      <c r="B26" s="7">
        <v>16738.2</v>
      </c>
      <c r="C26" s="7">
        <v>16784.900000000001</v>
      </c>
      <c r="D26" s="8">
        <f t="shared" si="0"/>
        <v>99.721773737108947</v>
      </c>
      <c r="E26" s="8">
        <f t="shared" si="3"/>
        <v>4.1826941031482239</v>
      </c>
      <c r="F26" s="8">
        <f t="shared" si="4"/>
        <v>3.6296845094770727</v>
      </c>
      <c r="G26" s="9">
        <v>1.8</v>
      </c>
      <c r="H26" s="8">
        <f t="shared" si="5"/>
        <v>0.55300959367115121</v>
      </c>
      <c r="I26" s="13">
        <v>-679.5</v>
      </c>
      <c r="K26" s="5">
        <f t="shared" si="1"/>
        <v>16.738199999999999</v>
      </c>
      <c r="L26" s="5">
        <f t="shared" si="2"/>
        <v>16.7849</v>
      </c>
    </row>
    <row r="27" spans="1:12" x14ac:dyDescent="0.25">
      <c r="A27" s="2">
        <v>2014</v>
      </c>
      <c r="B27" s="3">
        <v>17824.099999999999</v>
      </c>
      <c r="C27" s="3">
        <v>17521.7</v>
      </c>
      <c r="D27" s="4">
        <f t="shared" si="0"/>
        <v>101.72585993368222</v>
      </c>
      <c r="E27" s="4">
        <f t="shared" si="3"/>
        <v>6.4875554121709493</v>
      </c>
      <c r="F27" s="4">
        <f t="shared" si="4"/>
        <v>4.3896597537071962</v>
      </c>
      <c r="G27" s="11">
        <v>2.5</v>
      </c>
      <c r="H27" s="4">
        <f t="shared" si="5"/>
        <v>2.0978956584637531</v>
      </c>
      <c r="I27" s="12">
        <v>-484.6</v>
      </c>
      <c r="K27" s="5">
        <f t="shared" si="1"/>
        <v>17.824099999999998</v>
      </c>
      <c r="L27" s="5">
        <f t="shared" si="2"/>
        <v>17.521699999999999</v>
      </c>
    </row>
    <row r="28" spans="1:12" x14ac:dyDescent="0.25">
      <c r="A28" s="6">
        <v>2015</v>
      </c>
      <c r="B28" s="7">
        <v>18150.599999999999</v>
      </c>
      <c r="C28" s="7">
        <v>18219.3</v>
      </c>
      <c r="D28" s="8">
        <f t="shared" si="0"/>
        <v>99.622927335298286</v>
      </c>
      <c r="E28" s="8">
        <f t="shared" si="3"/>
        <v>1.831789543371054</v>
      </c>
      <c r="F28" s="8">
        <f t="shared" si="4"/>
        <v>3.9813488417219705</v>
      </c>
      <c r="G28" s="9">
        <v>3.1</v>
      </c>
      <c r="H28" s="8">
        <f t="shared" si="5"/>
        <v>-2.1495592983509164</v>
      </c>
      <c r="I28" s="13">
        <v>-438.4</v>
      </c>
      <c r="K28" s="5">
        <f t="shared" si="1"/>
        <v>18.150599999999997</v>
      </c>
      <c r="L28" s="5">
        <f t="shared" si="2"/>
        <v>18.2193</v>
      </c>
    </row>
    <row r="29" spans="1:12" x14ac:dyDescent="0.25">
      <c r="A29" s="2">
        <v>2016</v>
      </c>
      <c r="B29" s="3">
        <v>19573.400000000001</v>
      </c>
      <c r="C29" s="3">
        <v>18707.2</v>
      </c>
      <c r="D29" s="4">
        <f t="shared" si="0"/>
        <v>104.63030277112554</v>
      </c>
      <c r="E29" s="4">
        <f t="shared" si="3"/>
        <v>7.8388593214549553</v>
      </c>
      <c r="F29" s="4">
        <f t="shared" si="4"/>
        <v>2.6779294484420446</v>
      </c>
      <c r="G29" s="11">
        <v>1.8</v>
      </c>
      <c r="H29" s="4">
        <f t="shared" si="5"/>
        <v>5.1609298730129112</v>
      </c>
      <c r="I29" s="12">
        <v>-584.70000000000005</v>
      </c>
      <c r="K29" s="5">
        <f t="shared" si="1"/>
        <v>19.573400000000003</v>
      </c>
      <c r="L29" s="5">
        <f t="shared" si="2"/>
        <v>18.7072</v>
      </c>
    </row>
    <row r="30" spans="1:12" x14ac:dyDescent="0.25">
      <c r="A30" s="6">
        <v>2017</v>
      </c>
      <c r="B30" s="7">
        <v>20244.900000000001</v>
      </c>
      <c r="C30" s="7">
        <v>19485.400000000001</v>
      </c>
      <c r="D30" s="8">
        <f t="shared" si="0"/>
        <v>103.89779014031018</v>
      </c>
      <c r="E30" s="8">
        <f t="shared" si="3"/>
        <v>3.4306763260343121</v>
      </c>
      <c r="F30" s="8">
        <f t="shared" si="4"/>
        <v>4.1598956551488238</v>
      </c>
      <c r="G30" s="9">
        <v>2.4</v>
      </c>
      <c r="H30" s="8">
        <f t="shared" si="5"/>
        <v>-0.72921932911451171</v>
      </c>
      <c r="I30" s="13">
        <v>-665.4</v>
      </c>
      <c r="K30" s="5">
        <f t="shared" si="1"/>
        <v>20.244900000000001</v>
      </c>
      <c r="L30" s="5">
        <f t="shared" si="2"/>
        <v>19.485400000000002</v>
      </c>
    </row>
    <row r="31" spans="1:12" x14ac:dyDescent="0.25">
      <c r="A31" s="2">
        <v>2018</v>
      </c>
      <c r="B31" s="3">
        <v>21516.1</v>
      </c>
      <c r="C31" s="3">
        <v>20529.2</v>
      </c>
      <c r="D31" s="4">
        <f t="shared" si="0"/>
        <v>104.8072988718508</v>
      </c>
      <c r="E31" s="4">
        <f t="shared" si="3"/>
        <v>6.2791122702507636</v>
      </c>
      <c r="F31" s="4">
        <f t="shared" si="4"/>
        <v>5.3568312685395174</v>
      </c>
      <c r="G31" s="11">
        <v>3</v>
      </c>
      <c r="H31" s="4">
        <f t="shared" si="5"/>
        <v>0.92228100171124616</v>
      </c>
      <c r="I31" s="12">
        <v>-779</v>
      </c>
      <c r="K31" s="5">
        <f t="shared" si="1"/>
        <v>21.516099999999998</v>
      </c>
      <c r="L31" s="5">
        <f t="shared" si="2"/>
        <v>20.529199999999999</v>
      </c>
    </row>
    <row r="32" spans="1:12" x14ac:dyDescent="0.25">
      <c r="A32" s="6">
        <v>2019</v>
      </c>
      <c r="B32" s="7">
        <v>22719.4</v>
      </c>
      <c r="C32" s="7">
        <v>21372.6</v>
      </c>
      <c r="D32" s="8">
        <f t="shared" si="0"/>
        <v>106.30152625324014</v>
      </c>
      <c r="E32" s="8">
        <f t="shared" si="3"/>
        <v>5.5925562718150728</v>
      </c>
      <c r="F32" s="8">
        <f t="shared" si="4"/>
        <v>4.1082945268203233</v>
      </c>
      <c r="G32" s="9">
        <v>2.2000000000000002</v>
      </c>
      <c r="H32" s="8">
        <f t="shared" si="5"/>
        <v>1.4842617449947495</v>
      </c>
      <c r="I32" s="13">
        <v>-984.4</v>
      </c>
      <c r="K32" s="5">
        <f t="shared" si="1"/>
        <v>22.7194</v>
      </c>
      <c r="L32" s="5">
        <f t="shared" si="2"/>
        <v>21.372599999999998</v>
      </c>
    </row>
    <row r="33" spans="1:12" x14ac:dyDescent="0.25">
      <c r="A33" s="2">
        <v>2020</v>
      </c>
      <c r="B33" s="3">
        <v>27747.8</v>
      </c>
      <c r="C33" s="3">
        <v>21060.5</v>
      </c>
      <c r="D33" s="4">
        <f t="shared" si="0"/>
        <v>131.75280738823864</v>
      </c>
      <c r="E33" s="4">
        <f t="shared" si="3"/>
        <v>22.132626741903387</v>
      </c>
      <c r="F33" s="4">
        <f t="shared" si="4"/>
        <v>-1.4602809204308251</v>
      </c>
      <c r="G33" s="11">
        <v>-2.2000000000000002</v>
      </c>
      <c r="H33" s="4">
        <f t="shared" si="5"/>
        <v>23.592907662334213</v>
      </c>
      <c r="I33" s="12">
        <v>-3132</v>
      </c>
      <c r="K33" s="5">
        <f t="shared" si="1"/>
        <v>27.747799999999998</v>
      </c>
      <c r="L33" s="5">
        <f t="shared" si="2"/>
        <v>21.060500000000001</v>
      </c>
    </row>
    <row r="34" spans="1:12" x14ac:dyDescent="0.25">
      <c r="A34" s="6">
        <v>2021</v>
      </c>
      <c r="B34" s="7">
        <v>28428.9</v>
      </c>
      <c r="C34" s="7">
        <v>23315.1</v>
      </c>
      <c r="D34" s="8">
        <f t="shared" si="0"/>
        <v>121.93342511934327</v>
      </c>
      <c r="E34" s="8">
        <f t="shared" si="3"/>
        <v>2.4546090140479686</v>
      </c>
      <c r="F34" s="8">
        <f t="shared" si="4"/>
        <v>10.705348875857641</v>
      </c>
      <c r="G34" s="9">
        <v>5.8</v>
      </c>
      <c r="H34" s="8">
        <f t="shared" si="5"/>
        <v>-8.2507398618096737</v>
      </c>
      <c r="I34" s="13">
        <v>-2772</v>
      </c>
      <c r="K34" s="5">
        <f t="shared" si="1"/>
        <v>28.428900000000002</v>
      </c>
      <c r="L34" s="5">
        <f t="shared" si="2"/>
        <v>23.315099999999997</v>
      </c>
    </row>
    <row r="35" spans="1:12" x14ac:dyDescent="0.25">
      <c r="A35" s="2">
        <v>2022</v>
      </c>
      <c r="B35" s="3">
        <v>30928.9</v>
      </c>
      <c r="C35" s="3">
        <v>25462.7</v>
      </c>
      <c r="D35" s="4">
        <f t="shared" si="0"/>
        <v>121.4674798823377</v>
      </c>
      <c r="E35" s="4">
        <f t="shared" si="3"/>
        <v>8.7938682115734341</v>
      </c>
      <c r="F35" s="4">
        <f t="shared" si="4"/>
        <v>9.2111978932108478</v>
      </c>
      <c r="G35" s="11">
        <v>1.9</v>
      </c>
      <c r="H35" s="4">
        <f t="shared" si="5"/>
        <v>-0.41732968163741369</v>
      </c>
      <c r="I35" s="12">
        <v>-1375</v>
      </c>
      <c r="K35" s="5">
        <f t="shared" si="1"/>
        <v>30.928900000000002</v>
      </c>
      <c r="L35" s="5">
        <f t="shared" si="2"/>
        <v>25.462700000000002</v>
      </c>
    </row>
    <row r="36" spans="1:12" x14ac:dyDescent="0.25">
      <c r="A36" s="6">
        <v>2023</v>
      </c>
      <c r="B36" s="7">
        <v>33167.300000000003</v>
      </c>
      <c r="C36" s="7">
        <v>27720.7</v>
      </c>
      <c r="D36" s="8">
        <f t="shared" si="0"/>
        <v>119.64813298365482</v>
      </c>
      <c r="E36" s="8">
        <f t="shared" si="3"/>
        <v>7.2372441308937638</v>
      </c>
      <c r="F36" s="8">
        <f t="shared" si="4"/>
        <v>8.8678733991289214</v>
      </c>
      <c r="G36" s="9">
        <v>2.5</v>
      </c>
      <c r="H36" s="8">
        <f t="shared" si="5"/>
        <v>-1.6306292682351575</v>
      </c>
      <c r="I36" s="13">
        <v>-1695</v>
      </c>
      <c r="K36" s="5">
        <f t="shared" si="1"/>
        <v>33.167300000000004</v>
      </c>
      <c r="L36" s="5">
        <f t="shared" si="2"/>
        <v>27.720700000000001</v>
      </c>
    </row>
    <row r="37" spans="1:12" x14ac:dyDescent="0.25">
      <c r="A37" s="2">
        <v>2024</v>
      </c>
      <c r="B37" s="3">
        <v>35464.199999999997</v>
      </c>
      <c r="C37" s="3">
        <v>29298</v>
      </c>
      <c r="D37" s="4">
        <f t="shared" si="0"/>
        <v>121.0464878148679</v>
      </c>
      <c r="E37" s="4">
        <f t="shared" si="3"/>
        <v>6.9251943932728741</v>
      </c>
      <c r="F37" s="4">
        <f t="shared" si="4"/>
        <v>5.6899717539600347</v>
      </c>
      <c r="G37" s="11">
        <v>2.8</v>
      </c>
      <c r="H37" s="4">
        <f t="shared" si="5"/>
        <v>1.2352226393128394</v>
      </c>
      <c r="I37" s="12">
        <v>-1833</v>
      </c>
      <c r="K37" s="5">
        <f t="shared" si="1"/>
        <v>35.464199999999998</v>
      </c>
      <c r="L37" s="5">
        <f t="shared" si="2"/>
        <v>29.297999999999998</v>
      </c>
    </row>
  </sheetData>
  <mergeCells count="2">
    <mergeCell ref="A1:I1"/>
    <mergeCell ref="A2:I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31F34"/>
  </sheetPr>
  <dimension ref="A1:H29"/>
  <sheetViews>
    <sheetView zoomScaleNormal="100" workbookViewId="0">
      <pane ySplit="4" topLeftCell="A29" activePane="bottomLeft" state="frozen"/>
      <selection pane="bottomLeft" activeCell="N42" sqref="N42"/>
    </sheetView>
  </sheetViews>
  <sheetFormatPr defaultColWidth="8.7109375" defaultRowHeight="15" x14ac:dyDescent="0.25"/>
  <cols>
    <col min="1" max="1" width="8" customWidth="1"/>
    <col min="2" max="2" width="14" customWidth="1"/>
    <col min="3" max="3" width="10" customWidth="1"/>
    <col min="4" max="5" width="14" customWidth="1"/>
    <col min="6" max="6" width="12" customWidth="1"/>
    <col min="7" max="8" width="14" customWidth="1"/>
  </cols>
  <sheetData>
    <row r="1" spans="1:8" ht="18" x14ac:dyDescent="0.25">
      <c r="A1" s="31" t="s">
        <v>96</v>
      </c>
      <c r="B1" s="31"/>
      <c r="C1" s="31"/>
      <c r="D1" s="31"/>
      <c r="E1" s="31"/>
      <c r="F1" s="31"/>
      <c r="G1" s="31"/>
      <c r="H1" s="31"/>
    </row>
    <row r="2" spans="1:8" x14ac:dyDescent="0.25">
      <c r="A2" s="33" t="s">
        <v>10</v>
      </c>
      <c r="B2" s="33"/>
      <c r="C2" s="33"/>
      <c r="D2" s="33"/>
      <c r="E2" s="33"/>
      <c r="F2" s="33"/>
      <c r="G2" s="33"/>
      <c r="H2" s="33"/>
    </row>
    <row r="4" spans="1:8" ht="25.5" x14ac:dyDescent="0.25">
      <c r="A4" s="1" t="s">
        <v>1</v>
      </c>
      <c r="B4" s="1" t="s">
        <v>11</v>
      </c>
      <c r="C4" s="1" t="s">
        <v>5</v>
      </c>
      <c r="D4" s="1" t="s">
        <v>12</v>
      </c>
      <c r="E4" s="1" t="s">
        <v>6</v>
      </c>
      <c r="F4" s="1" t="s">
        <v>7</v>
      </c>
      <c r="G4" s="1" t="s">
        <v>13</v>
      </c>
      <c r="H4" s="1" t="s">
        <v>14</v>
      </c>
    </row>
    <row r="5" spans="1:8" x14ac:dyDescent="0.25">
      <c r="A5" s="14">
        <v>2000</v>
      </c>
      <c r="B5" s="3">
        <v>5628.7</v>
      </c>
      <c r="D5" s="3">
        <v>10252.299999999999</v>
      </c>
      <c r="F5" s="11">
        <v>4.0999999999999996</v>
      </c>
    </row>
    <row r="6" spans="1:8" x14ac:dyDescent="0.25">
      <c r="A6" s="15">
        <v>2001</v>
      </c>
      <c r="B6" s="7">
        <v>5769.9</v>
      </c>
      <c r="C6" s="8">
        <f t="shared" ref="C6:C29" si="0">(B6-B5)/B5*100</f>
        <v>2.508572139215091</v>
      </c>
      <c r="D6" s="7">
        <v>10581.9</v>
      </c>
      <c r="E6" s="8">
        <f t="shared" ref="E6:E29" si="1">(D6-D5)/D5*100</f>
        <v>3.2148883665128838</v>
      </c>
      <c r="F6" s="9">
        <v>1</v>
      </c>
      <c r="G6" s="8">
        <f t="shared" ref="G6:G29" si="2">C6-E6</f>
        <v>-0.70631622729779275</v>
      </c>
      <c r="H6" s="8">
        <f t="shared" ref="H6:H29" si="3">C6-F6</f>
        <v>1.508572139215091</v>
      </c>
    </row>
    <row r="7" spans="1:8" x14ac:dyDescent="0.25">
      <c r="A7" s="14">
        <v>2002</v>
      </c>
      <c r="B7" s="3">
        <v>6198.4</v>
      </c>
      <c r="C7" s="4">
        <f t="shared" si="0"/>
        <v>7.426471862597273</v>
      </c>
      <c r="D7" s="3">
        <v>10936.4</v>
      </c>
      <c r="E7" s="4">
        <f t="shared" si="1"/>
        <v>3.3500600081270848</v>
      </c>
      <c r="F7" s="11">
        <v>1.7</v>
      </c>
      <c r="G7" s="4">
        <f t="shared" si="2"/>
        <v>4.0764118544701882</v>
      </c>
      <c r="H7" s="4">
        <f t="shared" si="3"/>
        <v>5.7264718625972728</v>
      </c>
    </row>
    <row r="8" spans="1:8" x14ac:dyDescent="0.25">
      <c r="A8" s="15">
        <v>2003</v>
      </c>
      <c r="B8" s="7">
        <v>6760</v>
      </c>
      <c r="C8" s="8">
        <f t="shared" si="0"/>
        <v>9.0604026845637655</v>
      </c>
      <c r="D8" s="7">
        <v>11458.2</v>
      </c>
      <c r="E8" s="8">
        <f t="shared" si="1"/>
        <v>4.7712227058264247</v>
      </c>
      <c r="F8" s="9">
        <v>2.9</v>
      </c>
      <c r="G8" s="8">
        <f t="shared" si="2"/>
        <v>4.2891799787373408</v>
      </c>
      <c r="H8" s="8">
        <f t="shared" si="3"/>
        <v>6.1604026845637652</v>
      </c>
    </row>
    <row r="9" spans="1:8" x14ac:dyDescent="0.25">
      <c r="A9" s="14">
        <v>2004</v>
      </c>
      <c r="B9" s="3">
        <v>7354.7</v>
      </c>
      <c r="C9" s="4">
        <f t="shared" si="0"/>
        <v>8.7973372781065073</v>
      </c>
      <c r="D9" s="3">
        <v>12213.7</v>
      </c>
      <c r="E9" s="4">
        <f t="shared" si="1"/>
        <v>6.5935312701820532</v>
      </c>
      <c r="F9" s="11">
        <v>3.8</v>
      </c>
      <c r="G9" s="4">
        <f t="shared" si="2"/>
        <v>2.2038060079244541</v>
      </c>
      <c r="H9" s="4">
        <f t="shared" si="3"/>
        <v>4.9973372781065075</v>
      </c>
    </row>
    <row r="10" spans="1:8" x14ac:dyDescent="0.25">
      <c r="A10" s="15">
        <v>2005</v>
      </c>
      <c r="B10" s="7">
        <v>7905.3</v>
      </c>
      <c r="C10" s="8">
        <f t="shared" si="0"/>
        <v>7.4863692604729</v>
      </c>
      <c r="D10" s="7">
        <v>13036.6</v>
      </c>
      <c r="E10" s="8">
        <f t="shared" si="1"/>
        <v>6.7375160680219714</v>
      </c>
      <c r="F10" s="9">
        <v>3.5</v>
      </c>
      <c r="G10" s="8">
        <f t="shared" si="2"/>
        <v>0.74885319245092852</v>
      </c>
      <c r="H10" s="8">
        <f t="shared" si="3"/>
        <v>3.9863692604729</v>
      </c>
    </row>
    <row r="11" spans="1:8" x14ac:dyDescent="0.25">
      <c r="A11" s="14">
        <v>2006</v>
      </c>
      <c r="B11" s="3">
        <v>8451.4</v>
      </c>
      <c r="C11" s="4">
        <f t="shared" si="0"/>
        <v>6.9080237309146959</v>
      </c>
      <c r="D11" s="3">
        <v>13814.6</v>
      </c>
      <c r="E11" s="4">
        <f t="shared" si="1"/>
        <v>5.9678136937545059</v>
      </c>
      <c r="F11" s="11">
        <v>2.9</v>
      </c>
      <c r="G11" s="4">
        <f t="shared" si="2"/>
        <v>0.94021003716019003</v>
      </c>
      <c r="H11" s="4">
        <f t="shared" si="3"/>
        <v>4.0080237309146955</v>
      </c>
    </row>
    <row r="12" spans="1:8" x14ac:dyDescent="0.25">
      <c r="A12" s="15">
        <v>2007</v>
      </c>
      <c r="B12" s="7">
        <v>8950.7000000000007</v>
      </c>
      <c r="C12" s="8">
        <f t="shared" si="0"/>
        <v>5.9078969164872221</v>
      </c>
      <c r="D12" s="7">
        <v>14451.9</v>
      </c>
      <c r="E12" s="8">
        <f t="shared" si="1"/>
        <v>4.6132352728272927</v>
      </c>
      <c r="F12" s="9">
        <v>2</v>
      </c>
      <c r="G12" s="8">
        <f t="shared" si="2"/>
        <v>1.2946616436599294</v>
      </c>
      <c r="H12" s="8">
        <f t="shared" si="3"/>
        <v>3.9078969164872221</v>
      </c>
    </row>
    <row r="13" spans="1:8" x14ac:dyDescent="0.25">
      <c r="A13" s="14">
        <v>2008</v>
      </c>
      <c r="B13" s="3">
        <v>10024.700000000001</v>
      </c>
      <c r="C13" s="4">
        <f t="shared" si="0"/>
        <v>11.999061525914174</v>
      </c>
      <c r="D13" s="3">
        <v>14712.8</v>
      </c>
      <c r="E13" s="4">
        <f t="shared" si="1"/>
        <v>1.8052989572305347</v>
      </c>
      <c r="F13" s="11">
        <v>-0.1</v>
      </c>
      <c r="G13" s="4">
        <f t="shared" si="2"/>
        <v>10.193762568683638</v>
      </c>
      <c r="H13" s="4">
        <f t="shared" si="3"/>
        <v>12.099061525914173</v>
      </c>
    </row>
    <row r="14" spans="1:8" x14ac:dyDescent="0.25">
      <c r="A14" s="15">
        <v>2009</v>
      </c>
      <c r="B14" s="7">
        <v>11909.8</v>
      </c>
      <c r="C14" s="8">
        <f t="shared" si="0"/>
        <v>18.804552754695887</v>
      </c>
      <c r="D14" s="7">
        <v>14448.9</v>
      </c>
      <c r="E14" s="8">
        <f t="shared" si="1"/>
        <v>-1.7936762546897915</v>
      </c>
      <c r="F14" s="9">
        <v>-2.5</v>
      </c>
      <c r="G14" s="8">
        <f t="shared" si="2"/>
        <v>20.59822900938568</v>
      </c>
      <c r="H14" s="8">
        <f t="shared" si="3"/>
        <v>21.304552754695887</v>
      </c>
    </row>
    <row r="15" spans="1:8" x14ac:dyDescent="0.25">
      <c r="A15" s="14">
        <v>2010</v>
      </c>
      <c r="B15" s="3">
        <v>13561.6</v>
      </c>
      <c r="C15" s="4">
        <f t="shared" si="0"/>
        <v>13.869250533174371</v>
      </c>
      <c r="D15" s="3">
        <v>14992.1</v>
      </c>
      <c r="E15" s="4">
        <f t="shared" si="1"/>
        <v>3.7594557371149411</v>
      </c>
      <c r="F15" s="11">
        <v>2.6</v>
      </c>
      <c r="G15" s="4">
        <f t="shared" si="2"/>
        <v>10.109794796059431</v>
      </c>
      <c r="H15" s="4">
        <f t="shared" si="3"/>
        <v>11.269250533174372</v>
      </c>
    </row>
    <row r="16" spans="1:8" x14ac:dyDescent="0.25">
      <c r="A16" s="15">
        <v>2011</v>
      </c>
      <c r="B16" s="7">
        <v>14790.3</v>
      </c>
      <c r="C16" s="8">
        <f t="shared" si="0"/>
        <v>9.0601403964133933</v>
      </c>
      <c r="D16" s="7">
        <v>15542.6</v>
      </c>
      <c r="E16" s="8">
        <f t="shared" si="1"/>
        <v>3.6719338851795276</v>
      </c>
      <c r="F16" s="9">
        <v>1.6</v>
      </c>
      <c r="G16" s="8">
        <f t="shared" si="2"/>
        <v>5.3882065112338662</v>
      </c>
      <c r="H16" s="8">
        <f t="shared" si="3"/>
        <v>7.4601403964133937</v>
      </c>
    </row>
    <row r="17" spans="1:8" x14ac:dyDescent="0.25">
      <c r="A17" s="14">
        <v>2012</v>
      </c>
      <c r="B17" s="3">
        <v>16066.2</v>
      </c>
      <c r="C17" s="4">
        <f t="shared" si="0"/>
        <v>8.6265998661284851</v>
      </c>
      <c r="D17" s="3">
        <v>16197</v>
      </c>
      <c r="E17" s="4">
        <f t="shared" si="1"/>
        <v>4.210363774400677</v>
      </c>
      <c r="F17" s="11">
        <v>2.2000000000000002</v>
      </c>
      <c r="G17" s="4">
        <f t="shared" si="2"/>
        <v>4.4162360917278081</v>
      </c>
      <c r="H17" s="4">
        <f t="shared" si="3"/>
        <v>6.4265998661284849</v>
      </c>
    </row>
    <row r="18" spans="1:8" x14ac:dyDescent="0.25">
      <c r="A18" s="15">
        <v>2013</v>
      </c>
      <c r="B18" s="7">
        <v>16738.2</v>
      </c>
      <c r="C18" s="8">
        <f t="shared" si="0"/>
        <v>4.1826941031482239</v>
      </c>
      <c r="D18" s="7">
        <v>16784.900000000001</v>
      </c>
      <c r="E18" s="8">
        <f t="shared" si="1"/>
        <v>3.6296845094770727</v>
      </c>
      <c r="F18" s="9">
        <v>1.8</v>
      </c>
      <c r="G18" s="8">
        <f t="shared" si="2"/>
        <v>0.55300959367115121</v>
      </c>
      <c r="H18" s="8">
        <f t="shared" si="3"/>
        <v>2.3826941031482241</v>
      </c>
    </row>
    <row r="19" spans="1:8" x14ac:dyDescent="0.25">
      <c r="A19" s="14">
        <v>2014</v>
      </c>
      <c r="B19" s="3">
        <v>17824.099999999999</v>
      </c>
      <c r="C19" s="4">
        <f t="shared" si="0"/>
        <v>6.4875554121709493</v>
      </c>
      <c r="D19" s="3">
        <v>17521.7</v>
      </c>
      <c r="E19" s="4">
        <f t="shared" si="1"/>
        <v>4.3896597537071962</v>
      </c>
      <c r="F19" s="11">
        <v>2.5</v>
      </c>
      <c r="G19" s="4">
        <f t="shared" si="2"/>
        <v>2.0978956584637531</v>
      </c>
      <c r="H19" s="4">
        <f t="shared" si="3"/>
        <v>3.9875554121709493</v>
      </c>
    </row>
    <row r="20" spans="1:8" x14ac:dyDescent="0.25">
      <c r="A20" s="15">
        <v>2015</v>
      </c>
      <c r="B20" s="7">
        <v>18150.599999999999</v>
      </c>
      <c r="C20" s="8">
        <f t="shared" si="0"/>
        <v>1.831789543371054</v>
      </c>
      <c r="D20" s="7">
        <v>18219.3</v>
      </c>
      <c r="E20" s="8">
        <f t="shared" si="1"/>
        <v>3.9813488417219705</v>
      </c>
      <c r="F20" s="9">
        <v>3.1</v>
      </c>
      <c r="G20" s="8">
        <f t="shared" si="2"/>
        <v>-2.1495592983509164</v>
      </c>
      <c r="H20" s="8">
        <f t="shared" si="3"/>
        <v>-1.268210456628946</v>
      </c>
    </row>
    <row r="21" spans="1:8" x14ac:dyDescent="0.25">
      <c r="A21" s="14">
        <v>2016</v>
      </c>
      <c r="B21" s="3">
        <v>19573.400000000001</v>
      </c>
      <c r="C21" s="4">
        <f t="shared" si="0"/>
        <v>7.8388593214549553</v>
      </c>
      <c r="D21" s="3">
        <v>18707.2</v>
      </c>
      <c r="E21" s="4">
        <f t="shared" si="1"/>
        <v>2.6779294484420446</v>
      </c>
      <c r="F21" s="11">
        <v>1.8</v>
      </c>
      <c r="G21" s="4">
        <f t="shared" si="2"/>
        <v>5.1609298730129112</v>
      </c>
      <c r="H21" s="4">
        <f t="shared" si="3"/>
        <v>6.0388593214549555</v>
      </c>
    </row>
    <row r="22" spans="1:8" x14ac:dyDescent="0.25">
      <c r="A22" s="15">
        <v>2017</v>
      </c>
      <c r="B22" s="7">
        <v>20244.900000000001</v>
      </c>
      <c r="C22" s="8">
        <f t="shared" si="0"/>
        <v>3.4306763260343121</v>
      </c>
      <c r="D22" s="7">
        <v>19485.400000000001</v>
      </c>
      <c r="E22" s="8">
        <f t="shared" si="1"/>
        <v>4.1598956551488238</v>
      </c>
      <c r="F22" s="9">
        <v>2.4</v>
      </c>
      <c r="G22" s="8">
        <f t="shared" si="2"/>
        <v>-0.72921932911451171</v>
      </c>
      <c r="H22" s="8">
        <f t="shared" si="3"/>
        <v>1.0306763260343121</v>
      </c>
    </row>
    <row r="23" spans="1:8" x14ac:dyDescent="0.25">
      <c r="A23" s="14">
        <v>2018</v>
      </c>
      <c r="B23" s="3">
        <v>21516.1</v>
      </c>
      <c r="C23" s="4">
        <f t="shared" si="0"/>
        <v>6.2791122702507636</v>
      </c>
      <c r="D23" s="3">
        <v>20529.2</v>
      </c>
      <c r="E23" s="4">
        <f t="shared" si="1"/>
        <v>5.3568312685395174</v>
      </c>
      <c r="F23" s="11">
        <v>3</v>
      </c>
      <c r="G23" s="4">
        <f t="shared" si="2"/>
        <v>0.92228100171124616</v>
      </c>
      <c r="H23" s="4">
        <f t="shared" si="3"/>
        <v>3.2791122702507636</v>
      </c>
    </row>
    <row r="24" spans="1:8" x14ac:dyDescent="0.25">
      <c r="A24" s="15">
        <v>2019</v>
      </c>
      <c r="B24" s="7">
        <v>22719.4</v>
      </c>
      <c r="C24" s="8">
        <f t="shared" si="0"/>
        <v>5.5925562718150728</v>
      </c>
      <c r="D24" s="7">
        <v>21372.6</v>
      </c>
      <c r="E24" s="8">
        <f t="shared" si="1"/>
        <v>4.1082945268203233</v>
      </c>
      <c r="F24" s="9">
        <v>2.2000000000000002</v>
      </c>
      <c r="G24" s="8">
        <f t="shared" si="2"/>
        <v>1.4842617449947495</v>
      </c>
      <c r="H24" s="8">
        <f t="shared" si="3"/>
        <v>3.3925562718150726</v>
      </c>
    </row>
    <row r="25" spans="1:8" x14ac:dyDescent="0.25">
      <c r="A25" s="14">
        <v>2020</v>
      </c>
      <c r="B25" s="3">
        <v>27747.8</v>
      </c>
      <c r="C25" s="4">
        <f t="shared" si="0"/>
        <v>22.132626741903387</v>
      </c>
      <c r="D25" s="3">
        <v>21060.5</v>
      </c>
      <c r="E25" s="4">
        <f t="shared" si="1"/>
        <v>-1.4602809204308251</v>
      </c>
      <c r="F25" s="11">
        <v>-2.2000000000000002</v>
      </c>
      <c r="G25" s="4">
        <f t="shared" si="2"/>
        <v>23.592907662334213</v>
      </c>
      <c r="H25" s="4">
        <f t="shared" si="3"/>
        <v>24.332626741903386</v>
      </c>
    </row>
    <row r="26" spans="1:8" x14ac:dyDescent="0.25">
      <c r="A26" s="15">
        <v>2021</v>
      </c>
      <c r="B26" s="7">
        <v>28428.9</v>
      </c>
      <c r="C26" s="8">
        <f t="shared" si="0"/>
        <v>2.4546090140479686</v>
      </c>
      <c r="D26" s="7">
        <v>23315.1</v>
      </c>
      <c r="E26" s="8">
        <f t="shared" si="1"/>
        <v>10.705348875857641</v>
      </c>
      <c r="F26" s="9">
        <v>5.8</v>
      </c>
      <c r="G26" s="8">
        <f t="shared" si="2"/>
        <v>-8.2507398618096737</v>
      </c>
      <c r="H26" s="8">
        <f t="shared" si="3"/>
        <v>-3.3453909859520312</v>
      </c>
    </row>
    <row r="27" spans="1:8" x14ac:dyDescent="0.25">
      <c r="A27" s="14">
        <v>2022</v>
      </c>
      <c r="B27" s="3">
        <v>30928.9</v>
      </c>
      <c r="C27" s="4">
        <f t="shared" si="0"/>
        <v>8.7938682115734341</v>
      </c>
      <c r="D27" s="3">
        <v>25462.7</v>
      </c>
      <c r="E27" s="4">
        <f t="shared" si="1"/>
        <v>9.2111978932108478</v>
      </c>
      <c r="F27" s="11">
        <v>1.9</v>
      </c>
      <c r="G27" s="4">
        <f t="shared" si="2"/>
        <v>-0.41732968163741369</v>
      </c>
      <c r="H27" s="4">
        <f t="shared" si="3"/>
        <v>6.8938682115734338</v>
      </c>
    </row>
    <row r="28" spans="1:8" x14ac:dyDescent="0.25">
      <c r="A28" s="15">
        <v>2023</v>
      </c>
      <c r="B28" s="7">
        <v>33167.300000000003</v>
      </c>
      <c r="C28" s="8">
        <f t="shared" si="0"/>
        <v>7.2372441308937638</v>
      </c>
      <c r="D28" s="7">
        <v>27720.7</v>
      </c>
      <c r="E28" s="8">
        <f t="shared" si="1"/>
        <v>8.8678733991289214</v>
      </c>
      <c r="F28" s="9">
        <v>2.5</v>
      </c>
      <c r="G28" s="8">
        <f t="shared" si="2"/>
        <v>-1.6306292682351575</v>
      </c>
      <c r="H28" s="8">
        <f t="shared" si="3"/>
        <v>4.7372441308937638</v>
      </c>
    </row>
    <row r="29" spans="1:8" x14ac:dyDescent="0.25">
      <c r="A29" s="16">
        <v>2024</v>
      </c>
      <c r="B29" s="17">
        <v>35464.199999999997</v>
      </c>
      <c r="C29" s="18">
        <f t="shared" si="0"/>
        <v>6.9251943932728741</v>
      </c>
      <c r="D29" s="17">
        <v>29298</v>
      </c>
      <c r="E29" s="18">
        <f t="shared" si="1"/>
        <v>5.6899717539600347</v>
      </c>
      <c r="F29" s="19">
        <v>2.8</v>
      </c>
      <c r="G29" s="18">
        <f t="shared" si="2"/>
        <v>1.2352226393128394</v>
      </c>
      <c r="H29" s="18">
        <f t="shared" si="3"/>
        <v>4.1251943932728743</v>
      </c>
    </row>
  </sheetData>
  <mergeCells count="2">
    <mergeCell ref="A1:H1"/>
    <mergeCell ref="A2:H2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8A415"/>
  </sheetPr>
  <dimension ref="A1:H48"/>
  <sheetViews>
    <sheetView zoomScaleNormal="100" workbookViewId="0">
      <pane ySplit="4" topLeftCell="A53" activePane="bottomLeft" state="frozen"/>
      <selection pane="bottomLeft" activeCell="A2" sqref="A2:H2"/>
    </sheetView>
  </sheetViews>
  <sheetFormatPr defaultColWidth="8.7109375" defaultRowHeight="15" x14ac:dyDescent="0.25"/>
  <cols>
    <col min="1" max="1" width="14" customWidth="1"/>
    <col min="2" max="5" width="10" customWidth="1"/>
    <col min="6" max="6" width="12" customWidth="1"/>
    <col min="7" max="7" width="10" customWidth="1"/>
    <col min="8" max="8" width="44" customWidth="1"/>
  </cols>
  <sheetData>
    <row r="1" spans="1:8" ht="18" x14ac:dyDescent="0.25">
      <c r="A1" s="31" t="s">
        <v>97</v>
      </c>
      <c r="B1" s="31"/>
      <c r="C1" s="31"/>
      <c r="D1" s="31"/>
      <c r="E1" s="31"/>
      <c r="F1" s="31"/>
      <c r="G1" s="31"/>
      <c r="H1" s="31"/>
    </row>
    <row r="2" spans="1:8" x14ac:dyDescent="0.25">
      <c r="A2" s="32" t="s">
        <v>15</v>
      </c>
      <c r="B2" s="32"/>
      <c r="C2" s="32"/>
      <c r="D2" s="32"/>
      <c r="E2" s="32"/>
      <c r="F2" s="32"/>
      <c r="G2" s="32"/>
      <c r="H2" s="32"/>
    </row>
    <row r="4" spans="1:8" ht="25.5" x14ac:dyDescent="0.25">
      <c r="A4" s="1" t="s">
        <v>16</v>
      </c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 t="s">
        <v>23</v>
      </c>
    </row>
    <row r="5" spans="1:8" x14ac:dyDescent="0.25">
      <c r="A5" s="20" t="s">
        <v>24</v>
      </c>
      <c r="B5" s="21">
        <v>1520</v>
      </c>
      <c r="C5" s="4">
        <f t="shared" ref="C5:C12" si="0">B5/1520*100</f>
        <v>100</v>
      </c>
      <c r="D5" s="3">
        <v>18</v>
      </c>
      <c r="E5" s="4">
        <f t="shared" ref="E5:E12" si="1">D5/18*100</f>
        <v>100</v>
      </c>
      <c r="F5" s="21">
        <v>7200</v>
      </c>
      <c r="G5" s="4">
        <f t="shared" ref="G5:G12" si="2">F5/7200*100</f>
        <v>100</v>
      </c>
      <c r="H5" s="22" t="s">
        <v>25</v>
      </c>
    </row>
    <row r="6" spans="1:8" x14ac:dyDescent="0.25">
      <c r="A6" s="23" t="s">
        <v>26</v>
      </c>
      <c r="B6" s="24">
        <v>1900</v>
      </c>
      <c r="C6" s="8">
        <f t="shared" si="0"/>
        <v>125</v>
      </c>
      <c r="D6" s="7">
        <v>26.5</v>
      </c>
      <c r="E6" s="8">
        <f t="shared" si="1"/>
        <v>147.22222222222223</v>
      </c>
      <c r="F6" s="24">
        <v>29000</v>
      </c>
      <c r="G6" s="8">
        <f t="shared" si="2"/>
        <v>402.77777777777777</v>
      </c>
      <c r="H6" s="25" t="s">
        <v>27</v>
      </c>
    </row>
    <row r="7" spans="1:8" x14ac:dyDescent="0.25">
      <c r="A7" s="20" t="s">
        <v>28</v>
      </c>
      <c r="B7" s="21">
        <v>1830</v>
      </c>
      <c r="C7" s="4">
        <f t="shared" si="0"/>
        <v>120.39473684210526</v>
      </c>
      <c r="D7" s="3">
        <v>23</v>
      </c>
      <c r="E7" s="4">
        <f t="shared" si="1"/>
        <v>127.77777777777777</v>
      </c>
      <c r="F7" s="21">
        <v>47000</v>
      </c>
      <c r="G7" s="4">
        <f t="shared" si="2"/>
        <v>652.77777777777771</v>
      </c>
      <c r="H7" s="22" t="s">
        <v>29</v>
      </c>
    </row>
    <row r="8" spans="1:8" x14ac:dyDescent="0.25">
      <c r="A8" s="23" t="s">
        <v>30</v>
      </c>
      <c r="B8" s="24">
        <v>1825</v>
      </c>
      <c r="C8" s="8">
        <f t="shared" si="0"/>
        <v>120.06578947368421</v>
      </c>
      <c r="D8" s="7">
        <v>24</v>
      </c>
      <c r="E8" s="8">
        <f t="shared" si="1"/>
        <v>133.33333333333331</v>
      </c>
      <c r="F8" s="24">
        <v>16500</v>
      </c>
      <c r="G8" s="8">
        <f t="shared" si="2"/>
        <v>229.16666666666666</v>
      </c>
      <c r="H8" s="25" t="s">
        <v>31</v>
      </c>
    </row>
    <row r="9" spans="1:8" x14ac:dyDescent="0.25">
      <c r="A9" s="20" t="s">
        <v>32</v>
      </c>
      <c r="B9" s="21">
        <v>2060</v>
      </c>
      <c r="C9" s="4">
        <f t="shared" si="0"/>
        <v>135.5263157894737</v>
      </c>
      <c r="D9" s="3">
        <v>24</v>
      </c>
      <c r="E9" s="4">
        <f t="shared" si="1"/>
        <v>133.33333333333331</v>
      </c>
      <c r="F9" s="21">
        <v>42000</v>
      </c>
      <c r="G9" s="4">
        <f t="shared" si="2"/>
        <v>583.33333333333326</v>
      </c>
      <c r="H9" s="22" t="s">
        <v>33</v>
      </c>
    </row>
    <row r="10" spans="1:8" x14ac:dyDescent="0.25">
      <c r="A10" s="23" t="s">
        <v>34</v>
      </c>
      <c r="B10" s="24">
        <v>2625</v>
      </c>
      <c r="C10" s="8">
        <f t="shared" si="0"/>
        <v>172.69736842105263</v>
      </c>
      <c r="D10" s="7">
        <v>29</v>
      </c>
      <c r="E10" s="8">
        <f t="shared" si="1"/>
        <v>161.11111111111111</v>
      </c>
      <c r="F10" s="24">
        <v>93500</v>
      </c>
      <c r="G10" s="8">
        <f t="shared" si="2"/>
        <v>1298.6111111111111</v>
      </c>
      <c r="H10" s="25" t="s">
        <v>35</v>
      </c>
    </row>
    <row r="11" spans="1:8" x14ac:dyDescent="0.25">
      <c r="A11" s="20" t="s">
        <v>36</v>
      </c>
      <c r="B11" s="21">
        <v>4330</v>
      </c>
      <c r="C11" s="4">
        <f t="shared" si="0"/>
        <v>284.86842105263162</v>
      </c>
      <c r="D11" s="3">
        <v>72</v>
      </c>
      <c r="E11" s="4">
        <f t="shared" si="1"/>
        <v>400</v>
      </c>
      <c r="F11" s="21">
        <v>87500</v>
      </c>
      <c r="G11" s="4">
        <f t="shared" si="2"/>
        <v>1215.2777777777778</v>
      </c>
      <c r="H11" s="22" t="s">
        <v>37</v>
      </c>
    </row>
    <row r="12" spans="1:8" x14ac:dyDescent="0.25">
      <c r="A12" s="23" t="s">
        <v>38</v>
      </c>
      <c r="B12" s="24">
        <v>5046</v>
      </c>
      <c r="C12" s="8">
        <f t="shared" si="0"/>
        <v>331.9736842105263</v>
      </c>
      <c r="D12" s="7">
        <v>79</v>
      </c>
      <c r="E12" s="8">
        <f t="shared" si="1"/>
        <v>438.88888888888891</v>
      </c>
      <c r="F12" s="24">
        <v>68000</v>
      </c>
      <c r="G12" s="8">
        <f t="shared" si="2"/>
        <v>944.44444444444446</v>
      </c>
      <c r="H12" s="25" t="s">
        <v>39</v>
      </c>
    </row>
    <row r="32" spans="1:8" ht="18" x14ac:dyDescent="0.25">
      <c r="A32" s="31" t="s">
        <v>40</v>
      </c>
      <c r="B32" s="31"/>
      <c r="C32" s="31"/>
      <c r="D32" s="31"/>
      <c r="E32" s="31"/>
      <c r="F32" s="31"/>
      <c r="G32" s="31"/>
      <c r="H32" s="31"/>
    </row>
    <row r="33" spans="1:8" x14ac:dyDescent="0.25">
      <c r="A33" s="32" t="s">
        <v>41</v>
      </c>
      <c r="B33" s="32"/>
      <c r="C33" s="32"/>
      <c r="D33" s="32"/>
      <c r="E33" s="32"/>
      <c r="F33" s="32"/>
      <c r="G33" s="32"/>
      <c r="H33" s="32"/>
    </row>
    <row r="35" spans="1:8" ht="25.5" x14ac:dyDescent="0.25">
      <c r="A35" s="1" t="s">
        <v>42</v>
      </c>
      <c r="B35" s="1" t="s">
        <v>17</v>
      </c>
      <c r="C35" s="1" t="s">
        <v>19</v>
      </c>
      <c r="D35" s="1" t="s">
        <v>18</v>
      </c>
      <c r="E35" s="1" t="s">
        <v>20</v>
      </c>
      <c r="F35" s="1" t="s">
        <v>43</v>
      </c>
      <c r="G35" s="1" t="s">
        <v>21</v>
      </c>
      <c r="H35" s="1" t="s">
        <v>22</v>
      </c>
    </row>
    <row r="36" spans="1:8" x14ac:dyDescent="0.25">
      <c r="A36" s="20" t="s">
        <v>44</v>
      </c>
      <c r="B36" s="21">
        <v>2800</v>
      </c>
      <c r="C36" s="3">
        <v>32</v>
      </c>
      <c r="D36" s="4">
        <f t="shared" ref="D36:D48" si="3">B36/2800*100</f>
        <v>100</v>
      </c>
      <c r="E36" s="4">
        <f t="shared" ref="E36:E48" si="4">C36/32*100</f>
        <v>100</v>
      </c>
      <c r="F36" s="4">
        <f t="shared" ref="F36:F48" si="5">D36*0.6+E36*0.4</f>
        <v>100</v>
      </c>
      <c r="G36" s="21">
        <v>96000</v>
      </c>
      <c r="H36" s="4">
        <f t="shared" ref="H36:H48" si="6">G36/96000*100</f>
        <v>100</v>
      </c>
    </row>
    <row r="37" spans="1:8" x14ac:dyDescent="0.25">
      <c r="A37" s="23" t="s">
        <v>45</v>
      </c>
      <c r="B37" s="24">
        <v>2860</v>
      </c>
      <c r="C37" s="7">
        <v>33</v>
      </c>
      <c r="D37" s="8">
        <f t="shared" si="3"/>
        <v>102.14285714285714</v>
      </c>
      <c r="E37" s="8">
        <f t="shared" si="4"/>
        <v>103.125</v>
      </c>
      <c r="F37" s="8">
        <f t="shared" si="5"/>
        <v>102.53571428571428</v>
      </c>
      <c r="G37" s="24">
        <v>84000</v>
      </c>
      <c r="H37" s="8">
        <f t="shared" si="6"/>
        <v>87.5</v>
      </c>
    </row>
    <row r="38" spans="1:8" x14ac:dyDescent="0.25">
      <c r="A38" s="20" t="s">
        <v>46</v>
      </c>
      <c r="B38" s="21">
        <v>3200</v>
      </c>
      <c r="C38" s="3">
        <v>30</v>
      </c>
      <c r="D38" s="4">
        <f t="shared" si="3"/>
        <v>114.28571428571428</v>
      </c>
      <c r="E38" s="4">
        <f t="shared" si="4"/>
        <v>93.75</v>
      </c>
      <c r="F38" s="4">
        <f t="shared" si="5"/>
        <v>106.07142857142857</v>
      </c>
      <c r="G38" s="21">
        <v>83000</v>
      </c>
      <c r="H38" s="4">
        <f t="shared" si="6"/>
        <v>86.458333333333343</v>
      </c>
    </row>
    <row r="39" spans="1:8" x14ac:dyDescent="0.25">
      <c r="A39" s="23" t="s">
        <v>47</v>
      </c>
      <c r="B39" s="24">
        <v>3300</v>
      </c>
      <c r="C39" s="7">
        <v>33</v>
      </c>
      <c r="D39" s="8">
        <f t="shared" si="3"/>
        <v>117.85714285714286</v>
      </c>
      <c r="E39" s="8">
        <f t="shared" si="4"/>
        <v>103.125</v>
      </c>
      <c r="F39" s="8">
        <f t="shared" si="5"/>
        <v>111.96428571428571</v>
      </c>
      <c r="G39" s="24">
        <v>97000</v>
      </c>
      <c r="H39" s="8">
        <f t="shared" si="6"/>
        <v>101.04166666666667</v>
      </c>
    </row>
    <row r="40" spans="1:8" x14ac:dyDescent="0.25">
      <c r="A40" s="20" t="s">
        <v>48</v>
      </c>
      <c r="B40" s="21">
        <v>3200</v>
      </c>
      <c r="C40" s="3">
        <v>33</v>
      </c>
      <c r="D40" s="4">
        <f t="shared" si="3"/>
        <v>114.28571428571428</v>
      </c>
      <c r="E40" s="4">
        <f t="shared" si="4"/>
        <v>103.125</v>
      </c>
      <c r="F40" s="4">
        <f t="shared" si="5"/>
        <v>109.82142857142857</v>
      </c>
      <c r="G40" s="21">
        <v>111000</v>
      </c>
      <c r="H40" s="4">
        <f t="shared" si="6"/>
        <v>115.625</v>
      </c>
    </row>
    <row r="41" spans="1:8" x14ac:dyDescent="0.25">
      <c r="A41" s="23" t="s">
        <v>49</v>
      </c>
      <c r="B41" s="24">
        <v>3250</v>
      </c>
      <c r="C41" s="7">
        <v>34</v>
      </c>
      <c r="D41" s="8">
        <f t="shared" si="3"/>
        <v>116.07142857142858</v>
      </c>
      <c r="E41" s="8">
        <f t="shared" si="4"/>
        <v>106.25</v>
      </c>
      <c r="F41" s="8">
        <f t="shared" si="5"/>
        <v>112.14285714285715</v>
      </c>
      <c r="G41" s="24">
        <v>115000</v>
      </c>
      <c r="H41" s="8">
        <f t="shared" si="6"/>
        <v>119.79166666666667</v>
      </c>
    </row>
    <row r="42" spans="1:8" x14ac:dyDescent="0.25">
      <c r="A42" s="20" t="s">
        <v>50</v>
      </c>
      <c r="B42" s="21">
        <v>3450</v>
      </c>
      <c r="C42" s="3">
        <v>36</v>
      </c>
      <c r="D42" s="4">
        <f t="shared" si="3"/>
        <v>123.21428571428572</v>
      </c>
      <c r="E42" s="4">
        <f t="shared" si="4"/>
        <v>112.5</v>
      </c>
      <c r="F42" s="4">
        <f t="shared" si="5"/>
        <v>118.92857142857143</v>
      </c>
      <c r="G42" s="21">
        <v>123000</v>
      </c>
      <c r="H42" s="4">
        <f t="shared" si="6"/>
        <v>128.125</v>
      </c>
    </row>
    <row r="43" spans="1:8" x14ac:dyDescent="0.25">
      <c r="A43" s="23" t="s">
        <v>51</v>
      </c>
      <c r="B43" s="24">
        <v>3950</v>
      </c>
      <c r="C43" s="7">
        <v>38</v>
      </c>
      <c r="D43" s="8">
        <f t="shared" si="3"/>
        <v>141.07142857142858</v>
      </c>
      <c r="E43" s="8">
        <f t="shared" si="4"/>
        <v>118.75</v>
      </c>
      <c r="F43" s="8">
        <f t="shared" si="5"/>
        <v>132.14285714285717</v>
      </c>
      <c r="G43" s="24">
        <v>115000</v>
      </c>
      <c r="H43" s="8">
        <f t="shared" si="6"/>
        <v>119.79166666666667</v>
      </c>
    </row>
    <row r="44" spans="1:8" x14ac:dyDescent="0.25">
      <c r="A44" s="20" t="s">
        <v>52</v>
      </c>
      <c r="B44" s="21">
        <v>4050</v>
      </c>
      <c r="C44" s="3">
        <v>40</v>
      </c>
      <c r="D44" s="4">
        <f t="shared" si="3"/>
        <v>144.64285714285714</v>
      </c>
      <c r="E44" s="4">
        <f t="shared" si="4"/>
        <v>125</v>
      </c>
      <c r="F44" s="4">
        <f t="shared" si="5"/>
        <v>136.78571428571428</v>
      </c>
      <c r="G44" s="21">
        <v>126000</v>
      </c>
      <c r="H44" s="4">
        <f t="shared" si="6"/>
        <v>131.25</v>
      </c>
    </row>
    <row r="45" spans="1:8" x14ac:dyDescent="0.25">
      <c r="A45" s="23" t="s">
        <v>53</v>
      </c>
      <c r="B45" s="24">
        <v>4100</v>
      </c>
      <c r="C45" s="7">
        <v>42</v>
      </c>
      <c r="D45" s="8">
        <f t="shared" si="3"/>
        <v>146.42857142857142</v>
      </c>
      <c r="E45" s="8">
        <f t="shared" si="4"/>
        <v>131.25</v>
      </c>
      <c r="F45" s="8">
        <f t="shared" si="5"/>
        <v>140.35714285714283</v>
      </c>
      <c r="G45" s="24">
        <v>110000</v>
      </c>
      <c r="H45" s="8">
        <f t="shared" si="6"/>
        <v>114.58333333333333</v>
      </c>
    </row>
    <row r="46" spans="1:8" x14ac:dyDescent="0.25">
      <c r="A46" s="20" t="s">
        <v>54</v>
      </c>
      <c r="B46" s="21">
        <v>4200</v>
      </c>
      <c r="C46" s="3">
        <v>50</v>
      </c>
      <c r="D46" s="4">
        <f t="shared" si="3"/>
        <v>150</v>
      </c>
      <c r="E46" s="4">
        <f t="shared" si="4"/>
        <v>156.25</v>
      </c>
      <c r="F46" s="4">
        <f t="shared" si="5"/>
        <v>152.5</v>
      </c>
      <c r="G46" s="21">
        <v>95000</v>
      </c>
      <c r="H46" s="4">
        <f t="shared" si="6"/>
        <v>98.958333333333343</v>
      </c>
    </row>
    <row r="47" spans="1:8" x14ac:dyDescent="0.25">
      <c r="A47" s="23" t="s">
        <v>55</v>
      </c>
      <c r="B47" s="24">
        <v>4332</v>
      </c>
      <c r="C47" s="7">
        <v>68</v>
      </c>
      <c r="D47" s="8">
        <f t="shared" si="3"/>
        <v>154.71428571428572</v>
      </c>
      <c r="E47" s="8">
        <f t="shared" si="4"/>
        <v>212.5</v>
      </c>
      <c r="F47" s="8">
        <f t="shared" si="5"/>
        <v>177.82857142857142</v>
      </c>
      <c r="G47" s="24">
        <v>88000</v>
      </c>
      <c r="H47" s="8">
        <f t="shared" si="6"/>
        <v>91.666666666666657</v>
      </c>
    </row>
    <row r="48" spans="1:8" x14ac:dyDescent="0.25">
      <c r="A48" s="20" t="s">
        <v>38</v>
      </c>
      <c r="B48" s="21">
        <v>5046</v>
      </c>
      <c r="C48" s="3">
        <v>79</v>
      </c>
      <c r="D48" s="4">
        <f t="shared" si="3"/>
        <v>180.21428571428569</v>
      </c>
      <c r="E48" s="4">
        <f t="shared" si="4"/>
        <v>246.875</v>
      </c>
      <c r="F48" s="4">
        <f t="shared" si="5"/>
        <v>206.87857142857143</v>
      </c>
      <c r="G48" s="21">
        <v>68000</v>
      </c>
      <c r="H48" s="4">
        <f t="shared" si="6"/>
        <v>70.833333333333343</v>
      </c>
    </row>
  </sheetData>
  <mergeCells count="4">
    <mergeCell ref="A1:H1"/>
    <mergeCell ref="A2:H2"/>
    <mergeCell ref="A32:H32"/>
    <mergeCell ref="A33:H33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5A5A5A"/>
  </sheetPr>
  <dimension ref="A1:B67"/>
  <sheetViews>
    <sheetView tabSelected="1" zoomScaleNormal="100" workbookViewId="0">
      <selection sqref="A1:B1"/>
    </sheetView>
  </sheetViews>
  <sheetFormatPr defaultColWidth="8.7109375" defaultRowHeight="15" x14ac:dyDescent="0.25"/>
  <cols>
    <col min="1" max="1" width="28" customWidth="1"/>
    <col min="2" max="2" width="85" customWidth="1"/>
  </cols>
  <sheetData>
    <row r="1" spans="1:2" ht="18" x14ac:dyDescent="0.25">
      <c r="A1" s="31" t="s">
        <v>56</v>
      </c>
      <c r="B1" s="31"/>
    </row>
    <row r="3" spans="1:2" x14ac:dyDescent="0.25">
      <c r="A3" s="26"/>
      <c r="B3" s="27"/>
    </row>
    <row r="4" spans="1:2" x14ac:dyDescent="0.25">
      <c r="A4" s="28" t="s">
        <v>57</v>
      </c>
      <c r="B4" s="27"/>
    </row>
    <row r="5" spans="1:2" x14ac:dyDescent="0.25">
      <c r="A5" s="26" t="s">
        <v>58</v>
      </c>
      <c r="B5" s="27" t="s">
        <v>59</v>
      </c>
    </row>
    <row r="6" spans="1:2" x14ac:dyDescent="0.25">
      <c r="A6" s="26" t="s">
        <v>60</v>
      </c>
      <c r="B6" s="27" t="s">
        <v>61</v>
      </c>
    </row>
    <row r="7" spans="1:2" x14ac:dyDescent="0.25">
      <c r="A7" s="26" t="s">
        <v>62</v>
      </c>
      <c r="B7" s="27" t="s">
        <v>63</v>
      </c>
    </row>
    <row r="8" spans="1:2" x14ac:dyDescent="0.25">
      <c r="A8" s="26" t="s">
        <v>64</v>
      </c>
      <c r="B8" s="27" t="s">
        <v>65</v>
      </c>
    </row>
    <row r="9" spans="1:2" x14ac:dyDescent="0.25">
      <c r="A9" s="26" t="s">
        <v>66</v>
      </c>
      <c r="B9" s="27" t="s">
        <v>67</v>
      </c>
    </row>
    <row r="10" spans="1:2" x14ac:dyDescent="0.25">
      <c r="A10" s="26"/>
      <c r="B10" s="27"/>
    </row>
    <row r="11" spans="1:2" x14ac:dyDescent="0.25">
      <c r="A11" s="28" t="s">
        <v>68</v>
      </c>
      <c r="B11" s="27"/>
    </row>
    <row r="12" spans="1:2" ht="25.5" x14ac:dyDescent="0.25">
      <c r="A12" s="26" t="s">
        <v>69</v>
      </c>
      <c r="B12" s="27" t="s">
        <v>70</v>
      </c>
    </row>
    <row r="13" spans="1:2" x14ac:dyDescent="0.25">
      <c r="A13" s="26" t="s">
        <v>71</v>
      </c>
      <c r="B13" s="27" t="s">
        <v>72</v>
      </c>
    </row>
    <row r="14" spans="1:2" ht="25.5" x14ac:dyDescent="0.25">
      <c r="A14" s="26" t="s">
        <v>73</v>
      </c>
      <c r="B14" s="27" t="s">
        <v>74</v>
      </c>
    </row>
    <row r="15" spans="1:2" ht="25.5" x14ac:dyDescent="0.25">
      <c r="A15" s="26" t="s">
        <v>75</v>
      </c>
      <c r="B15" s="27" t="s">
        <v>76</v>
      </c>
    </row>
    <row r="16" spans="1:2" x14ac:dyDescent="0.25">
      <c r="A16" s="26"/>
      <c r="B16" s="27"/>
    </row>
    <row r="17" spans="1:2" x14ac:dyDescent="0.25">
      <c r="A17" s="28" t="s">
        <v>77</v>
      </c>
      <c r="B17" s="27"/>
    </row>
    <row r="18" spans="1:2" x14ac:dyDescent="0.25">
      <c r="A18" s="29" t="s">
        <v>78</v>
      </c>
      <c r="B18" s="30" t="s">
        <v>79</v>
      </c>
    </row>
    <row r="19" spans="1:2" x14ac:dyDescent="0.25">
      <c r="A19" s="29" t="s">
        <v>80</v>
      </c>
      <c r="B19" s="30" t="s">
        <v>81</v>
      </c>
    </row>
    <row r="20" spans="1:2" x14ac:dyDescent="0.25">
      <c r="A20" s="29" t="s">
        <v>82</v>
      </c>
      <c r="B20" s="30" t="s">
        <v>83</v>
      </c>
    </row>
    <row r="21" spans="1:2" x14ac:dyDescent="0.25">
      <c r="A21" s="29" t="s">
        <v>84</v>
      </c>
      <c r="B21" s="30" t="s">
        <v>85</v>
      </c>
    </row>
    <row r="22" spans="1:2" x14ac:dyDescent="0.25">
      <c r="A22" s="29" t="s">
        <v>86</v>
      </c>
      <c r="B22" s="30" t="s">
        <v>87</v>
      </c>
    </row>
    <row r="23" spans="1:2" x14ac:dyDescent="0.25">
      <c r="A23" s="29" t="s">
        <v>88</v>
      </c>
      <c r="B23" s="30" t="s">
        <v>89</v>
      </c>
    </row>
    <row r="24" spans="1:2" x14ac:dyDescent="0.25">
      <c r="A24" s="29" t="s">
        <v>90</v>
      </c>
      <c r="B24" s="30" t="s">
        <v>91</v>
      </c>
    </row>
    <row r="25" spans="1:2" x14ac:dyDescent="0.25">
      <c r="A25" s="29" t="s">
        <v>92</v>
      </c>
      <c r="B25" s="30" t="s">
        <v>93</v>
      </c>
    </row>
    <row r="26" spans="1:2" x14ac:dyDescent="0.25">
      <c r="A26" s="26"/>
      <c r="B26" s="27"/>
    </row>
    <row r="27" spans="1:2" x14ac:dyDescent="0.25">
      <c r="A27" s="26" t="s">
        <v>94</v>
      </c>
      <c r="B27" s="27"/>
    </row>
    <row r="67" spans="1:1" x14ac:dyDescent="0.25">
      <c r="A67">
        <v>0</v>
      </c>
    </row>
  </sheetData>
  <mergeCells count="1">
    <mergeCell ref="A1:B1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Historical Data</vt:lpstr>
      <vt:lpstr>Growth Comparison</vt:lpstr>
      <vt:lpstr>Debasement Trade</vt:lpstr>
      <vt:lpstr>Sources &amp; 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Charles Weintraub</cp:lastModifiedBy>
  <cp:revision>1</cp:revision>
  <dcterms:created xsi:type="dcterms:W3CDTF">2026-02-15T20:37:30Z</dcterms:created>
  <dcterms:modified xsi:type="dcterms:W3CDTF">2026-03-23T13:50:27Z</dcterms:modified>
  <dc:language>en-US</dc:language>
</cp:coreProperties>
</file>