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7.xml.rels" ContentType="application/vnd.openxmlformats-package.relationships+xml"/>
  <Override PartName="/xl/worksheets/_rels/sheet8.xml.rels" ContentType="application/vnd.openxmlformats-package.relationships+xml"/>
  <Override PartName="/xl/worksheets/_rels/sheet14.xml.rels" ContentType="application/vnd.openxmlformats-package.relationships+xml"/>
  <Override PartName="/xl/worksheets/_rels/sheet9.xml.rels" ContentType="application/vnd.openxmlformats-package.relationships+xml"/>
  <Override PartName="/xl/worksheets/_rels/sheet5.xml.rels" ContentType="application/vnd.openxmlformats-package.relationships+xml"/>
  <Override PartName="/xl/worksheets/_rels/sheet11.xml.rels" ContentType="application/vnd.openxmlformats-package.relationships+xml"/>
  <Override PartName="/xl/worksheets/_rels/sheet10.xml.rels" ContentType="application/vnd.openxmlformats-package.relationships+xml"/>
  <Override PartName="/xl/worksheets/_rels/sheet6.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_rels/drawing8.xml.rels" ContentType="application/vnd.openxmlformats-package.relationships+xml"/>
  <Override PartName="/xl/drawings/_rels/drawing7.xml.rels" ContentType="application/vnd.openxmlformats-package.relationships+xml"/>
  <Override PartName="/xl/drawings/_rels/drawing6.xml.rels" ContentType="application/vnd.openxmlformats-package.relationships+xml"/>
  <Override PartName="/xl/drawings/_rels/drawing5.xml.rels" ContentType="application/vnd.openxmlformats-package.relationships+xml"/>
  <Override PartName="/xl/drawings/_rels/drawing4.xml.rels" ContentType="application/vnd.openxmlformats-package.relationships+xml"/>
  <Override PartName="/xl/drawings/_rels/drawing3.xml.rels" ContentType="application/vnd.openxmlformats-package.relationships+xml"/>
  <Override PartName="/xl/drawings/_rels/drawing2.xml.rels" ContentType="application/vnd.openxmlformats-package.relationships+xml"/>
  <Override PartName="/xl/drawings/_rels/drawing1.xml.rels" ContentType="application/vnd.openxmlformats-package.relationship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9.xml" ContentType="application/vnd.openxmlformats-officedocument.drawingml.chart+xml"/>
  <Override PartName="/xl/charts/chart13.xml" ContentType="application/vnd.openxmlformats-officedocument.drawingml.chart+xml"/>
  <Override PartName="/xl/charts/chart8.xml" ContentType="application/vnd.openxmlformats-officedocument.drawingml.chart+xml"/>
  <Override PartName="/xl/charts/chart12.xml" ContentType="application/vnd.openxmlformats-officedocument.drawingml.chart+xml"/>
  <Override PartName="/xl/charts/chart7.xml" ContentType="application/vnd.openxmlformats-officedocument.drawingml.chart+xml"/>
  <Override PartName="/xl/charts/chart11.xml" ContentType="application/vnd.openxmlformats-officedocument.drawingml.chart+xml"/>
  <Override PartName="/xl/charts/chart6.xml" ContentType="application/vnd.openxmlformats-officedocument.drawingml.chart+xml"/>
  <Override PartName="/xl/charts/chart10.xml" ContentType="application/vnd.openxmlformats-officedocument.drawingml.chart+xml"/>
  <Override PartName="/xl/charts/chart5.xml" ContentType="application/vnd.openxmlformats-officedocument.drawingml.chart+xml"/>
  <Override PartName="/xl/charts/chart4.xml" ContentType="application/vnd.openxmlformats-officedocument.drawingml.chart+xml"/>
  <Override PartName="/xl/charts/chart23.xml" ContentType="application/vnd.openxmlformats-officedocument.drawingml.chart+xml"/>
  <Override PartName="/xl/charts/chart22.xml" ContentType="application/vnd.openxmlformats-officedocument.drawingml.chart+xml"/>
  <Override PartName="/xl/charts/chart21.xml" ContentType="application/vnd.openxmlformats-officedocument.drawingml.chart+xml"/>
  <Override PartName="/xl/charts/chart19.xml" ContentType="application/vnd.openxmlformats-officedocument.drawingml.chart+xml"/>
  <Override PartName="/xl/charts/chart1.xml" ContentType="application/vnd.openxmlformats-officedocument.drawingml.chart+xml"/>
  <Override PartName="/xl/charts/chart3.xml" ContentType="application/vnd.openxmlformats-officedocument.drawingml.chart+xml"/>
  <Override PartName="/xl/charts/chart20.xml" ContentType="application/vnd.openxmlformats-officedocument.drawingml.chart+xml"/>
  <Override PartName="/xl/charts/chart18.xml" ContentType="application/vnd.openxmlformats-officedocument.drawingml.chart+xml"/>
  <Override PartName="/xl/charts/chart17.xml" ContentType="application/vnd.openxmlformats-officedocument.drawingml.chart+xml"/>
  <Override PartName="/xl/charts/chart16.xml" ContentType="application/vnd.openxmlformats-officedocument.drawingml.chart+xml"/>
  <Override PartName="/xl/charts/chart15.xml" ContentType="application/vnd.openxmlformats-officedocument.drawingml.chart+xml"/>
  <Override PartName="/xl/charts/chart14.xml" ContentType="application/vnd.openxmlformats-officedocument.drawingml.chart+xml"/>
  <Override PartName="/xl/charts/chart2.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9"/>
  </bookViews>
  <sheets>
    <sheet name="Sources" sheetId="1" state="visible" r:id="rId3"/>
    <sheet name="BLS OEWS May2025" sheetId="2" state="visible" r:id="rId4"/>
    <sheet name="HBS Occupation Detail" sheetId="3" state="visible" r:id="rId5"/>
    <sheet name="SOC Summary" sheetId="4" state="visible" r:id="rId6"/>
    <sheet name="Exposure Bands" sheetId="5" state="visible" r:id="rId7"/>
    <sheet name="By Family" sheetId="6" state="visible" r:id="rId8"/>
    <sheet name="Emp Change 22-25" sheetId="7" state="visible" r:id="rId9"/>
    <sheet name="Emp Change 22-25 KW only" sheetId="8" state="visible" r:id="rId10"/>
    <sheet name="Emp Change 22-25 KW 100k+ jobs" sheetId="9" state="visible" r:id="rId11"/>
    <sheet name="Emp Change 22-25 KW 500k+ jobs" sheetId="10" state="visible" r:id="rId12"/>
    <sheet name="AI Layoffs vs Total" sheetId="11" state="visible" r:id="rId13"/>
    <sheet name="Tech Share" sheetId="12" state="visible" r:id="rId14"/>
    <sheet name="BLS Sector Snapshot" sheetId="13" state="visible" r:id="rId15"/>
    <sheet name="Monthly Data" sheetId="14" state="visible" r:id="rId16"/>
    <sheet name="Summary" sheetId="15" state="visible" r:id="rId17"/>
    <sheet name="Occupation vs Industry" sheetId="16" state="visible" r:id="rId18"/>
    <sheet name="Challenger Job Categories" sheetId="17" state="visible" r:id="rId19"/>
    <sheet name="Challenger Layoff Attributions" sheetId="18" state="visible" r:id="rId20"/>
  </sheets>
  <definedNames>
    <definedName function="false" hidden="true" localSheetId="6" name="_xlnm._FilterDatabase" vbProcedure="false">'Emp Change 22-25'!$A$4:$M$776</definedName>
    <definedName function="false" hidden="true" localSheetId="8" name="_xlnm._FilterDatabase" vbProcedure="false">'Emp Change 22-25 KW 100k+ jobs'!$A$4:$M$112</definedName>
    <definedName function="false" hidden="true" localSheetId="9" name="_xlnm._FilterDatabase" vbProcedure="false">'Emp Change 22-25 KW 500k+ jobs'!$A$4:$M$112</definedName>
    <definedName function="false" hidden="true" localSheetId="7" name="_xlnm._FilterDatabase" vbProcedure="false">'Emp Change 22-25 KW only'!$A$4:$M$292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<sst xmlns="http://schemas.openxmlformats.org/spreadsheetml/2006/main" count="12973" uniqueCount="4928">
  <si>
    <t xml:space="preserve">SECTION 1 - OCCUPATION VULNERABILITY (EXPOSURE MODEL)</t>
  </si>
  <si>
    <t xml:space="preserve">Occupation Vulnerability to AI: Sources and Methodology</t>
  </si>
  <si>
    <t xml:space="preserve">Employment-weighted automation exposure by occupation. CRE42 / MIT 11.S969.</t>
  </si>
  <si>
    <t xml:space="preserve">Source</t>
  </si>
  <si>
    <t xml:space="preserve">Publisher</t>
  </si>
  <si>
    <t xml:space="preserve">Date</t>
  </si>
  <si>
    <t xml:space="preserve">Used for</t>
  </si>
  <si>
    <t xml:space="preserve">URL</t>
  </si>
  <si>
    <t xml:space="preserve">Displacement or Complementarity? The Labor Market Impact of Generative AI (automation and augmentation scores by occupation; extracted via OpenAI)</t>
  </si>
  <si>
    <t xml:space="preserve">Harvard Business School (Srinivasan, Chen &amp; Zakerinia)</t>
  </si>
  <si>
    <t xml:space="preserve">Dec 2024, upd. Aug 2025</t>
  </si>
  <si>
    <t xml:space="preserve">Per-occupation automation and augmentation scores</t>
  </si>
  <si>
    <t xml:space="preserve">https://www.hbs.edu/faculty/Pages/item.aspx?num=67045</t>
  </si>
  <si>
    <t xml:space="preserve">O*NET-SOC 2019 Taxonomy (2019_Occupations.xlsx)</t>
  </si>
  <si>
    <t xml:space="preserve">National Center for O*NET Development</t>
  </si>
  <si>
    <t xml:space="preserve">2019</t>
  </si>
  <si>
    <t xml:space="preserve">Occupation title to O*NET-SOC code crosswalk</t>
  </si>
  <si>
    <t xml:space="preserve">https://www.onetcenter.org/taxonomy.html</t>
  </si>
  <si>
    <t xml:space="preserve">Occupational Employment and Wage Statistics, May 2025 National (national_M2025_dl.xlsx)</t>
  </si>
  <si>
    <t xml:space="preserve">U.S. Bureau of Labor Statistics</t>
  </si>
  <si>
    <t xml:space="preserve">Released May 15, 2026</t>
  </si>
  <si>
    <t xml:space="preserve">Total employment by SOC code</t>
  </si>
  <si>
    <t xml:space="preserve">https://www.bls.gov/oes/tables.htm</t>
  </si>
  <si>
    <t xml:space="preserve">Occupational Employment and Wage Statistics, May 2024 National (national_M2024_dl.xlsx)</t>
  </si>
  <si>
    <t xml:space="preserve">Released 2025</t>
  </si>
  <si>
    <t xml:space="preserve">Prior-year employment for the 2024 to 2025 change analysis</t>
  </si>
  <si>
    <t xml:space="preserve">Methodology</t>
  </si>
  <si>
    <t xml:space="preserve">1. HBS occupation scores were mapped to O*NET-SOC 2019 codes by exact title match (910 of 911). "Health care social workers" was matched manually to Healthcare Social Workers (21-1022).</t>
  </si>
  <si>
    <t xml:space="preserve">2. Scores were collapsed to the 6-digit SOC level to align with BLS employment and avoid double-counting (Option A). Where several O*NET occupations share one SOC, the mean automation and augmentation score is used. Groups whose member automation scores span 0.25 or more are flagged (column J of the SOC Summary tab).</t>
  </si>
  <si>
    <t xml:space="preserve">3. Of 786 SOCs, 760 matched a BLS detailed employment line. The 26 that did not are reported by BLS at a combined or broad level. Recovery: 7 "Broad group" rollups where no detailed sibling was separately counted use the full broad employment; 5 "Broad group (residual)" rollups where some siblings were counted at the detailed level use broad employment minus the counted siblings, so nothing is double-counted.</t>
  </si>
  <si>
    <t xml:space="preserve">4. Legislators (11-1031) has no BLS OEWS employment estimate and is excluded.</t>
  </si>
  <si>
    <t xml:space="preserve">5. Result: 772 occupation units covering 153.1 million jobs, about 98.4 percent of total US employment (155.5 million).</t>
  </si>
  <si>
    <t xml:space="preserve">6. Exposure bands (automation score): Low below 0.20, Moderate 0.20 to 0.35, Elevated 0.35 to 0.50, High 0.50 and above. Cutoffs are set on the Exposure Bands tab and feed the band assignment by formula.</t>
  </si>
  <si>
    <t xml:space="preserve">7. The Emp Change 24-25 tab compares May 2024 and May 2025 employment for each unit on the same 772-unit basis. BLS advises against using OEWS for time-series analysis: consecutive releases share four of six sample panels, so one-year changes are smoothed and partly autocorrelated, and a single year is short relative to business-cycle noise. Treat any correlation with the automation score as suggestive, not causal.</t>
  </si>
  <si>
    <t xml:space="preserve">SECTION 2 - AI WORKPLACE ADOPTION (LAYOFFS)</t>
  </si>
  <si>
    <t xml:space="preserve">Sources &amp; Methodology — Technology: AI &amp; Knowledge Work (Workplace Adoption sub-page)</t>
  </si>
  <si>
    <t xml:space="preserve">Workbook scope: charts and data tables supporting technology-knowledge-ai-workplace-adoption.html</t>
  </si>
  <si>
    <t xml:space="preserve">Tab Inventory</t>
  </si>
  <si>
    <t xml:space="preserve">Tab ID</t>
  </si>
  <si>
    <t xml:space="preserve">Title</t>
  </si>
  <si>
    <t xml:space="preserve">Primary Source</t>
  </si>
  <si>
    <t xml:space="preserve">Coverage</t>
  </si>
  <si>
    <t xml:space="preserve">Last Updated</t>
  </si>
  <si>
    <t xml:space="preserve">Sources</t>
  </si>
  <si>
    <t xml:space="preserve">Sources &amp; methodology</t>
  </si>
  <si>
    <t xml:space="preserve">—</t>
  </si>
  <si>
    <t xml:space="preserve">All tabs in this workbook</t>
  </si>
  <si>
    <t xml:space="preserve">2026-05-26</t>
  </si>
  <si>
    <t xml:space="preserve">AI Layoffs vs Total</t>
  </si>
  <si>
    <t xml:space="preserve">Challenger, Gray &amp; Christmas monthly job-cut reports and year-end PDFs (2023–2026)</t>
  </si>
  <si>
    <t xml:space="preserve">U.S. announced layoffs, annual 2023–2025 plus monthly Jan–Apr 2026</t>
  </si>
  <si>
    <t xml:space="preserve">Tech Share</t>
  </si>
  <si>
    <t xml:space="preserve">Technology sector layoff share (headline + ex-gov)</t>
  </si>
  <si>
    <t xml:space="preserve">Challenger Apr 2026 PDF (Table 2 by industry) and 2025 Year-End Report</t>
  </si>
  <si>
    <t xml:space="preserve">Technology vs total cuts, YTD 2025 vs YTD 2026 and full-year 2025</t>
  </si>
  <si>
    <t xml:space="preserve">BLS Sector Snapshot</t>
  </si>
  <si>
    <t xml:space="preserve">BLS Information supersector employment, monthly</t>
  </si>
  <si>
    <t xml:space="preserve">BLS Employment Situation reports, April 2026 release (May 8 2026)</t>
  </si>
  <si>
    <t xml:space="preserve">U.S. Information supersector cumulative job change from Nov 2022 peak</t>
  </si>
  <si>
    <t xml:space="preserve">Primary Source Releases Used</t>
  </si>
  <si>
    <t xml:space="preserve">Release Date</t>
  </si>
  <si>
    <t xml:space="preserve">Report Period</t>
  </si>
  <si>
    <t xml:space="preserve">Oct 3, 2024</t>
  </si>
  <si>
    <t xml:space="preserve">Sep 2024 (full PDF)</t>
  </si>
  <si>
    <t xml:space="preserve">https://fedprimerate.com/docs/challenger-job-cuts/Fed-Prime-Rate-CHALLENGER-JOB-CUT-REPORT-SEPTEMBER-2024.pdf</t>
  </si>
  <si>
    <t xml:space="preserve">Nov 6, 2025</t>
  </si>
  <si>
    <t xml:space="preserve">Oct 2025 (full PDF)</t>
  </si>
  <si>
    <t xml:space="preserve">https://www.challengergray.com/wp-content/uploads/2025/11/Challenger-Report-October-2025.pdf</t>
  </si>
  <si>
    <t xml:space="preserve">Jan 8, 2026</t>
  </si>
  <si>
    <t xml:space="preserve">2025 Year-End Report</t>
  </si>
  <si>
    <t xml:space="preserve">https://www.challengergray.com/blog/2025-year-end-challenger-report-highest-q4-layoffs-since-2008-lowest-ytd-hiring-since-2010/</t>
  </si>
  <si>
    <t xml:space="preserve">Feb 5, 2026</t>
  </si>
  <si>
    <t xml:space="preserve">Jan 2026 (full PDF)</t>
  </si>
  <si>
    <t xml:space="preserve">https://www.challengergray.com/wp-content/uploads/2026/02/CR126007123.pdf</t>
  </si>
  <si>
    <t xml:space="preserve">Mar 5, 2026</t>
  </si>
  <si>
    <t xml:space="preserve">Feb 2026 release</t>
  </si>
  <si>
    <t xml:space="preserve">https://www.challengergray.com/blog/challenger-report-february-cuts-plunge-hiring-falls-56-percent/</t>
  </si>
  <si>
    <t xml:space="preserve">Apr 2, 2026</t>
  </si>
  <si>
    <t xml:space="preserve">Mar 2026 release</t>
  </si>
  <si>
    <t xml:space="preserve">https://www.challengergray.com/blog/challenger-report-march-cuts-rise-25-from-february-ai-leads-reasons/</t>
  </si>
  <si>
    <t xml:space="preserve">May 7, 2026</t>
  </si>
  <si>
    <t xml:space="preserve">Apr 2026 (full PDF)</t>
  </si>
  <si>
    <t xml:space="preserve">https://www.challengergray.com/wp-content/uploads/2026/05/Challenger-Report-Apr2026001249.pdf</t>
  </si>
  <si>
    <t xml:space="preserve">May 8, 2026</t>
  </si>
  <si>
    <t xml:space="preserve">BLS Employment Situation, April 2026</t>
  </si>
  <si>
    <t xml:space="preserve">https://www.bls.gov/news.release/empsit.htm</t>
  </si>
  <si>
    <t xml:space="preserve">Methodology Notes</t>
  </si>
  <si>
    <t xml:space="preserve">• Challenger tracks announced layoff plans and the employer-cited reason. It is not a measure of realized employment changes.</t>
  </si>
  <si>
    <t xml:space="preserve">• AI as a separate reason category was first cited by Challenger in May 2023; 2023 figures therefore reflect ~7 months of tracking and are not strictly comparable to full-year 2024 and later.</t>
  </si>
  <si>
    <t xml:space="preserve">• The 2025 full-year total (1,206,374) reflects Challenger's final 2025 figure as restated in the Apr 2026 PDF (Table 5). Mid-2025 cumulative reports cited ~1.17M.</t>
  </si>
  <si>
    <t xml:space="preserve">• Ex-government tech share calculations (Tech Share tab) strip both Government layoffs (where DOGE federal cuts dominated Q1 2025) from numerator and denominator to compare like with like.</t>
  </si>
  <si>
    <t xml:space="preserve">• BLS Information supersector includes software publishing, motion picture and sound recording, broadcasting, telecommunications, data processing and hosting, and other information services. It does not exactly match Challenger's 'Technology' sector classification, which is firm-based rather than NAICS-based.</t>
  </si>
  <si>
    <t xml:space="preserve">• Andy Challenger (May 7 2026 release): 'Regardless of whether individual jobs are being replaced by AI, the money for those roles is.'</t>
  </si>
  <si>
    <t xml:space="preserve">SECTION 3 - BLS &amp; ADP MONTHLY EMPLOYMENT</t>
  </si>
  <si>
    <t xml:space="preserve">Knowledge-Work Employment: BLS and ADP, Monthly</t>
  </si>
  <si>
    <t xml:space="preserve">Monthly employment levels for the three knowledge-work supersectors, two independent sources. Both seasonally adjusted, in thousands of persons. ADP converted from persons. Window Jan 2020 - May 2026; charts indexed to Jan 2022.</t>
  </si>
  <si>
    <t xml:space="preserve">Series</t>
  </si>
  <si>
    <t xml:space="preserve">Series ID</t>
  </si>
  <si>
    <t xml:space="preserve">Units</t>
  </si>
  <si>
    <t xml:space="preserve">Vintage / notes</t>
  </si>
  <si>
    <t xml:space="preserve">BLS Information</t>
  </si>
  <si>
    <t xml:space="preserve">U.S. BLS, Current Employment Statistics</t>
  </si>
  <si>
    <t xml:space="preserve">USINFO</t>
  </si>
  <si>
    <t xml:space="preserve">Thousands, SA</t>
  </si>
  <si>
    <t xml:space="preserve">All establishments</t>
  </si>
  <si>
    <t xml:space="preserve">2026-06-05</t>
  </si>
  <si>
    <t xml:space="preserve">BLS Financial Activities</t>
  </si>
  <si>
    <t xml:space="preserve">U.S. BLS, CES</t>
  </si>
  <si>
    <t xml:space="preserve">USFIRE</t>
  </si>
  <si>
    <t xml:space="preserve">BLS Professional &amp; Business Svcs</t>
  </si>
  <si>
    <t xml:space="preserve">USPBS</t>
  </si>
  <si>
    <t xml:space="preserve">ADP Information</t>
  </si>
  <si>
    <t xml:space="preserve">ADP Research / Stanford Digital Economy Lab</t>
  </si>
  <si>
    <t xml:space="preserve">ADPMINDINFONERSA</t>
  </si>
  <si>
    <t xml:space="preserve">Private only</t>
  </si>
  <si>
    <t xml:space="preserve">2026-06-03</t>
  </si>
  <si>
    <t xml:space="preserve">ADP Financial Activities</t>
  </si>
  <si>
    <t xml:space="preserve">ADP Research / Stanford</t>
  </si>
  <si>
    <t xml:space="preserve">ADPMINDFINNERSA</t>
  </si>
  <si>
    <t xml:space="preserve">ADP Professional &amp; Business Svcs</t>
  </si>
  <si>
    <t xml:space="preserve">ADPMINDPROBUSNERSA</t>
  </si>
  <si>
    <t xml:space="preserve">SECTION 4 - JOB-FLOW SOURCE TAXONOMIES</t>
  </si>
  <si>
    <t xml:space="preserve">Monthly Job Flow Sources: Reporting Taxonomies</t>
  </si>
  <si>
    <t xml:space="preserve">Each source's native reporting axis and categories. Axis split: exposure scores are by OCCUPATION (SOC); the timely flow sources report by INDUSTRY. Different axes.</t>
  </si>
  <si>
    <t xml:space="preserve">What it reports</t>
  </si>
  <si>
    <t xml:space="preserve">Reporting axis</t>
  </si>
  <si>
    <t xml:space="preserve">Frequency</t>
  </si>
  <si>
    <t xml:space="preserve">Native categories</t>
  </si>
  <si>
    <t xml:space="preserve">Latest data</t>
  </si>
  <si>
    <t xml:space="preserve">Primary URL</t>
  </si>
  <si>
    <t xml:space="preserve">Notes</t>
  </si>
  <si>
    <t xml:space="preserve">BLS CES (Employment Situation, Table B-1)</t>
  </si>
  <si>
    <t xml:space="preserve">Net nonfarm payroll employment</t>
  </si>
  <si>
    <t xml:space="preserve">Industry (NAICS supersector)</t>
  </si>
  <si>
    <t xml:space="preserve">Monthly</t>
  </si>
  <si>
    <t xml:space="preserve">11 supersectors + Gov</t>
  </si>
  <si>
    <t xml:space="preserve">https://www.bls.gov/ces/</t>
  </si>
  <si>
    <t xml:space="preserve">Benchmark. Occupation (SOC) detail is OEWS only, annual.</t>
  </si>
  <si>
    <t xml:space="preserve">ADP National Employment Report</t>
  </si>
  <si>
    <t xml:space="preserve">ADP Research + Stanford Digital Economy Lab</t>
  </si>
  <si>
    <t xml:space="preserve">Private employment change (and pay)</t>
  </si>
  <si>
    <t xml:space="preserve">Industry sector (private) + firm size + region</t>
  </si>
  <si>
    <t xml:space="preserve">10 sectors</t>
  </si>
  <si>
    <t xml:space="preserve">Apr 2026</t>
  </si>
  <si>
    <t xml:space="preserve">https://adpemploymentreport.com/</t>
  </si>
  <si>
    <t xml:space="preserve">Mirrors BLS supersectors minus Government; TTU combined.</t>
  </si>
  <si>
    <t xml:space="preserve">Challenger Job Cut Report</t>
  </si>
  <si>
    <t xml:space="preserve">Challenger, Gray &amp; Christmas, Inc.</t>
  </si>
  <si>
    <t xml:space="preserve">ANNOUNCED job cuts and hiring, by industry and reason</t>
  </si>
  <si>
    <t xml:space="preserve">Industry (30) + reason (28)</t>
  </si>
  <si>
    <t xml:space="preserve">30 industries; 28 reasons</t>
  </si>
  <si>
    <t xml:space="preserve">Dec 2025</t>
  </si>
  <si>
    <t xml:space="preserve">https://www.challengergray.com/</t>
  </si>
  <si>
    <t xml:space="preserve">Kept separate: announced (not actual) and occupation-blind. Holds the only explicit AI reason code.</t>
  </si>
  <si>
    <t xml:space="preserve">BLS OEWS</t>
  </si>
  <si>
    <t xml:space="preserve">Occupation employment and wages</t>
  </si>
  <si>
    <t xml:space="preserve">Occupation (SOC)</t>
  </si>
  <si>
    <t xml:space="preserve">Annual</t>
  </si>
  <si>
    <t xml:space="preserve">~830 detailed SOC; 22 major groups</t>
  </si>
  <si>
    <t xml:space="preserve">May 2025</t>
  </si>
  <si>
    <t xml:space="preserve">https://www.bls.gov/oes/</t>
  </si>
  <si>
    <t xml:space="preserve">Our exposure base. Also the industry-by-occupation staffing matrix that bridges occupation &lt;-&gt; industry.</t>
  </si>
  <si>
    <t xml:space="preserve">BLS OEWS May 2025 National (source extract). Source: U.S. BLS, bls.gov/oes, released May 15, 2026.</t>
  </si>
  <si>
    <t xml:space="preserve">OCC_CODE</t>
  </si>
  <si>
    <t xml:space="preserve">OCC_TITLE</t>
  </si>
  <si>
    <t xml:space="preserve">O_GROUP</t>
  </si>
  <si>
    <t xml:space="preserve">TOT_EMP</t>
  </si>
  <si>
    <t xml:space="preserve">00-0000</t>
  </si>
  <si>
    <t xml:space="preserve">All Occupations</t>
  </si>
  <si>
    <t xml:space="preserve">total</t>
  </si>
  <si>
    <t xml:space="preserve">11-0000</t>
  </si>
  <si>
    <t xml:space="preserve">Management Occupations</t>
  </si>
  <si>
    <t xml:space="preserve">major</t>
  </si>
  <si>
    <t xml:space="preserve">11-1000</t>
  </si>
  <si>
    <t xml:space="preserve">Top Executives</t>
  </si>
  <si>
    <t xml:space="preserve">minor</t>
  </si>
  <si>
    <t xml:space="preserve">11-1010</t>
  </si>
  <si>
    <t xml:space="preserve">Chief Executives</t>
  </si>
  <si>
    <t xml:space="preserve">broad</t>
  </si>
  <si>
    <t xml:space="preserve">11-1011</t>
  </si>
  <si>
    <t xml:space="preserve">detailed</t>
  </si>
  <si>
    <t xml:space="preserve">11-1020</t>
  </si>
  <si>
    <t xml:space="preserve">General and Operations Managers</t>
  </si>
  <si>
    <t xml:space="preserve">11-1021</t>
  </si>
  <si>
    <t xml:space="preserve">11-2000</t>
  </si>
  <si>
    <t xml:space="preserve">Advertising, Marketing, Promotions, Public Relations, and Sales Managers</t>
  </si>
  <si>
    <t xml:space="preserve">11-2010</t>
  </si>
  <si>
    <t xml:space="preserve">Advertising and Promotions Managers</t>
  </si>
  <si>
    <t xml:space="preserve">11-2011</t>
  </si>
  <si>
    <t xml:space="preserve">11-2020</t>
  </si>
  <si>
    <t xml:space="preserve">Marketing and Sales Managers</t>
  </si>
  <si>
    <t xml:space="preserve">11-2021</t>
  </si>
  <si>
    <t xml:space="preserve">Marketing Managers</t>
  </si>
  <si>
    <t xml:space="preserve">11-2022</t>
  </si>
  <si>
    <t xml:space="preserve">Sales Managers</t>
  </si>
  <si>
    <t xml:space="preserve">11-2030</t>
  </si>
  <si>
    <t xml:space="preserve">Public Relations and Fundraising Managers</t>
  </si>
  <si>
    <t xml:space="preserve">11-2032</t>
  </si>
  <si>
    <t xml:space="preserve">Public Relations Managers</t>
  </si>
  <si>
    <t xml:space="preserve">11-2033</t>
  </si>
  <si>
    <t xml:space="preserve">Fundraising Managers</t>
  </si>
  <si>
    <t xml:space="preserve">11-3000</t>
  </si>
  <si>
    <t xml:space="preserve">Operations Specialties Managers</t>
  </si>
  <si>
    <t xml:space="preserve">11-3010</t>
  </si>
  <si>
    <t xml:space="preserve">Administrative Services and Facilities Managers</t>
  </si>
  <si>
    <t xml:space="preserve">11-3012</t>
  </si>
  <si>
    <t xml:space="preserve">Administrative Services Managers</t>
  </si>
  <si>
    <t xml:space="preserve">11-3013</t>
  </si>
  <si>
    <t xml:space="preserve">Facilities Managers</t>
  </si>
  <si>
    <t xml:space="preserve">11-3020</t>
  </si>
  <si>
    <t xml:space="preserve">Computer and Information Systems Managers</t>
  </si>
  <si>
    <t xml:space="preserve">11-3021</t>
  </si>
  <si>
    <t xml:space="preserve">11-3030</t>
  </si>
  <si>
    <t xml:space="preserve">Financial Managers</t>
  </si>
  <si>
    <t xml:space="preserve">11-3031</t>
  </si>
  <si>
    <t xml:space="preserve">11-3050</t>
  </si>
  <si>
    <t xml:space="preserve">Industrial Production Managers</t>
  </si>
  <si>
    <t xml:space="preserve">11-3051</t>
  </si>
  <si>
    <t xml:space="preserve">11-3060</t>
  </si>
  <si>
    <t xml:space="preserve">Purchasing Managers</t>
  </si>
  <si>
    <t xml:space="preserve">11-3061</t>
  </si>
  <si>
    <t xml:space="preserve">11-3070</t>
  </si>
  <si>
    <t xml:space="preserve">Transportation, Storage, and Distribution Managers</t>
  </si>
  <si>
    <t xml:space="preserve">11-3071</t>
  </si>
  <si>
    <t xml:space="preserve">11-3110</t>
  </si>
  <si>
    <t xml:space="preserve">Compensation and Benefits Managers</t>
  </si>
  <si>
    <t xml:space="preserve">11-3111</t>
  </si>
  <si>
    <t xml:space="preserve">11-3120</t>
  </si>
  <si>
    <t xml:space="preserve">Human Resources Managers</t>
  </si>
  <si>
    <t xml:space="preserve">11-3121</t>
  </si>
  <si>
    <t xml:space="preserve">11-3130</t>
  </si>
  <si>
    <t xml:space="preserve">Training and Development Managers</t>
  </si>
  <si>
    <t xml:space="preserve">11-3131</t>
  </si>
  <si>
    <t xml:space="preserve">11-9000</t>
  </si>
  <si>
    <t xml:space="preserve">Other Management Occupations</t>
  </si>
  <si>
    <t xml:space="preserve">11-9010</t>
  </si>
  <si>
    <t xml:space="preserve">Farmers, Ranchers, and Other Agricultural Managers</t>
  </si>
  <si>
    <t xml:space="preserve">11-9013</t>
  </si>
  <si>
    <t xml:space="preserve">11-9020</t>
  </si>
  <si>
    <t xml:space="preserve">Construction Managers</t>
  </si>
  <si>
    <t xml:space="preserve">11-9021</t>
  </si>
  <si>
    <t xml:space="preserve">11-9030</t>
  </si>
  <si>
    <t xml:space="preserve">Education and Childcare Administrators</t>
  </si>
  <si>
    <t xml:space="preserve">11-9031</t>
  </si>
  <si>
    <t xml:space="preserve">Education and Childcare Administrators, Preschool and Daycare</t>
  </si>
  <si>
    <t xml:space="preserve">11-9032</t>
  </si>
  <si>
    <t xml:space="preserve">Education Administrators, Kindergarten through Secondary</t>
  </si>
  <si>
    <t xml:space="preserve">11-9033</t>
  </si>
  <si>
    <t xml:space="preserve">Education Administrators, Postsecondary</t>
  </si>
  <si>
    <t xml:space="preserve">11-9039</t>
  </si>
  <si>
    <t xml:space="preserve">Education Administrators, All Other</t>
  </si>
  <si>
    <t xml:space="preserve">11-9040</t>
  </si>
  <si>
    <t xml:space="preserve">Architectural and Engineering Managers</t>
  </si>
  <si>
    <t xml:space="preserve">11-9041</t>
  </si>
  <si>
    <t xml:space="preserve">11-9050</t>
  </si>
  <si>
    <t xml:space="preserve">Food Service Managers</t>
  </si>
  <si>
    <t xml:space="preserve">11-9051</t>
  </si>
  <si>
    <t xml:space="preserve">11-9070</t>
  </si>
  <si>
    <t xml:space="preserve">Entertainment and Recreation Managers</t>
  </si>
  <si>
    <t xml:space="preserve">11-9071</t>
  </si>
  <si>
    <t xml:space="preserve">Gambling Managers</t>
  </si>
  <si>
    <t xml:space="preserve">11-9072</t>
  </si>
  <si>
    <t xml:space="preserve">Entertainment and Recreation Managers, Except Gambling</t>
  </si>
  <si>
    <t xml:space="preserve">11-9080</t>
  </si>
  <si>
    <t xml:space="preserve">Lodging Managers</t>
  </si>
  <si>
    <t xml:space="preserve">11-9081</t>
  </si>
  <si>
    <t xml:space="preserve">11-9110</t>
  </si>
  <si>
    <t xml:space="preserve">Medical and Health Services Managers</t>
  </si>
  <si>
    <t xml:space="preserve">11-9111</t>
  </si>
  <si>
    <t xml:space="preserve">11-9120</t>
  </si>
  <si>
    <t xml:space="preserve">Natural Sciences Managers</t>
  </si>
  <si>
    <t xml:space="preserve">11-9121</t>
  </si>
  <si>
    <t xml:space="preserve">11-9130</t>
  </si>
  <si>
    <t xml:space="preserve">Postmasters and Mail Superintendents</t>
  </si>
  <si>
    <t xml:space="preserve">11-9131</t>
  </si>
  <si>
    <t xml:space="preserve">11-9140</t>
  </si>
  <si>
    <t xml:space="preserve">Property, Real Estate, and Community Association Managers</t>
  </si>
  <si>
    <t xml:space="preserve">11-9141</t>
  </si>
  <si>
    <t xml:space="preserve">11-9150</t>
  </si>
  <si>
    <t xml:space="preserve">Social and Community Service Managers</t>
  </si>
  <si>
    <t xml:space="preserve">11-9151</t>
  </si>
  <si>
    <t xml:space="preserve">11-9160</t>
  </si>
  <si>
    <t xml:space="preserve">Emergency Management Directors</t>
  </si>
  <si>
    <t xml:space="preserve">11-9161</t>
  </si>
  <si>
    <t xml:space="preserve">11-9170</t>
  </si>
  <si>
    <t xml:space="preserve">Personal Service Managers</t>
  </si>
  <si>
    <t xml:space="preserve">11-9171</t>
  </si>
  <si>
    <t xml:space="preserve">Funeral Home Managers</t>
  </si>
  <si>
    <t xml:space="preserve">11-9179</t>
  </si>
  <si>
    <t xml:space="preserve">Personal Service Managers, All Other</t>
  </si>
  <si>
    <t xml:space="preserve">11-9190</t>
  </si>
  <si>
    <t xml:space="preserve">Miscellaneous Managers</t>
  </si>
  <si>
    <t xml:space="preserve">11-9199</t>
  </si>
  <si>
    <t xml:space="preserve">Managers, All Other</t>
  </si>
  <si>
    <t xml:space="preserve">13-0000</t>
  </si>
  <si>
    <t xml:space="preserve">Business and Financial Operations Occupations</t>
  </si>
  <si>
    <t xml:space="preserve">13-1000</t>
  </si>
  <si>
    <t xml:space="preserve">Business Operations Specialists</t>
  </si>
  <si>
    <t xml:space="preserve">13-1010</t>
  </si>
  <si>
    <t xml:space="preserve">Agents and Business Managers of Artists, Performers, and Athletes</t>
  </si>
  <si>
    <t xml:space="preserve">13-1011</t>
  </si>
  <si>
    <t xml:space="preserve">13-1020</t>
  </si>
  <si>
    <t xml:space="preserve">Buyers and Purchasing Agents</t>
  </si>
  <si>
    <t xml:space="preserve">13-1030</t>
  </si>
  <si>
    <t xml:space="preserve">Claims Adjusters, Appraisers, Examiners, and Investigators</t>
  </si>
  <si>
    <t xml:space="preserve">13-1031</t>
  </si>
  <si>
    <t xml:space="preserve">Claims Adjusters, Examiners, and Investigators</t>
  </si>
  <si>
    <t xml:space="preserve">13-1032</t>
  </si>
  <si>
    <t xml:space="preserve">Insurance Appraisers, Auto Damage</t>
  </si>
  <si>
    <t xml:space="preserve">13-1040</t>
  </si>
  <si>
    <t xml:space="preserve">Compliance Officers</t>
  </si>
  <si>
    <t xml:space="preserve">13-1041</t>
  </si>
  <si>
    <t xml:space="preserve">13-1050</t>
  </si>
  <si>
    <t xml:space="preserve">Cost Estimators</t>
  </si>
  <si>
    <t xml:space="preserve">13-1051</t>
  </si>
  <si>
    <t xml:space="preserve">13-1070</t>
  </si>
  <si>
    <t xml:space="preserve">Human Resources Workers</t>
  </si>
  <si>
    <t xml:space="preserve">13-1071</t>
  </si>
  <si>
    <t xml:space="preserve">Human Resources Specialists</t>
  </si>
  <si>
    <t xml:space="preserve">13-1074</t>
  </si>
  <si>
    <t xml:space="preserve">Farm Labor Contractors</t>
  </si>
  <si>
    <t xml:space="preserve">13-1075</t>
  </si>
  <si>
    <t xml:space="preserve">Labor Relations Specialists</t>
  </si>
  <si>
    <t xml:space="preserve">13-1080</t>
  </si>
  <si>
    <t xml:space="preserve">Logisticians and Project Management Specialists</t>
  </si>
  <si>
    <t xml:space="preserve">13-1081</t>
  </si>
  <si>
    <t xml:space="preserve">Logisticians</t>
  </si>
  <si>
    <t xml:space="preserve">13-1082</t>
  </si>
  <si>
    <t xml:space="preserve">Project Management Specialists</t>
  </si>
  <si>
    <t xml:space="preserve">13-1110</t>
  </si>
  <si>
    <t xml:space="preserve">Management Analysts</t>
  </si>
  <si>
    <t xml:space="preserve">13-1111</t>
  </si>
  <si>
    <t xml:space="preserve">13-1120</t>
  </si>
  <si>
    <t xml:space="preserve">Meeting, Convention, and Event Planners</t>
  </si>
  <si>
    <t xml:space="preserve">13-1121</t>
  </si>
  <si>
    <t xml:space="preserve">13-1130</t>
  </si>
  <si>
    <t xml:space="preserve">Fundraisers</t>
  </si>
  <si>
    <t xml:space="preserve">13-1131</t>
  </si>
  <si>
    <t xml:space="preserve">13-1140</t>
  </si>
  <si>
    <t xml:space="preserve">Compensation, Benefits, and Job Analysis Specialists</t>
  </si>
  <si>
    <t xml:space="preserve">13-1141</t>
  </si>
  <si>
    <t xml:space="preserve">13-1150</t>
  </si>
  <si>
    <t xml:space="preserve">Training and Development Specialists</t>
  </si>
  <si>
    <t xml:space="preserve">13-1151</t>
  </si>
  <si>
    <t xml:space="preserve">13-1160</t>
  </si>
  <si>
    <t xml:space="preserve">Market Research Analysts and Marketing Specialists</t>
  </si>
  <si>
    <t xml:space="preserve">13-1161</t>
  </si>
  <si>
    <t xml:space="preserve">13-1190</t>
  </si>
  <si>
    <t xml:space="preserve">Miscellaneous Business Operations Specialists</t>
  </si>
  <si>
    <t xml:space="preserve">13-1199</t>
  </si>
  <si>
    <t xml:space="preserve">Business Operations Specialists, All Other</t>
  </si>
  <si>
    <t xml:space="preserve">13-2000</t>
  </si>
  <si>
    <t xml:space="preserve">Financial Specialists</t>
  </si>
  <si>
    <t xml:space="preserve">13-2010</t>
  </si>
  <si>
    <t xml:space="preserve">Accountants and Auditors</t>
  </si>
  <si>
    <t xml:space="preserve">13-2011</t>
  </si>
  <si>
    <t xml:space="preserve">13-2020</t>
  </si>
  <si>
    <t xml:space="preserve">Property Appraisers and Assessors</t>
  </si>
  <si>
    <t xml:space="preserve">13-2030</t>
  </si>
  <si>
    <t xml:space="preserve">Budget Analysts</t>
  </si>
  <si>
    <t xml:space="preserve">13-2031</t>
  </si>
  <si>
    <t xml:space="preserve">13-2040</t>
  </si>
  <si>
    <t xml:space="preserve">Credit Analysts</t>
  </si>
  <si>
    <t xml:space="preserve">13-2041</t>
  </si>
  <si>
    <t xml:space="preserve">13-2050</t>
  </si>
  <si>
    <t xml:space="preserve">Financial Analysts and Advisors</t>
  </si>
  <si>
    <t xml:space="preserve">13-2051</t>
  </si>
  <si>
    <t xml:space="preserve">Financial and Investment Analysts</t>
  </si>
  <si>
    <t xml:space="preserve">13-2052</t>
  </si>
  <si>
    <t xml:space="preserve">Personal Financial Advisors</t>
  </si>
  <si>
    <t xml:space="preserve">13-2053</t>
  </si>
  <si>
    <t xml:space="preserve">Insurance Underwriters</t>
  </si>
  <si>
    <t xml:space="preserve">13-2054</t>
  </si>
  <si>
    <t xml:space="preserve">Financial Risk Specialists</t>
  </si>
  <si>
    <t xml:space="preserve">13-2060</t>
  </si>
  <si>
    <t xml:space="preserve">Financial Examiners</t>
  </si>
  <si>
    <t xml:space="preserve">13-2061</t>
  </si>
  <si>
    <t xml:space="preserve">13-2070</t>
  </si>
  <si>
    <t xml:space="preserve">Credit Counselors and Loan Officers</t>
  </si>
  <si>
    <t xml:space="preserve">13-2071</t>
  </si>
  <si>
    <t xml:space="preserve">Credit Counselors</t>
  </si>
  <si>
    <t xml:space="preserve">13-2072</t>
  </si>
  <si>
    <t xml:space="preserve">Loan Officers</t>
  </si>
  <si>
    <t xml:space="preserve">13-2080</t>
  </si>
  <si>
    <t xml:space="preserve">Tax Examiners, Collectors and Preparers, and Revenue Agents</t>
  </si>
  <si>
    <t xml:space="preserve">13-2081</t>
  </si>
  <si>
    <t xml:space="preserve">Tax Examiners and Collectors, and Revenue Agents</t>
  </si>
  <si>
    <t xml:space="preserve">13-2082</t>
  </si>
  <si>
    <t xml:space="preserve">Tax Preparers</t>
  </si>
  <si>
    <t xml:space="preserve">13-2090</t>
  </si>
  <si>
    <t xml:space="preserve">Miscellaneous Financial Specialists</t>
  </si>
  <si>
    <t xml:space="preserve">13-2099</t>
  </si>
  <si>
    <t xml:space="preserve">Financial Specialists, All Other</t>
  </si>
  <si>
    <t xml:space="preserve">15-0000</t>
  </si>
  <si>
    <t xml:space="preserve">Computer and Mathematical Occupations</t>
  </si>
  <si>
    <t xml:space="preserve">15-1200</t>
  </si>
  <si>
    <t xml:space="preserve">Computer Occupations</t>
  </si>
  <si>
    <t xml:space="preserve">15-1210</t>
  </si>
  <si>
    <t xml:space="preserve">Computer and Information Analysts</t>
  </si>
  <si>
    <t xml:space="preserve">15-1211</t>
  </si>
  <si>
    <t xml:space="preserve">Computer Systems Analysts</t>
  </si>
  <si>
    <t xml:space="preserve">15-1212</t>
  </si>
  <si>
    <t xml:space="preserve">Information Security Analysts</t>
  </si>
  <si>
    <t xml:space="preserve">15-1220</t>
  </si>
  <si>
    <t xml:space="preserve">Computer and Information Research Scientists</t>
  </si>
  <si>
    <t xml:space="preserve">15-1221</t>
  </si>
  <si>
    <t xml:space="preserve">15-1230</t>
  </si>
  <si>
    <t xml:space="preserve">Computer Support Specialists</t>
  </si>
  <si>
    <t xml:space="preserve">15-1231</t>
  </si>
  <si>
    <t xml:space="preserve">Computer Network Support Specialists</t>
  </si>
  <si>
    <t xml:space="preserve">15-1232</t>
  </si>
  <si>
    <t xml:space="preserve">Computer User Support Specialists</t>
  </si>
  <si>
    <t xml:space="preserve">15-1240</t>
  </si>
  <si>
    <t xml:space="preserve">Database and Network Administrators and Architects</t>
  </si>
  <si>
    <t xml:space="preserve">15-1241</t>
  </si>
  <si>
    <t xml:space="preserve">Computer Network Architects</t>
  </si>
  <si>
    <t xml:space="preserve">15-1242</t>
  </si>
  <si>
    <t xml:space="preserve">Database Administrators</t>
  </si>
  <si>
    <t xml:space="preserve">15-1243</t>
  </si>
  <si>
    <t xml:space="preserve">Database Architects</t>
  </si>
  <si>
    <t xml:space="preserve">15-1244</t>
  </si>
  <si>
    <t xml:space="preserve">Network and Computer Systems Administrators</t>
  </si>
  <si>
    <t xml:space="preserve">15-1250</t>
  </si>
  <si>
    <t xml:space="preserve">Software and Web Developers, Programmers, and Testers</t>
  </si>
  <si>
    <t xml:space="preserve">15-1251</t>
  </si>
  <si>
    <t xml:space="preserve">Computer Programmers</t>
  </si>
  <si>
    <t xml:space="preserve">15-1252</t>
  </si>
  <si>
    <t xml:space="preserve">Software Developers</t>
  </si>
  <si>
    <t xml:space="preserve">15-1253</t>
  </si>
  <si>
    <t xml:space="preserve">Software Quality Assurance Analysts and Testers</t>
  </si>
  <si>
    <t xml:space="preserve">15-1254</t>
  </si>
  <si>
    <t xml:space="preserve">Web Developers</t>
  </si>
  <si>
    <t xml:space="preserve">15-1255</t>
  </si>
  <si>
    <t xml:space="preserve">Web and Digital Interface Designers</t>
  </si>
  <si>
    <t xml:space="preserve">15-1290</t>
  </si>
  <si>
    <t xml:space="preserve">Miscellaneous Computer Occupations</t>
  </si>
  <si>
    <t xml:space="preserve">15-1299</t>
  </si>
  <si>
    <t xml:space="preserve">Computer Occupations, All Other</t>
  </si>
  <si>
    <t xml:space="preserve">15-2000</t>
  </si>
  <si>
    <t xml:space="preserve">Mathematical Science Occupations</t>
  </si>
  <si>
    <t xml:space="preserve">15-2010</t>
  </si>
  <si>
    <t xml:space="preserve">Actuaries</t>
  </si>
  <si>
    <t xml:space="preserve">15-2011</t>
  </si>
  <si>
    <t xml:space="preserve">15-2020</t>
  </si>
  <si>
    <t xml:space="preserve">Mathematicians</t>
  </si>
  <si>
    <t xml:space="preserve">15-2021</t>
  </si>
  <si>
    <t xml:space="preserve">15-2030</t>
  </si>
  <si>
    <t xml:space="preserve">Operations Research Analysts</t>
  </si>
  <si>
    <t xml:space="preserve">15-2031</t>
  </si>
  <si>
    <t xml:space="preserve">15-2040</t>
  </si>
  <si>
    <t xml:space="preserve">Statisticians</t>
  </si>
  <si>
    <t xml:space="preserve">15-2041</t>
  </si>
  <si>
    <t xml:space="preserve">15-2050</t>
  </si>
  <si>
    <t xml:space="preserve">Data Scientists</t>
  </si>
  <si>
    <t xml:space="preserve">15-2051</t>
  </si>
  <si>
    <t xml:space="preserve">15-2090</t>
  </si>
  <si>
    <t xml:space="preserve">Miscellaneous Mathematical Science Occupations</t>
  </si>
  <si>
    <t xml:space="preserve">15-2099</t>
  </si>
  <si>
    <t xml:space="preserve">Mathematical Science Occupations, All Other</t>
  </si>
  <si>
    <t xml:space="preserve">17-0000</t>
  </si>
  <si>
    <t xml:space="preserve">Architecture and Engineering Occupations</t>
  </si>
  <si>
    <t xml:space="preserve">17-1000</t>
  </si>
  <si>
    <t xml:space="preserve">Architects, Surveyors, and Cartographers</t>
  </si>
  <si>
    <t xml:space="preserve">17-1010</t>
  </si>
  <si>
    <t xml:space="preserve">Architects, Except Naval</t>
  </si>
  <si>
    <t xml:space="preserve">17-1011</t>
  </si>
  <si>
    <t xml:space="preserve">Architects, Except Landscape and Naval</t>
  </si>
  <si>
    <t xml:space="preserve">17-1012</t>
  </si>
  <si>
    <t xml:space="preserve">Landscape Architects</t>
  </si>
  <si>
    <t xml:space="preserve">17-1020</t>
  </si>
  <si>
    <t xml:space="preserve">Surveyors, Cartographers, and Photogrammetrists</t>
  </si>
  <si>
    <t xml:space="preserve">17-1021</t>
  </si>
  <si>
    <t xml:space="preserve">Cartographers and Photogrammetrists</t>
  </si>
  <si>
    <t xml:space="preserve">17-1022</t>
  </si>
  <si>
    <t xml:space="preserve">Surveyors</t>
  </si>
  <si>
    <t xml:space="preserve">17-2000</t>
  </si>
  <si>
    <t xml:space="preserve">Engineers</t>
  </si>
  <si>
    <t xml:space="preserve">17-2010</t>
  </si>
  <si>
    <t xml:space="preserve">Aerospace Engineers</t>
  </si>
  <si>
    <t xml:space="preserve">17-2011</t>
  </si>
  <si>
    <t xml:space="preserve">17-2020</t>
  </si>
  <si>
    <t xml:space="preserve">Agricultural Engineers</t>
  </si>
  <si>
    <t xml:space="preserve">17-2021</t>
  </si>
  <si>
    <t xml:space="preserve">17-2030</t>
  </si>
  <si>
    <t xml:space="preserve">Bioengineers and Biomedical Engineers</t>
  </si>
  <si>
    <t xml:space="preserve">17-2031</t>
  </si>
  <si>
    <t xml:space="preserve">17-2040</t>
  </si>
  <si>
    <t xml:space="preserve">Chemical Engineers</t>
  </si>
  <si>
    <t xml:space="preserve">17-2041</t>
  </si>
  <si>
    <t xml:space="preserve">17-2050</t>
  </si>
  <si>
    <t xml:space="preserve">Civil Engineers</t>
  </si>
  <si>
    <t xml:space="preserve">17-2051</t>
  </si>
  <si>
    <t xml:space="preserve">17-2060</t>
  </si>
  <si>
    <t xml:space="preserve">Computer Hardware Engineers</t>
  </si>
  <si>
    <t xml:space="preserve">17-2061</t>
  </si>
  <si>
    <t xml:space="preserve">17-2070</t>
  </si>
  <si>
    <t xml:space="preserve">Electrical and Electronics Engineers</t>
  </si>
  <si>
    <t xml:space="preserve">17-2071</t>
  </si>
  <si>
    <t xml:space="preserve">Electrical Engineers</t>
  </si>
  <si>
    <t xml:space="preserve">17-2072</t>
  </si>
  <si>
    <t xml:space="preserve">Electronics Engineers, Except Computer</t>
  </si>
  <si>
    <t xml:space="preserve">17-2080</t>
  </si>
  <si>
    <t xml:space="preserve">Environmental Engineers</t>
  </si>
  <si>
    <t xml:space="preserve">17-2081</t>
  </si>
  <si>
    <t xml:space="preserve">17-2110</t>
  </si>
  <si>
    <t xml:space="preserve">Industrial Engineers, Including Health and Safety</t>
  </si>
  <si>
    <t xml:space="preserve">17-2111</t>
  </si>
  <si>
    <t xml:space="preserve">Health and Safety Engineers, Except Mining Safety Engineers and Inspectors</t>
  </si>
  <si>
    <t xml:space="preserve">17-2112</t>
  </si>
  <si>
    <t xml:space="preserve">Industrial Engineers</t>
  </si>
  <si>
    <t xml:space="preserve">17-2120</t>
  </si>
  <si>
    <t xml:space="preserve">Marine Engineers and Naval Architects</t>
  </si>
  <si>
    <t xml:space="preserve">17-2121</t>
  </si>
  <si>
    <t xml:space="preserve">17-2130</t>
  </si>
  <si>
    <t xml:space="preserve">Materials Engineers</t>
  </si>
  <si>
    <t xml:space="preserve">17-2131</t>
  </si>
  <si>
    <t xml:space="preserve">17-2140</t>
  </si>
  <si>
    <t xml:space="preserve">Mechanical Engineers</t>
  </si>
  <si>
    <t xml:space="preserve">17-2141</t>
  </si>
  <si>
    <t xml:space="preserve">17-2150</t>
  </si>
  <si>
    <t xml:space="preserve">Mining and Geological Engineers, Including Mining Safety Engineers</t>
  </si>
  <si>
    <t xml:space="preserve">17-2151</t>
  </si>
  <si>
    <t xml:space="preserve">17-2160</t>
  </si>
  <si>
    <t xml:space="preserve">Nuclear Engineers</t>
  </si>
  <si>
    <t xml:space="preserve">17-2161</t>
  </si>
  <si>
    <t xml:space="preserve">17-2170</t>
  </si>
  <si>
    <t xml:space="preserve">Petroleum Engineers</t>
  </si>
  <si>
    <t xml:space="preserve">17-2171</t>
  </si>
  <si>
    <t xml:space="preserve">17-2190</t>
  </si>
  <si>
    <t xml:space="preserve">Miscellaneous Engineers</t>
  </si>
  <si>
    <t xml:space="preserve">17-2199</t>
  </si>
  <si>
    <t xml:space="preserve">Engineers, All Other</t>
  </si>
  <si>
    <t xml:space="preserve">17-3000</t>
  </si>
  <si>
    <t xml:space="preserve">Drafters, Engineering Technicians, and Mapping Technicians</t>
  </si>
  <si>
    <t xml:space="preserve">17-3010</t>
  </si>
  <si>
    <t xml:space="preserve">Drafters</t>
  </si>
  <si>
    <t xml:space="preserve">17-3011</t>
  </si>
  <si>
    <t xml:space="preserve">Architectural and Civil Drafters</t>
  </si>
  <si>
    <t xml:space="preserve">17-3012</t>
  </si>
  <si>
    <t xml:space="preserve">Electrical and Electronics Drafters</t>
  </si>
  <si>
    <t xml:space="preserve">17-3013</t>
  </si>
  <si>
    <t xml:space="preserve">Mechanical Drafters</t>
  </si>
  <si>
    <t xml:space="preserve">17-3019</t>
  </si>
  <si>
    <t xml:space="preserve">Drafters, All Other</t>
  </si>
  <si>
    <t xml:space="preserve">17-3020</t>
  </si>
  <si>
    <t xml:space="preserve">Engineering Technologists and Technicians, Except Drafters</t>
  </si>
  <si>
    <t xml:space="preserve">17-3021</t>
  </si>
  <si>
    <t xml:space="preserve">Aerospace Engineering and Operations Technologists and Technicians</t>
  </si>
  <si>
    <t xml:space="preserve">17-3022</t>
  </si>
  <si>
    <t xml:space="preserve">Civil Engineering Technologists and Technicians</t>
  </si>
  <si>
    <t xml:space="preserve">17-3023</t>
  </si>
  <si>
    <t xml:space="preserve">Electrical and Electronic Engineering Technologists and Technicians</t>
  </si>
  <si>
    <t xml:space="preserve">17-3024</t>
  </si>
  <si>
    <t xml:space="preserve">Electro-Mechanical and Mechatronics Technologists and Technicians</t>
  </si>
  <si>
    <t xml:space="preserve">17-3025</t>
  </si>
  <si>
    <t xml:space="preserve">Environmental Engineering Technologists and Technicians</t>
  </si>
  <si>
    <t xml:space="preserve">17-3026</t>
  </si>
  <si>
    <t xml:space="preserve">Industrial Engineering Technologists and Technicians</t>
  </si>
  <si>
    <t xml:space="preserve">17-3027</t>
  </si>
  <si>
    <t xml:space="preserve">Mechanical Engineering Technologists and Technicians</t>
  </si>
  <si>
    <t xml:space="preserve">17-3028</t>
  </si>
  <si>
    <t xml:space="preserve">Calibration Technologists and Technicians</t>
  </si>
  <si>
    <t xml:space="preserve">17-3029</t>
  </si>
  <si>
    <t xml:space="preserve">Engineering Technologists and Technicians, Except Drafters, All Other</t>
  </si>
  <si>
    <t xml:space="preserve">17-3030</t>
  </si>
  <si>
    <t xml:space="preserve">Surveying and Mapping Technicians</t>
  </si>
  <si>
    <t xml:space="preserve">17-3031</t>
  </si>
  <si>
    <t xml:space="preserve">19-0000</t>
  </si>
  <si>
    <t xml:space="preserve">Life, Physical, and Social Science Occupations</t>
  </si>
  <si>
    <t xml:space="preserve">19-1000</t>
  </si>
  <si>
    <t xml:space="preserve">Life Scientists</t>
  </si>
  <si>
    <t xml:space="preserve">19-1010</t>
  </si>
  <si>
    <t xml:space="preserve">Agricultural and Food Scientists</t>
  </si>
  <si>
    <t xml:space="preserve">19-1011</t>
  </si>
  <si>
    <t xml:space="preserve">Animal Scientists</t>
  </si>
  <si>
    <t xml:space="preserve">19-1012</t>
  </si>
  <si>
    <t xml:space="preserve">Food Scientists and Technologists</t>
  </si>
  <si>
    <t xml:space="preserve">19-1013</t>
  </si>
  <si>
    <t xml:space="preserve">Soil and Plant Scientists</t>
  </si>
  <si>
    <t xml:space="preserve">19-1020</t>
  </si>
  <si>
    <t xml:space="preserve">Biological Scientists</t>
  </si>
  <si>
    <t xml:space="preserve">19-1021</t>
  </si>
  <si>
    <t xml:space="preserve">Biochemists and Biophysicists</t>
  </si>
  <si>
    <t xml:space="preserve">19-1022</t>
  </si>
  <si>
    <t xml:space="preserve">Microbiologists</t>
  </si>
  <si>
    <t xml:space="preserve">19-1023</t>
  </si>
  <si>
    <t xml:space="preserve">Zoologists and Wildlife Biologists</t>
  </si>
  <si>
    <t xml:space="preserve">19-1029</t>
  </si>
  <si>
    <t xml:space="preserve">Biological Scientists, All Other</t>
  </si>
  <si>
    <t xml:space="preserve">19-1030</t>
  </si>
  <si>
    <t xml:space="preserve">Conservation Scientists and Foresters</t>
  </si>
  <si>
    <t xml:space="preserve">19-1031</t>
  </si>
  <si>
    <t xml:space="preserve">Conservation Scientists</t>
  </si>
  <si>
    <t xml:space="preserve">19-1032</t>
  </si>
  <si>
    <t xml:space="preserve">Foresters</t>
  </si>
  <si>
    <t xml:space="preserve">19-1040</t>
  </si>
  <si>
    <t xml:space="preserve">Medical Scientists</t>
  </si>
  <si>
    <t xml:space="preserve">19-1041</t>
  </si>
  <si>
    <t xml:space="preserve">Epidemiologists</t>
  </si>
  <si>
    <t xml:space="preserve">19-1042</t>
  </si>
  <si>
    <t xml:space="preserve">Medical Scientists, Except Epidemiologists</t>
  </si>
  <si>
    <t xml:space="preserve">19-1090</t>
  </si>
  <si>
    <t xml:space="preserve">Miscellaneous Life Scientists</t>
  </si>
  <si>
    <t xml:space="preserve">19-1099</t>
  </si>
  <si>
    <t xml:space="preserve">Life Scientists, All Other</t>
  </si>
  <si>
    <t xml:space="preserve">19-2000</t>
  </si>
  <si>
    <t xml:space="preserve">Physical Scientists</t>
  </si>
  <si>
    <t xml:space="preserve">19-2010</t>
  </si>
  <si>
    <t xml:space="preserve">Astronomers and Physicists</t>
  </si>
  <si>
    <t xml:space="preserve">19-2011</t>
  </si>
  <si>
    <t xml:space="preserve">Astronomers</t>
  </si>
  <si>
    <t xml:space="preserve">19-2012</t>
  </si>
  <si>
    <t xml:space="preserve">Physicists</t>
  </si>
  <si>
    <t xml:space="preserve">19-2020</t>
  </si>
  <si>
    <t xml:space="preserve">Atmospheric and Space Scientists</t>
  </si>
  <si>
    <t xml:space="preserve">19-2021</t>
  </si>
  <si>
    <t xml:space="preserve">19-2030</t>
  </si>
  <si>
    <t xml:space="preserve">Chemists and Materials Scientists</t>
  </si>
  <si>
    <t xml:space="preserve">19-2031</t>
  </si>
  <si>
    <t xml:space="preserve">Chemists</t>
  </si>
  <si>
    <t xml:space="preserve">19-2032</t>
  </si>
  <si>
    <t xml:space="preserve">Materials Scientists</t>
  </si>
  <si>
    <t xml:space="preserve">19-2040</t>
  </si>
  <si>
    <t xml:space="preserve">Environmental Scientists and Geoscientists</t>
  </si>
  <si>
    <t xml:space="preserve">19-2041</t>
  </si>
  <si>
    <t xml:space="preserve">Environmental Scientists and Specialists, Including Health</t>
  </si>
  <si>
    <t xml:space="preserve">19-2042</t>
  </si>
  <si>
    <t xml:space="preserve">Geoscientists, Except Hydrologists and Geographers</t>
  </si>
  <si>
    <t xml:space="preserve">19-2043</t>
  </si>
  <si>
    <t xml:space="preserve">Hydrologists</t>
  </si>
  <si>
    <t xml:space="preserve">19-2090</t>
  </si>
  <si>
    <t xml:space="preserve">Miscellaneous Physical Scientists</t>
  </si>
  <si>
    <t xml:space="preserve">19-2099</t>
  </si>
  <si>
    <t xml:space="preserve">Physical Scientists, All Other</t>
  </si>
  <si>
    <t xml:space="preserve">19-3000</t>
  </si>
  <si>
    <t xml:space="preserve">Social Scientists and Related Workers</t>
  </si>
  <si>
    <t xml:space="preserve">19-3010</t>
  </si>
  <si>
    <t xml:space="preserve">Economists</t>
  </si>
  <si>
    <t xml:space="preserve">19-3011</t>
  </si>
  <si>
    <t xml:space="preserve">19-3020</t>
  </si>
  <si>
    <t xml:space="preserve">Survey Researchers</t>
  </si>
  <si>
    <t xml:space="preserve">19-3022</t>
  </si>
  <si>
    <t xml:space="preserve">19-3030</t>
  </si>
  <si>
    <t xml:space="preserve">Psychologists</t>
  </si>
  <si>
    <t xml:space="preserve">19-3032</t>
  </si>
  <si>
    <t xml:space="preserve">Industrial-Organizational Psychologists</t>
  </si>
  <si>
    <t xml:space="preserve">19-3033</t>
  </si>
  <si>
    <t xml:space="preserve">Clinical and Counseling Psychologists</t>
  </si>
  <si>
    <t xml:space="preserve">19-3034</t>
  </si>
  <si>
    <t xml:space="preserve">School Psychologists</t>
  </si>
  <si>
    <t xml:space="preserve">19-3039</t>
  </si>
  <si>
    <t xml:space="preserve">Psychologists, All Other</t>
  </si>
  <si>
    <t xml:space="preserve">19-3040</t>
  </si>
  <si>
    <t xml:space="preserve">Sociologists</t>
  </si>
  <si>
    <t xml:space="preserve">19-3041</t>
  </si>
  <si>
    <t xml:space="preserve">19-3050</t>
  </si>
  <si>
    <t xml:space="preserve">Urban and Regional Planners</t>
  </si>
  <si>
    <t xml:space="preserve">19-3051</t>
  </si>
  <si>
    <t xml:space="preserve">19-3090</t>
  </si>
  <si>
    <t xml:space="preserve">Miscellaneous Social Scientists and Related Workers</t>
  </si>
  <si>
    <t xml:space="preserve">19-3091</t>
  </si>
  <si>
    <t xml:space="preserve">Anthropologists and Archeologists</t>
  </si>
  <si>
    <t xml:space="preserve">19-3092</t>
  </si>
  <si>
    <t xml:space="preserve">Geographers</t>
  </si>
  <si>
    <t xml:space="preserve">19-3093</t>
  </si>
  <si>
    <t xml:space="preserve">Historians</t>
  </si>
  <si>
    <t xml:space="preserve">19-3094</t>
  </si>
  <si>
    <t xml:space="preserve">Political Scientists</t>
  </si>
  <si>
    <t xml:space="preserve">19-3099</t>
  </si>
  <si>
    <t xml:space="preserve">Social Scientists and Related Workers, All Other</t>
  </si>
  <si>
    <t xml:space="preserve">19-4000</t>
  </si>
  <si>
    <t xml:space="preserve">Life, Physical, and Social Science Technicians</t>
  </si>
  <si>
    <t xml:space="preserve">19-4010</t>
  </si>
  <si>
    <t xml:space="preserve">Agricultural and Food Science Technicians</t>
  </si>
  <si>
    <t xml:space="preserve">19-4012</t>
  </si>
  <si>
    <t xml:space="preserve">Agricultural Technicians</t>
  </si>
  <si>
    <t xml:space="preserve">19-4013</t>
  </si>
  <si>
    <t xml:space="preserve">Food Science Technicians</t>
  </si>
  <si>
    <t xml:space="preserve">19-4020</t>
  </si>
  <si>
    <t xml:space="preserve">Biological Technicians</t>
  </si>
  <si>
    <t xml:space="preserve">19-4021</t>
  </si>
  <si>
    <t xml:space="preserve">19-4030</t>
  </si>
  <si>
    <t xml:space="preserve">Chemical Technicians</t>
  </si>
  <si>
    <t xml:space="preserve">19-4031</t>
  </si>
  <si>
    <t xml:space="preserve">19-4040</t>
  </si>
  <si>
    <t xml:space="preserve">Environmental Science and Geoscience Technicians</t>
  </si>
  <si>
    <t xml:space="preserve">19-4042</t>
  </si>
  <si>
    <t xml:space="preserve">Environmental Science and Protection Technicians, Including Health</t>
  </si>
  <si>
    <t xml:space="preserve">19-4043</t>
  </si>
  <si>
    <t xml:space="preserve">Geological Technicians, Except Hydrologic Technicians</t>
  </si>
  <si>
    <t xml:space="preserve">19-4044</t>
  </si>
  <si>
    <t xml:space="preserve">Hydrologic Technicians</t>
  </si>
  <si>
    <t xml:space="preserve">19-4050</t>
  </si>
  <si>
    <t xml:space="preserve">Nuclear Technicians</t>
  </si>
  <si>
    <t xml:space="preserve">19-4051</t>
  </si>
  <si>
    <t xml:space="preserve">19-4060</t>
  </si>
  <si>
    <t xml:space="preserve">Social Science Research Assistants</t>
  </si>
  <si>
    <t xml:space="preserve">19-4061</t>
  </si>
  <si>
    <t xml:space="preserve">19-4070</t>
  </si>
  <si>
    <t xml:space="preserve">Forest and Conservation Technicians</t>
  </si>
  <si>
    <t xml:space="preserve">19-4071</t>
  </si>
  <si>
    <t xml:space="preserve">19-4090</t>
  </si>
  <si>
    <t xml:space="preserve">Miscellaneous Life, Physical, and Social Science Technicians</t>
  </si>
  <si>
    <t xml:space="preserve">19-4092</t>
  </si>
  <si>
    <t xml:space="preserve">Forensic Science Technicians</t>
  </si>
  <si>
    <t xml:space="preserve">19-4099</t>
  </si>
  <si>
    <t xml:space="preserve">Life, Physical, and Social Science Technicians, All Other</t>
  </si>
  <si>
    <t xml:space="preserve">19-5000</t>
  </si>
  <si>
    <t xml:space="preserve">Occupational Health and Safety Specialists and Technicians</t>
  </si>
  <si>
    <t xml:space="preserve">19-5010</t>
  </si>
  <si>
    <t xml:space="preserve">19-5011</t>
  </si>
  <si>
    <t xml:space="preserve">Occupational Health and Safety Specialists</t>
  </si>
  <si>
    <t xml:space="preserve">19-5012</t>
  </si>
  <si>
    <t xml:space="preserve">Occupational Health and Safety Technicians</t>
  </si>
  <si>
    <t xml:space="preserve">21-0000</t>
  </si>
  <si>
    <t xml:space="preserve">Community and Social Service Occupations</t>
  </si>
  <si>
    <t xml:space="preserve">21-1000</t>
  </si>
  <si>
    <t xml:space="preserve">Counselors, Social Workers, and Other Community and Social Service Specialists</t>
  </si>
  <si>
    <t xml:space="preserve">21-1010</t>
  </si>
  <si>
    <t xml:space="preserve">Counselors</t>
  </si>
  <si>
    <t xml:space="preserve">21-1012</t>
  </si>
  <si>
    <t xml:space="preserve">Educational, Guidance, and Career Counselors and Advisors</t>
  </si>
  <si>
    <t xml:space="preserve">21-1013</t>
  </si>
  <si>
    <t xml:space="preserve">Marriage and Family Therapists</t>
  </si>
  <si>
    <t xml:space="preserve">21-1015</t>
  </si>
  <si>
    <t xml:space="preserve">Rehabilitation Counselors</t>
  </si>
  <si>
    <t xml:space="preserve">21-1018</t>
  </si>
  <si>
    <t xml:space="preserve">Substance Abuse, Behavioral Disorder, and Mental Health Counselors</t>
  </si>
  <si>
    <t xml:space="preserve">21-1019</t>
  </si>
  <si>
    <t xml:space="preserve">Counselors, All Other</t>
  </si>
  <si>
    <t xml:space="preserve">21-1020</t>
  </si>
  <si>
    <t xml:space="preserve">Social Workers</t>
  </si>
  <si>
    <t xml:space="preserve">21-1021</t>
  </si>
  <si>
    <t xml:space="preserve">Child, Family, and School Social Workers</t>
  </si>
  <si>
    <t xml:space="preserve">21-1022</t>
  </si>
  <si>
    <t xml:space="preserve">Healthcare Social Workers</t>
  </si>
  <si>
    <t xml:space="preserve">21-1023</t>
  </si>
  <si>
    <t xml:space="preserve">Mental Health and Substance Abuse Social Workers</t>
  </si>
  <si>
    <t xml:space="preserve">21-1029</t>
  </si>
  <si>
    <t xml:space="preserve">Social Workers, All Other</t>
  </si>
  <si>
    <t xml:space="preserve">21-1090</t>
  </si>
  <si>
    <t xml:space="preserve">Miscellaneous Community and Social Service Specialists</t>
  </si>
  <si>
    <t xml:space="preserve">21-1091</t>
  </si>
  <si>
    <t xml:space="preserve">Health Education Specialists</t>
  </si>
  <si>
    <t xml:space="preserve">21-1092</t>
  </si>
  <si>
    <t xml:space="preserve">Probation Officers and Correctional Treatment Specialists</t>
  </si>
  <si>
    <t xml:space="preserve">21-1093</t>
  </si>
  <si>
    <t xml:space="preserve">Social and Human Service Assistants</t>
  </si>
  <si>
    <t xml:space="preserve">21-1094</t>
  </si>
  <si>
    <t xml:space="preserve">Community Health Workers</t>
  </si>
  <si>
    <t xml:space="preserve">21-1099</t>
  </si>
  <si>
    <t xml:space="preserve">Community and Social Service Specialists, All Other</t>
  </si>
  <si>
    <t xml:space="preserve">21-2000</t>
  </si>
  <si>
    <t xml:space="preserve">Religious Workers</t>
  </si>
  <si>
    <t xml:space="preserve">21-2010</t>
  </si>
  <si>
    <t xml:space="preserve">Clergy</t>
  </si>
  <si>
    <t xml:space="preserve">21-2011</t>
  </si>
  <si>
    <t xml:space="preserve">21-2020</t>
  </si>
  <si>
    <t xml:space="preserve">Directors, Religious Activities and Education</t>
  </si>
  <si>
    <t xml:space="preserve">21-2021</t>
  </si>
  <si>
    <t xml:space="preserve">21-2090</t>
  </si>
  <si>
    <t xml:space="preserve">Miscellaneous Religious Workers</t>
  </si>
  <si>
    <t xml:space="preserve">21-2099</t>
  </si>
  <si>
    <t xml:space="preserve">Religious Workers, All Other</t>
  </si>
  <si>
    <t xml:space="preserve">23-0000</t>
  </si>
  <si>
    <t xml:space="preserve">Legal Occupations</t>
  </si>
  <si>
    <t xml:space="preserve">23-1000</t>
  </si>
  <si>
    <t xml:space="preserve">Lawyers, Judges, and Related Workers</t>
  </si>
  <si>
    <t xml:space="preserve">23-1010</t>
  </si>
  <si>
    <t xml:space="preserve">Lawyers and Judicial Law Clerks</t>
  </si>
  <si>
    <t xml:space="preserve">23-1011</t>
  </si>
  <si>
    <t xml:space="preserve">Lawyers</t>
  </si>
  <si>
    <t xml:space="preserve">23-1012</t>
  </si>
  <si>
    <t xml:space="preserve">Judicial Law Clerks</t>
  </si>
  <si>
    <t xml:space="preserve">23-1020</t>
  </si>
  <si>
    <t xml:space="preserve">Judges, Magistrates, and Other Judicial Workers</t>
  </si>
  <si>
    <t xml:space="preserve">23-1021</t>
  </si>
  <si>
    <t xml:space="preserve">Administrative Law Judges, Adjudicators, and Hearing Officers</t>
  </si>
  <si>
    <t xml:space="preserve">23-1022</t>
  </si>
  <si>
    <t xml:space="preserve">Arbitrators, Mediators, and Conciliators</t>
  </si>
  <si>
    <t xml:space="preserve">23-1023</t>
  </si>
  <si>
    <t xml:space="preserve">Judges, Magistrate Judges, and Magistrates</t>
  </si>
  <si>
    <t xml:space="preserve">23-2000</t>
  </si>
  <si>
    <t xml:space="preserve">Legal Support Workers</t>
  </si>
  <si>
    <t xml:space="preserve">23-2010</t>
  </si>
  <si>
    <t xml:space="preserve">Paralegals and Legal Assistants</t>
  </si>
  <si>
    <t xml:space="preserve">23-2011</t>
  </si>
  <si>
    <t xml:space="preserve">23-2090</t>
  </si>
  <si>
    <t xml:space="preserve">Miscellaneous Legal Support Workers</t>
  </si>
  <si>
    <t xml:space="preserve">23-2093</t>
  </si>
  <si>
    <t xml:space="preserve">Title Examiners, Abstractors, and Searchers</t>
  </si>
  <si>
    <t xml:space="preserve">23-2099</t>
  </si>
  <si>
    <t xml:space="preserve">Legal Support Workers, All Other</t>
  </si>
  <si>
    <t xml:space="preserve">25-0000</t>
  </si>
  <si>
    <t xml:space="preserve">Educational Instruction and Library Occupations</t>
  </si>
  <si>
    <t xml:space="preserve">25-1000</t>
  </si>
  <si>
    <t xml:space="preserve">Postsecondary Teachers</t>
  </si>
  <si>
    <t xml:space="preserve">25-1010</t>
  </si>
  <si>
    <t xml:space="preserve">Business Teachers, Postsecondary</t>
  </si>
  <si>
    <t xml:space="preserve">25-1011</t>
  </si>
  <si>
    <t xml:space="preserve">25-1020</t>
  </si>
  <si>
    <t xml:space="preserve">Math and Computer Science Teachers, Postsecondary</t>
  </si>
  <si>
    <t xml:space="preserve">25-1021</t>
  </si>
  <si>
    <t xml:space="preserve">Computer Science Teachers, Postsecondary</t>
  </si>
  <si>
    <t xml:space="preserve">25-1022</t>
  </si>
  <si>
    <t xml:space="preserve">Mathematical Science Teachers, Postsecondary</t>
  </si>
  <si>
    <t xml:space="preserve">25-1030</t>
  </si>
  <si>
    <t xml:space="preserve">Engineering and Architecture Teachers, Postsecondary</t>
  </si>
  <si>
    <t xml:space="preserve">25-1031</t>
  </si>
  <si>
    <t xml:space="preserve">Architecture Teachers, Postsecondary</t>
  </si>
  <si>
    <t xml:space="preserve">25-1032</t>
  </si>
  <si>
    <t xml:space="preserve">Engineering Teachers, Postsecondary</t>
  </si>
  <si>
    <t xml:space="preserve">25-1040</t>
  </si>
  <si>
    <t xml:space="preserve">Life Sciences Teachers, Postsecondary</t>
  </si>
  <si>
    <t xml:space="preserve">25-1041</t>
  </si>
  <si>
    <t xml:space="preserve">Agricultural Sciences Teachers, Postsecondary</t>
  </si>
  <si>
    <t xml:space="preserve">25-1042</t>
  </si>
  <si>
    <t xml:space="preserve">Biological Science Teachers, Postsecondary</t>
  </si>
  <si>
    <t xml:space="preserve">25-1043</t>
  </si>
  <si>
    <t xml:space="preserve">Forestry and Conservation Science Teachers, Postsecondary</t>
  </si>
  <si>
    <t xml:space="preserve">25-1050</t>
  </si>
  <si>
    <t xml:space="preserve">Physical Sciences Teachers, Postsecondary</t>
  </si>
  <si>
    <t xml:space="preserve">25-1051</t>
  </si>
  <si>
    <t xml:space="preserve">Atmospheric, Earth, Marine, and Space Sciences Teachers, Postsecondary</t>
  </si>
  <si>
    <t xml:space="preserve">25-1052</t>
  </si>
  <si>
    <t xml:space="preserve">Chemistry Teachers, Postsecondary</t>
  </si>
  <si>
    <t xml:space="preserve">25-1053</t>
  </si>
  <si>
    <t xml:space="preserve">Environmental Science Teachers, Postsecondary</t>
  </si>
  <si>
    <t xml:space="preserve">25-1054</t>
  </si>
  <si>
    <t xml:space="preserve">Physics Teachers, Postsecondary</t>
  </si>
  <si>
    <t xml:space="preserve">25-1060</t>
  </si>
  <si>
    <t xml:space="preserve">Social Sciences Teachers, Postsecondary</t>
  </si>
  <si>
    <t xml:space="preserve">25-1061</t>
  </si>
  <si>
    <t xml:space="preserve">Anthropology and Archeology Teachers, Postsecondary</t>
  </si>
  <si>
    <t xml:space="preserve">25-1062</t>
  </si>
  <si>
    <t xml:space="preserve">Area, Ethnic, and Cultural Studies Teachers, Postsecondary</t>
  </si>
  <si>
    <t xml:space="preserve">25-1063</t>
  </si>
  <si>
    <t xml:space="preserve">Economics Teachers, Postsecondary</t>
  </si>
  <si>
    <t xml:space="preserve">25-1064</t>
  </si>
  <si>
    <t xml:space="preserve">Geography Teachers, Postsecondary</t>
  </si>
  <si>
    <t xml:space="preserve">25-1065</t>
  </si>
  <si>
    <t xml:space="preserve">Political Science Teachers, Postsecondary</t>
  </si>
  <si>
    <t xml:space="preserve">25-1066</t>
  </si>
  <si>
    <t xml:space="preserve">Psychology Teachers, Postsecondary</t>
  </si>
  <si>
    <t xml:space="preserve">25-1067</t>
  </si>
  <si>
    <t xml:space="preserve">Sociology Teachers, Postsecondary</t>
  </si>
  <si>
    <t xml:space="preserve">25-1069</t>
  </si>
  <si>
    <t xml:space="preserve">Social Sciences Teachers, Postsecondary, All Other</t>
  </si>
  <si>
    <t xml:space="preserve">25-1070</t>
  </si>
  <si>
    <t xml:space="preserve">Health Teachers, Postsecondary</t>
  </si>
  <si>
    <t xml:space="preserve">25-1071</t>
  </si>
  <si>
    <t xml:space="preserve">Health Specialties Teachers, Postsecondary</t>
  </si>
  <si>
    <t xml:space="preserve">25-1072</t>
  </si>
  <si>
    <t xml:space="preserve">Nursing Instructors and Teachers, Postsecondary</t>
  </si>
  <si>
    <t xml:space="preserve">25-1080</t>
  </si>
  <si>
    <t xml:space="preserve">Education and Library Science Teachers, Postsecondary</t>
  </si>
  <si>
    <t xml:space="preserve">25-1081</t>
  </si>
  <si>
    <t xml:space="preserve">Education Teachers, Postsecondary</t>
  </si>
  <si>
    <t xml:space="preserve">25-1082</t>
  </si>
  <si>
    <t xml:space="preserve">Library Science Teachers, Postsecondary</t>
  </si>
  <si>
    <t xml:space="preserve">25-1110</t>
  </si>
  <si>
    <t xml:space="preserve">Law, Criminal Justice, and Social Work Teachers, Postsecondary</t>
  </si>
  <si>
    <t xml:space="preserve">25-1111</t>
  </si>
  <si>
    <t xml:space="preserve">Criminal Justice and Law Enforcement Teachers, Postsecondary</t>
  </si>
  <si>
    <t xml:space="preserve">25-1112</t>
  </si>
  <si>
    <t xml:space="preserve">Law Teachers, Postsecondary</t>
  </si>
  <si>
    <t xml:space="preserve">25-1113</t>
  </si>
  <si>
    <t xml:space="preserve">Social Work Teachers, Postsecondary</t>
  </si>
  <si>
    <t xml:space="preserve">25-1120</t>
  </si>
  <si>
    <t xml:space="preserve">Arts, Communications, History, and Humanities Teachers, Postsecondary</t>
  </si>
  <si>
    <t xml:space="preserve">25-1121</t>
  </si>
  <si>
    <t xml:space="preserve">Art, Drama, and Music Teachers, Postsecondary</t>
  </si>
  <si>
    <t xml:space="preserve">25-1122</t>
  </si>
  <si>
    <t xml:space="preserve">Communications Teachers, Postsecondary</t>
  </si>
  <si>
    <t xml:space="preserve">25-1123</t>
  </si>
  <si>
    <t xml:space="preserve">English Language and Literature Teachers, Postsecondary</t>
  </si>
  <si>
    <t xml:space="preserve">25-1124</t>
  </si>
  <si>
    <t xml:space="preserve">Foreign Language and Literature Teachers, Postsecondary</t>
  </si>
  <si>
    <t xml:space="preserve">25-1125</t>
  </si>
  <si>
    <t xml:space="preserve">History Teachers, Postsecondary</t>
  </si>
  <si>
    <t xml:space="preserve">25-1126</t>
  </si>
  <si>
    <t xml:space="preserve">Philosophy and Religion Teachers, Postsecondary</t>
  </si>
  <si>
    <t xml:space="preserve">25-1190</t>
  </si>
  <si>
    <t xml:space="preserve">Miscellaneous Postsecondary Teachers</t>
  </si>
  <si>
    <t xml:space="preserve">25-1192</t>
  </si>
  <si>
    <t xml:space="preserve">Family and Consumer Sciences Teachers, Postsecondary</t>
  </si>
  <si>
    <t xml:space="preserve">25-1193</t>
  </si>
  <si>
    <t xml:space="preserve">Recreation and Fitness Studies Teachers, Postsecondary</t>
  </si>
  <si>
    <t xml:space="preserve">25-1194</t>
  </si>
  <si>
    <t xml:space="preserve">Career/Technical Education Teachers, Postsecondary</t>
  </si>
  <si>
    <t xml:space="preserve">25-1199</t>
  </si>
  <si>
    <t xml:space="preserve">Postsecondary Teachers, All Other</t>
  </si>
  <si>
    <t xml:space="preserve">25-2000</t>
  </si>
  <si>
    <t xml:space="preserve">Preschool, Elementary, Middle, Secondary, and Special Education Teachers</t>
  </si>
  <si>
    <t xml:space="preserve">25-2010</t>
  </si>
  <si>
    <t xml:space="preserve">Preschool and Kindergarten Teachers</t>
  </si>
  <si>
    <t xml:space="preserve">25-2011</t>
  </si>
  <si>
    <t xml:space="preserve">Preschool Teachers, Except Special Education</t>
  </si>
  <si>
    <t xml:space="preserve">25-2012</t>
  </si>
  <si>
    <t xml:space="preserve">Kindergarten Teachers, Except Special Education</t>
  </si>
  <si>
    <t xml:space="preserve">25-2020</t>
  </si>
  <si>
    <t xml:space="preserve">Elementary and Middle School Teachers</t>
  </si>
  <si>
    <t xml:space="preserve">25-2021</t>
  </si>
  <si>
    <t xml:space="preserve">Elementary School Teachers, Except Special Education</t>
  </si>
  <si>
    <t xml:space="preserve">25-2022</t>
  </si>
  <si>
    <t xml:space="preserve">Middle School Teachers, Except Special and Career/Technical Education</t>
  </si>
  <si>
    <t xml:space="preserve">25-2023</t>
  </si>
  <si>
    <t xml:space="preserve">Career/Technical Education Teachers, Middle School</t>
  </si>
  <si>
    <t xml:space="preserve">25-2030</t>
  </si>
  <si>
    <t xml:space="preserve">Secondary School Teachers</t>
  </si>
  <si>
    <t xml:space="preserve">25-2031</t>
  </si>
  <si>
    <t xml:space="preserve">Secondary School Teachers, Except Special and Career/Technical Education</t>
  </si>
  <si>
    <t xml:space="preserve">25-2032</t>
  </si>
  <si>
    <t xml:space="preserve">Career/Technical Education Teachers, Secondary School</t>
  </si>
  <si>
    <t xml:space="preserve">25-2050</t>
  </si>
  <si>
    <t xml:space="preserve">Special Education Teachers</t>
  </si>
  <si>
    <t xml:space="preserve">25-2051</t>
  </si>
  <si>
    <t xml:space="preserve">Special Education Teachers, Preschool</t>
  </si>
  <si>
    <t xml:space="preserve">25-2052</t>
  </si>
  <si>
    <t xml:space="preserve">Special Education Teachers, Kindergarten and Elementary School</t>
  </si>
  <si>
    <t xml:space="preserve">25-2057</t>
  </si>
  <si>
    <t xml:space="preserve">Special Education Teachers, Middle School</t>
  </si>
  <si>
    <t xml:space="preserve">25-2058</t>
  </si>
  <si>
    <t xml:space="preserve">Special Education Teachers, Secondary School</t>
  </si>
  <si>
    <t xml:space="preserve">25-2059</t>
  </si>
  <si>
    <t xml:space="preserve">Special Education Teachers, All Other</t>
  </si>
  <si>
    <t xml:space="preserve">25-3000</t>
  </si>
  <si>
    <t xml:space="preserve">Other Teachers and Instructors</t>
  </si>
  <si>
    <t xml:space="preserve">25-3010</t>
  </si>
  <si>
    <t xml:space="preserve">Adult Basic Education, Adult Secondary Education, and English as a Second Language Instructors</t>
  </si>
  <si>
    <t xml:space="preserve">25-3011</t>
  </si>
  <si>
    <t xml:space="preserve">25-3020</t>
  </si>
  <si>
    <t xml:space="preserve">Self-Enrichment Teachers</t>
  </si>
  <si>
    <t xml:space="preserve">25-3021</t>
  </si>
  <si>
    <t xml:space="preserve">25-3030</t>
  </si>
  <si>
    <t xml:space="preserve">Substitute Teachers, Short-Term</t>
  </si>
  <si>
    <t xml:space="preserve">25-3031</t>
  </si>
  <si>
    <t xml:space="preserve">25-3040</t>
  </si>
  <si>
    <t xml:space="preserve">Tutors</t>
  </si>
  <si>
    <t xml:space="preserve">25-3041</t>
  </si>
  <si>
    <t xml:space="preserve">25-3090</t>
  </si>
  <si>
    <t xml:space="preserve">Miscellaneous Teachers and Instructors</t>
  </si>
  <si>
    <t xml:space="preserve">25-3099</t>
  </si>
  <si>
    <t xml:space="preserve">Teachers and Instructors, All Other</t>
  </si>
  <si>
    <t xml:space="preserve">25-4000</t>
  </si>
  <si>
    <t xml:space="preserve">Librarians, Curators, and Archivists</t>
  </si>
  <si>
    <t xml:space="preserve">25-4010</t>
  </si>
  <si>
    <t xml:space="preserve">Archivists, Curators, and Museum Technicians</t>
  </si>
  <si>
    <t xml:space="preserve">25-4011</t>
  </si>
  <si>
    <t xml:space="preserve">Archivists</t>
  </si>
  <si>
    <t xml:space="preserve">25-4012</t>
  </si>
  <si>
    <t xml:space="preserve">Curators</t>
  </si>
  <si>
    <t xml:space="preserve">25-4013</t>
  </si>
  <si>
    <t xml:space="preserve">Museum Technicians and Conservators</t>
  </si>
  <si>
    <t xml:space="preserve">25-4020</t>
  </si>
  <si>
    <t xml:space="preserve">Librarians and Media Collections Specialists</t>
  </si>
  <si>
    <t xml:space="preserve">25-4022</t>
  </si>
  <si>
    <t xml:space="preserve">25-4030</t>
  </si>
  <si>
    <t xml:space="preserve">Library Technicians</t>
  </si>
  <si>
    <t xml:space="preserve">25-4031</t>
  </si>
  <si>
    <t xml:space="preserve">25-9000</t>
  </si>
  <si>
    <t xml:space="preserve">Other Educational Instruction and Library Occupations</t>
  </si>
  <si>
    <t xml:space="preserve">25-9020</t>
  </si>
  <si>
    <t xml:space="preserve">Farm and Home Management Educators</t>
  </si>
  <si>
    <t xml:space="preserve">25-9021</t>
  </si>
  <si>
    <t xml:space="preserve">25-9030</t>
  </si>
  <si>
    <t xml:space="preserve">Instructional Coordinators</t>
  </si>
  <si>
    <t xml:space="preserve">25-9031</t>
  </si>
  <si>
    <t xml:space="preserve">25-9040</t>
  </si>
  <si>
    <t xml:space="preserve">Teaching Assistants</t>
  </si>
  <si>
    <t xml:space="preserve">25-9044</t>
  </si>
  <si>
    <t xml:space="preserve">Teaching Assistants, Postsecondary</t>
  </si>
  <si>
    <t xml:space="preserve">25-9045</t>
  </si>
  <si>
    <t xml:space="preserve">Teaching Assistants, Except Postsecondary</t>
  </si>
  <si>
    <t xml:space="preserve">25-9090</t>
  </si>
  <si>
    <t xml:space="preserve">Miscellaneous Educational Instruction and Library Workers</t>
  </si>
  <si>
    <t xml:space="preserve">25-9099</t>
  </si>
  <si>
    <t xml:space="preserve">Educational Instruction and Library Workers, All Other</t>
  </si>
  <si>
    <t xml:space="preserve">27-0000</t>
  </si>
  <si>
    <t xml:space="preserve">Arts, Design, Entertainment, Sports, and Media Occupations</t>
  </si>
  <si>
    <t xml:space="preserve">27-1000</t>
  </si>
  <si>
    <t xml:space="preserve">Art and Design Workers</t>
  </si>
  <si>
    <t xml:space="preserve">27-1010</t>
  </si>
  <si>
    <t xml:space="preserve">Artists and Related Workers</t>
  </si>
  <si>
    <t xml:space="preserve">27-1011</t>
  </si>
  <si>
    <t xml:space="preserve">Art Directors</t>
  </si>
  <si>
    <t xml:space="preserve">27-1012</t>
  </si>
  <si>
    <t xml:space="preserve">Craft Artists</t>
  </si>
  <si>
    <t xml:space="preserve">27-1013</t>
  </si>
  <si>
    <t xml:space="preserve">Fine Artists, Including Painters, Sculptors, and Illustrators</t>
  </si>
  <si>
    <t xml:space="preserve">27-1014</t>
  </si>
  <si>
    <t xml:space="preserve">Special Effects Artists and Animators</t>
  </si>
  <si>
    <t xml:space="preserve">27-1019</t>
  </si>
  <si>
    <t xml:space="preserve">Artists and Related Workers, All Other</t>
  </si>
  <si>
    <t xml:space="preserve">27-1020</t>
  </si>
  <si>
    <t xml:space="preserve">Designers</t>
  </si>
  <si>
    <t xml:space="preserve">27-1021</t>
  </si>
  <si>
    <t xml:space="preserve">Commercial and Industrial Designers</t>
  </si>
  <si>
    <t xml:space="preserve">27-1022</t>
  </si>
  <si>
    <t xml:space="preserve">Fashion Designers</t>
  </si>
  <si>
    <t xml:space="preserve">27-1023</t>
  </si>
  <si>
    <t xml:space="preserve">Floral Designers</t>
  </si>
  <si>
    <t xml:space="preserve">27-1024</t>
  </si>
  <si>
    <t xml:space="preserve">Graphic Designers</t>
  </si>
  <si>
    <t xml:space="preserve">27-1025</t>
  </si>
  <si>
    <t xml:space="preserve">Interior Designers</t>
  </si>
  <si>
    <t xml:space="preserve">27-1026</t>
  </si>
  <si>
    <t xml:space="preserve">Merchandise Displayers and Window Trimmers</t>
  </si>
  <si>
    <t xml:space="preserve">27-1027</t>
  </si>
  <si>
    <t xml:space="preserve">Set and Exhibit Designers</t>
  </si>
  <si>
    <t xml:space="preserve">27-1029</t>
  </si>
  <si>
    <t xml:space="preserve">Designers, All Other</t>
  </si>
  <si>
    <t xml:space="preserve">27-2000</t>
  </si>
  <si>
    <t xml:space="preserve">Entertainers and Performers, Sports and Related Workers</t>
  </si>
  <si>
    <t xml:space="preserve">27-2010</t>
  </si>
  <si>
    <t xml:space="preserve">Actors, Producers, and Directors</t>
  </si>
  <si>
    <t xml:space="preserve">27-2011</t>
  </si>
  <si>
    <t xml:space="preserve">Actors</t>
  </si>
  <si>
    <t xml:space="preserve">27-2012</t>
  </si>
  <si>
    <t xml:space="preserve">Producers and Directors</t>
  </si>
  <si>
    <t xml:space="preserve">27-2020</t>
  </si>
  <si>
    <t xml:space="preserve">Athletes, Coaches, Umpires, and Related Workers</t>
  </si>
  <si>
    <t xml:space="preserve">27-2021</t>
  </si>
  <si>
    <t xml:space="preserve">Athletes and Sports Competitors</t>
  </si>
  <si>
    <t xml:space="preserve">27-2022</t>
  </si>
  <si>
    <t xml:space="preserve">Coaches and Scouts</t>
  </si>
  <si>
    <t xml:space="preserve">27-2023</t>
  </si>
  <si>
    <t xml:space="preserve">Umpires, Referees, and Other Sports Officials</t>
  </si>
  <si>
    <t xml:space="preserve">27-2030</t>
  </si>
  <si>
    <t xml:space="preserve">Dancers and Choreographers</t>
  </si>
  <si>
    <t xml:space="preserve">27-2031</t>
  </si>
  <si>
    <t xml:space="preserve">Dancers</t>
  </si>
  <si>
    <t xml:space="preserve">27-2032</t>
  </si>
  <si>
    <t xml:space="preserve">Choreographers</t>
  </si>
  <si>
    <t xml:space="preserve">27-2040</t>
  </si>
  <si>
    <t xml:space="preserve">Musicians, Singers, and Related Workers</t>
  </si>
  <si>
    <t xml:space="preserve">27-2041</t>
  </si>
  <si>
    <t xml:space="preserve">Music Directors and Composers</t>
  </si>
  <si>
    <t xml:space="preserve">27-2042</t>
  </si>
  <si>
    <t xml:space="preserve">Musicians and Singers</t>
  </si>
  <si>
    <t xml:space="preserve">27-2090</t>
  </si>
  <si>
    <t xml:space="preserve">Miscellaneous Entertainers and Performers, Sports and Related Workers</t>
  </si>
  <si>
    <t xml:space="preserve">27-2091</t>
  </si>
  <si>
    <t xml:space="preserve">Disc Jockeys, Except Radio</t>
  </si>
  <si>
    <t xml:space="preserve">27-2099</t>
  </si>
  <si>
    <t xml:space="preserve">Entertainers and Performers, Sports and Related Workers, All Other</t>
  </si>
  <si>
    <t xml:space="preserve">27-3000</t>
  </si>
  <si>
    <t xml:space="preserve">Media and Communication Workers</t>
  </si>
  <si>
    <t xml:space="preserve">27-3010</t>
  </si>
  <si>
    <t xml:space="preserve">Broadcast Announcers and Radio Disc Jockeys</t>
  </si>
  <si>
    <t xml:space="preserve">27-3011</t>
  </si>
  <si>
    <t xml:space="preserve">27-3020</t>
  </si>
  <si>
    <t xml:space="preserve">News Analysts, Reporters and Journalists</t>
  </si>
  <si>
    <t xml:space="preserve">27-3023</t>
  </si>
  <si>
    <t xml:space="preserve">News Analysts, Reporters, and Journalists</t>
  </si>
  <si>
    <t xml:space="preserve">27-3030</t>
  </si>
  <si>
    <t xml:space="preserve">Public Relations Specialists</t>
  </si>
  <si>
    <t xml:space="preserve">27-3031</t>
  </si>
  <si>
    <t xml:space="preserve">27-3040</t>
  </si>
  <si>
    <t xml:space="preserve">Writers and Editors</t>
  </si>
  <si>
    <t xml:space="preserve">27-3041</t>
  </si>
  <si>
    <t xml:space="preserve">Editors</t>
  </si>
  <si>
    <t xml:space="preserve">27-3042</t>
  </si>
  <si>
    <t xml:space="preserve">Technical Writers</t>
  </si>
  <si>
    <t xml:space="preserve">27-3043</t>
  </si>
  <si>
    <t xml:space="preserve">Writers and Authors</t>
  </si>
  <si>
    <t xml:space="preserve">27-3090</t>
  </si>
  <si>
    <t xml:space="preserve">Miscellaneous Media and Communication Workers</t>
  </si>
  <si>
    <t xml:space="preserve">27-3091</t>
  </si>
  <si>
    <t xml:space="preserve">Interpreters and Translators</t>
  </si>
  <si>
    <t xml:space="preserve">27-3092</t>
  </si>
  <si>
    <t xml:space="preserve">Court Reporters and Simultaneous Captioners</t>
  </si>
  <si>
    <t xml:space="preserve">27-3099</t>
  </si>
  <si>
    <t xml:space="preserve">Media and Communication Workers, All Other</t>
  </si>
  <si>
    <t xml:space="preserve">27-4000</t>
  </si>
  <si>
    <t xml:space="preserve">Media and Communication Equipment Workers</t>
  </si>
  <si>
    <t xml:space="preserve">27-4010</t>
  </si>
  <si>
    <t xml:space="preserve">Broadcast, Sound, and Lighting Technicians</t>
  </si>
  <si>
    <t xml:space="preserve">27-4011</t>
  </si>
  <si>
    <t xml:space="preserve">Audio and Video Technicians</t>
  </si>
  <si>
    <t xml:space="preserve">27-4012</t>
  </si>
  <si>
    <t xml:space="preserve">Broadcast Technicians</t>
  </si>
  <si>
    <t xml:space="preserve">27-4014</t>
  </si>
  <si>
    <t xml:space="preserve">Sound Engineering Technicians</t>
  </si>
  <si>
    <t xml:space="preserve">27-4015</t>
  </si>
  <si>
    <t xml:space="preserve">Lighting Technicians</t>
  </si>
  <si>
    <t xml:space="preserve">27-4020</t>
  </si>
  <si>
    <t xml:space="preserve">Photographers</t>
  </si>
  <si>
    <t xml:space="preserve">27-4021</t>
  </si>
  <si>
    <t xml:space="preserve">27-4030</t>
  </si>
  <si>
    <t xml:space="preserve">Television, Video, and Film Camera Operators and Editors</t>
  </si>
  <si>
    <t xml:space="preserve">27-4031</t>
  </si>
  <si>
    <t xml:space="preserve">Camera Operators, Television, Video, and Film</t>
  </si>
  <si>
    <t xml:space="preserve">27-4032</t>
  </si>
  <si>
    <t xml:space="preserve">Film and Video Editors</t>
  </si>
  <si>
    <t xml:space="preserve">27-4090</t>
  </si>
  <si>
    <t xml:space="preserve">Miscellaneous Media and Communication Equipment Workers</t>
  </si>
  <si>
    <t xml:space="preserve">27-4099</t>
  </si>
  <si>
    <t xml:space="preserve">Media and Communication Equipment Workers, All Other</t>
  </si>
  <si>
    <t xml:space="preserve">29-0000</t>
  </si>
  <si>
    <t xml:space="preserve">Healthcare Practitioners and Technical Occupations</t>
  </si>
  <si>
    <t xml:space="preserve">29-1000</t>
  </si>
  <si>
    <t xml:space="preserve">Healthcare Diagnosing or Treating Practitioners</t>
  </si>
  <si>
    <t xml:space="preserve">29-1010</t>
  </si>
  <si>
    <t xml:space="preserve">Chiropractors</t>
  </si>
  <si>
    <t xml:space="preserve">29-1011</t>
  </si>
  <si>
    <t xml:space="preserve">29-1020</t>
  </si>
  <si>
    <t xml:space="preserve">Dentists</t>
  </si>
  <si>
    <t xml:space="preserve">29-1021</t>
  </si>
  <si>
    <t xml:space="preserve">Dentists, General</t>
  </si>
  <si>
    <t xml:space="preserve">29-1022</t>
  </si>
  <si>
    <t xml:space="preserve">Oral and Maxillofacial Surgeons</t>
  </si>
  <si>
    <t xml:space="preserve">29-1023</t>
  </si>
  <si>
    <t xml:space="preserve">Orthodontists</t>
  </si>
  <si>
    <t xml:space="preserve">29-1024</t>
  </si>
  <si>
    <t xml:space="preserve">Prosthodontists</t>
  </si>
  <si>
    <t xml:space="preserve">29-1029</t>
  </si>
  <si>
    <t xml:space="preserve">Dentists, All Other Specialists</t>
  </si>
  <si>
    <t xml:space="preserve">29-1030</t>
  </si>
  <si>
    <t xml:space="preserve">Dietitians and Nutritionists</t>
  </si>
  <si>
    <t xml:space="preserve">29-1031</t>
  </si>
  <si>
    <t xml:space="preserve">29-1040</t>
  </si>
  <si>
    <t xml:space="preserve">Optometrists</t>
  </si>
  <si>
    <t xml:space="preserve">29-1041</t>
  </si>
  <si>
    <t xml:space="preserve">29-1050</t>
  </si>
  <si>
    <t xml:space="preserve">Pharmacists</t>
  </si>
  <si>
    <t xml:space="preserve">29-1051</t>
  </si>
  <si>
    <t xml:space="preserve">29-1070</t>
  </si>
  <si>
    <t xml:space="preserve">Physician Assistants</t>
  </si>
  <si>
    <t xml:space="preserve">29-1071</t>
  </si>
  <si>
    <t xml:space="preserve">29-1080</t>
  </si>
  <si>
    <t xml:space="preserve">Podiatrists</t>
  </si>
  <si>
    <t xml:space="preserve">29-1081</t>
  </si>
  <si>
    <t xml:space="preserve">29-1120</t>
  </si>
  <si>
    <t xml:space="preserve">Therapists</t>
  </si>
  <si>
    <t xml:space="preserve">29-1122</t>
  </si>
  <si>
    <t xml:space="preserve">Occupational Therapists</t>
  </si>
  <si>
    <t xml:space="preserve">29-1123</t>
  </si>
  <si>
    <t xml:space="preserve">Physical Therapists</t>
  </si>
  <si>
    <t xml:space="preserve">29-1124</t>
  </si>
  <si>
    <t xml:space="preserve">Radiation Therapists</t>
  </si>
  <si>
    <t xml:space="preserve">29-1125</t>
  </si>
  <si>
    <t xml:space="preserve">Recreational Therapists</t>
  </si>
  <si>
    <t xml:space="preserve">29-1126</t>
  </si>
  <si>
    <t xml:space="preserve">Respiratory Therapists</t>
  </si>
  <si>
    <t xml:space="preserve">29-1127</t>
  </si>
  <si>
    <t xml:space="preserve">Speech-Language Pathologists</t>
  </si>
  <si>
    <t xml:space="preserve">29-1128</t>
  </si>
  <si>
    <t xml:space="preserve">Exercise Physiologists</t>
  </si>
  <si>
    <t xml:space="preserve">29-1129</t>
  </si>
  <si>
    <t xml:space="preserve">Therapists, All Other</t>
  </si>
  <si>
    <t xml:space="preserve">29-1130</t>
  </si>
  <si>
    <t xml:space="preserve">Veterinarians</t>
  </si>
  <si>
    <t xml:space="preserve">29-1131</t>
  </si>
  <si>
    <t xml:space="preserve">29-1140</t>
  </si>
  <si>
    <t xml:space="preserve">Registered Nurses</t>
  </si>
  <si>
    <t xml:space="preserve">29-1141</t>
  </si>
  <si>
    <t xml:space="preserve">29-1150</t>
  </si>
  <si>
    <t xml:space="preserve">Nurse Anesthetists</t>
  </si>
  <si>
    <t xml:space="preserve">29-1151</t>
  </si>
  <si>
    <t xml:space="preserve">29-1160</t>
  </si>
  <si>
    <t xml:space="preserve">Nurse Midwives</t>
  </si>
  <si>
    <t xml:space="preserve">29-1161</t>
  </si>
  <si>
    <t xml:space="preserve">29-1170</t>
  </si>
  <si>
    <t xml:space="preserve">Nurse Practitioners</t>
  </si>
  <si>
    <t xml:space="preserve">29-1171</t>
  </si>
  <si>
    <t xml:space="preserve">29-1180</t>
  </si>
  <si>
    <t xml:space="preserve">Audiologists</t>
  </si>
  <si>
    <t xml:space="preserve">29-1181</t>
  </si>
  <si>
    <t xml:space="preserve">29-1210</t>
  </si>
  <si>
    <t xml:space="preserve">Physicians</t>
  </si>
  <si>
    <t xml:space="preserve">29-1211</t>
  </si>
  <si>
    <t xml:space="preserve">Anesthesiologists</t>
  </si>
  <si>
    <t xml:space="preserve">29-1212</t>
  </si>
  <si>
    <t xml:space="preserve">Cardiologists</t>
  </si>
  <si>
    <t xml:space="preserve">29-1213</t>
  </si>
  <si>
    <t xml:space="preserve">Dermatologists</t>
  </si>
  <si>
    <t xml:space="preserve">29-1214</t>
  </si>
  <si>
    <t xml:space="preserve">Emergency Medicine Physicians</t>
  </si>
  <si>
    <t xml:space="preserve">29-1215</t>
  </si>
  <si>
    <t xml:space="preserve">Family Medicine Physicians</t>
  </si>
  <si>
    <t xml:space="preserve">29-1216</t>
  </si>
  <si>
    <t xml:space="preserve">General Internal Medicine Physicians</t>
  </si>
  <si>
    <t xml:space="preserve">29-1217</t>
  </si>
  <si>
    <t xml:space="preserve">Neurologists</t>
  </si>
  <si>
    <t xml:space="preserve">29-1218</t>
  </si>
  <si>
    <t xml:space="preserve">Obstetricians and Gynecologists</t>
  </si>
  <si>
    <t xml:space="preserve">29-1221</t>
  </si>
  <si>
    <t xml:space="preserve">Pediatricians, General</t>
  </si>
  <si>
    <t xml:space="preserve">29-1222</t>
  </si>
  <si>
    <t xml:space="preserve">Physicians, Pathologists</t>
  </si>
  <si>
    <t xml:space="preserve">29-1223</t>
  </si>
  <si>
    <t xml:space="preserve">Psychiatrists</t>
  </si>
  <si>
    <t xml:space="preserve">29-1224</t>
  </si>
  <si>
    <t xml:space="preserve">Radiologists</t>
  </si>
  <si>
    <t xml:space="preserve">29-1229</t>
  </si>
  <si>
    <t xml:space="preserve">Physicians, All Other</t>
  </si>
  <si>
    <t xml:space="preserve">29-1240</t>
  </si>
  <si>
    <t xml:space="preserve">Surgeons</t>
  </si>
  <si>
    <t xml:space="preserve">29-1241</t>
  </si>
  <si>
    <t xml:space="preserve">Ophthalmologists, Except Pediatric</t>
  </si>
  <si>
    <t xml:space="preserve">29-1242</t>
  </si>
  <si>
    <t xml:space="preserve">Orthopedic Surgeons, Except Pediatric</t>
  </si>
  <si>
    <t xml:space="preserve">29-1243</t>
  </si>
  <si>
    <t xml:space="preserve">Pediatric Surgeons</t>
  </si>
  <si>
    <t xml:space="preserve">29-1249</t>
  </si>
  <si>
    <t xml:space="preserve">Surgeons, All Other</t>
  </si>
  <si>
    <t xml:space="preserve">29-1290</t>
  </si>
  <si>
    <t xml:space="preserve">Miscellaneous Healthcare Diagnosing or Treating Practitioners</t>
  </si>
  <si>
    <t xml:space="preserve">29-1291</t>
  </si>
  <si>
    <t xml:space="preserve">Acupuncturists</t>
  </si>
  <si>
    <t xml:space="preserve">29-1292</t>
  </si>
  <si>
    <t xml:space="preserve">Dental Hygienists</t>
  </si>
  <si>
    <t xml:space="preserve">29-1299</t>
  </si>
  <si>
    <t xml:space="preserve">Healthcare Diagnosing or Treating Practitioners, All Other</t>
  </si>
  <si>
    <t xml:space="preserve">29-2000</t>
  </si>
  <si>
    <t xml:space="preserve">Health Technologists and Technicians</t>
  </si>
  <si>
    <t xml:space="preserve">29-2010</t>
  </si>
  <si>
    <t xml:space="preserve">Clinical Laboratory Technologists and Technicians</t>
  </si>
  <si>
    <t xml:space="preserve">29-2030</t>
  </si>
  <si>
    <t xml:space="preserve">Diagnostic Related Technologists and Technicians</t>
  </si>
  <si>
    <t xml:space="preserve">29-2031</t>
  </si>
  <si>
    <t xml:space="preserve">Cardiovascular Technologists and Technicians</t>
  </si>
  <si>
    <t xml:space="preserve">29-2032</t>
  </si>
  <si>
    <t xml:space="preserve">Diagnostic Medical Sonographers</t>
  </si>
  <si>
    <t xml:space="preserve">29-2033</t>
  </si>
  <si>
    <t xml:space="preserve">Nuclear Medicine Technologists</t>
  </si>
  <si>
    <t xml:space="preserve">29-2034</t>
  </si>
  <si>
    <t xml:space="preserve">Radiologic Technologists and Technicians</t>
  </si>
  <si>
    <t xml:space="preserve">29-2035</t>
  </si>
  <si>
    <t xml:space="preserve">Magnetic Resonance Imaging Technologists</t>
  </si>
  <si>
    <t xml:space="preserve">29-2036</t>
  </si>
  <si>
    <t xml:space="preserve">Medical Dosimetrists</t>
  </si>
  <si>
    <t xml:space="preserve">29-2040</t>
  </si>
  <si>
    <t xml:space="preserve">Emergency Medical Technicians and Paramedics</t>
  </si>
  <si>
    <t xml:space="preserve">29-2042</t>
  </si>
  <si>
    <t xml:space="preserve">Emergency Medical Technicians</t>
  </si>
  <si>
    <t xml:space="preserve">29-2043</t>
  </si>
  <si>
    <t xml:space="preserve">Paramedics</t>
  </si>
  <si>
    <t xml:space="preserve">29-2050</t>
  </si>
  <si>
    <t xml:space="preserve">Health Practitioner Support Technologists and Technicians</t>
  </si>
  <si>
    <t xml:space="preserve">29-2051</t>
  </si>
  <si>
    <t xml:space="preserve">Dietetic Technicians</t>
  </si>
  <si>
    <t xml:space="preserve">29-2052</t>
  </si>
  <si>
    <t xml:space="preserve">Pharmacy Technicians</t>
  </si>
  <si>
    <t xml:space="preserve">29-2053</t>
  </si>
  <si>
    <t xml:space="preserve">Psychiatric Technicians</t>
  </si>
  <si>
    <t xml:space="preserve">29-2055</t>
  </si>
  <si>
    <t xml:space="preserve">Surgical Technologists</t>
  </si>
  <si>
    <t xml:space="preserve">29-2056</t>
  </si>
  <si>
    <t xml:space="preserve">Veterinary Technologists and Technicians</t>
  </si>
  <si>
    <t xml:space="preserve">29-2057</t>
  </si>
  <si>
    <t xml:space="preserve">Ophthalmic Medical Technicians</t>
  </si>
  <si>
    <t xml:space="preserve">29-2060</t>
  </si>
  <si>
    <t xml:space="preserve">Licensed Practical and Licensed Vocational Nurses</t>
  </si>
  <si>
    <t xml:space="preserve">29-2061</t>
  </si>
  <si>
    <t xml:space="preserve">29-2070</t>
  </si>
  <si>
    <t xml:space="preserve">Medical Records Specialists</t>
  </si>
  <si>
    <t xml:space="preserve">29-2072</t>
  </si>
  <si>
    <t xml:space="preserve">29-2080</t>
  </si>
  <si>
    <t xml:space="preserve">Opticians, Dispensing</t>
  </si>
  <si>
    <t xml:space="preserve">29-2081</t>
  </si>
  <si>
    <t xml:space="preserve">29-2090</t>
  </si>
  <si>
    <t xml:space="preserve">Miscellaneous Health Technologists and Technicians</t>
  </si>
  <si>
    <t xml:space="preserve">29-2091</t>
  </si>
  <si>
    <t xml:space="preserve">Orthotists and Prosthetists</t>
  </si>
  <si>
    <t xml:space="preserve">29-2092</t>
  </si>
  <si>
    <t xml:space="preserve">Hearing Aid Specialists</t>
  </si>
  <si>
    <t xml:space="preserve">29-2099</t>
  </si>
  <si>
    <t xml:space="preserve">Health Technologists and Technicians, All Other</t>
  </si>
  <si>
    <t xml:space="preserve">29-9000</t>
  </si>
  <si>
    <t xml:space="preserve">Other Healthcare Practitioners and Technical Occupations</t>
  </si>
  <si>
    <t xml:space="preserve">29-9020</t>
  </si>
  <si>
    <t xml:space="preserve">Health Information Technologists and Medical Registrars</t>
  </si>
  <si>
    <t xml:space="preserve">29-9021</t>
  </si>
  <si>
    <t xml:space="preserve">29-9090</t>
  </si>
  <si>
    <t xml:space="preserve">Miscellaneous Health Practitioners and Technical Workers</t>
  </si>
  <si>
    <t xml:space="preserve">29-9091</t>
  </si>
  <si>
    <t xml:space="preserve">Athletic Trainers</t>
  </si>
  <si>
    <t xml:space="preserve">29-9092</t>
  </si>
  <si>
    <t xml:space="preserve">Genetic Counselors</t>
  </si>
  <si>
    <t xml:space="preserve">29-9093</t>
  </si>
  <si>
    <t xml:space="preserve">Surgical Assistants</t>
  </si>
  <si>
    <t xml:space="preserve">29-9099</t>
  </si>
  <si>
    <t xml:space="preserve">Healthcare Practitioners and Technical Workers, All Other</t>
  </si>
  <si>
    <t xml:space="preserve">31-0000</t>
  </si>
  <si>
    <t xml:space="preserve">Healthcare Support Occupations</t>
  </si>
  <si>
    <t xml:space="preserve">31-1100</t>
  </si>
  <si>
    <t xml:space="preserve">Home Health and Personal Care Aides; and Nursing Assistants, Orderlies, and Psychiatric Aides</t>
  </si>
  <si>
    <t xml:space="preserve">31-1120</t>
  </si>
  <si>
    <t xml:space="preserve">Home Health and Personal Care Aides</t>
  </si>
  <si>
    <t xml:space="preserve">31-1130</t>
  </si>
  <si>
    <t xml:space="preserve">Nursing Assistants, Orderlies, and Psychiatric Aides</t>
  </si>
  <si>
    <t xml:space="preserve">31-1131</t>
  </si>
  <si>
    <t xml:space="preserve">Nursing Assistants</t>
  </si>
  <si>
    <t xml:space="preserve">31-1132</t>
  </si>
  <si>
    <t xml:space="preserve">Orderlies</t>
  </si>
  <si>
    <t xml:space="preserve">31-1133</t>
  </si>
  <si>
    <t xml:space="preserve">Psychiatric Aides</t>
  </si>
  <si>
    <t xml:space="preserve">31-2000</t>
  </si>
  <si>
    <t xml:space="preserve">Occupational Therapy and Physical Therapist Assistants and Aides</t>
  </si>
  <si>
    <t xml:space="preserve">31-2010</t>
  </si>
  <si>
    <t xml:space="preserve">Occupational Therapy Assistants and Aides</t>
  </si>
  <si>
    <t xml:space="preserve">31-2011</t>
  </si>
  <si>
    <t xml:space="preserve">Occupational Therapy Assistants</t>
  </si>
  <si>
    <t xml:space="preserve">31-2012</t>
  </si>
  <si>
    <t xml:space="preserve">Occupational Therapy Aides</t>
  </si>
  <si>
    <t xml:space="preserve">31-2020</t>
  </si>
  <si>
    <t xml:space="preserve">Physical Therapist Assistants and Aides</t>
  </si>
  <si>
    <t xml:space="preserve">31-2021</t>
  </si>
  <si>
    <t xml:space="preserve">Physical Therapist Assistants</t>
  </si>
  <si>
    <t xml:space="preserve">31-2022</t>
  </si>
  <si>
    <t xml:space="preserve">Physical Therapist Aides</t>
  </si>
  <si>
    <t xml:space="preserve">31-9000</t>
  </si>
  <si>
    <t xml:space="preserve">Other Healthcare Support Occupations</t>
  </si>
  <si>
    <t xml:space="preserve">31-9010</t>
  </si>
  <si>
    <t xml:space="preserve">Massage Therapists</t>
  </si>
  <si>
    <t xml:space="preserve">31-9011</t>
  </si>
  <si>
    <t xml:space="preserve">31-9090</t>
  </si>
  <si>
    <t xml:space="preserve">Miscellaneous Healthcare Support Occupations</t>
  </si>
  <si>
    <t xml:space="preserve">31-9091</t>
  </si>
  <si>
    <t xml:space="preserve">Dental Assistants</t>
  </si>
  <si>
    <t xml:space="preserve">31-9092</t>
  </si>
  <si>
    <t xml:space="preserve">Medical Assistants</t>
  </si>
  <si>
    <t xml:space="preserve">31-9093</t>
  </si>
  <si>
    <t xml:space="preserve">Medical Equipment Preparers</t>
  </si>
  <si>
    <t xml:space="preserve">31-9094</t>
  </si>
  <si>
    <t xml:space="preserve">Medical Transcriptionists</t>
  </si>
  <si>
    <t xml:space="preserve">31-9095</t>
  </si>
  <si>
    <t xml:space="preserve">Pharmacy Aides</t>
  </si>
  <si>
    <t xml:space="preserve">31-9096</t>
  </si>
  <si>
    <t xml:space="preserve">Veterinary Assistants and Laboratory Animal Caretakers</t>
  </si>
  <si>
    <t xml:space="preserve">31-9097</t>
  </si>
  <si>
    <t xml:space="preserve">Phlebotomists</t>
  </si>
  <si>
    <t xml:space="preserve">31-9099</t>
  </si>
  <si>
    <t xml:space="preserve">Healthcare Support Workers, All Other</t>
  </si>
  <si>
    <t xml:space="preserve">33-0000</t>
  </si>
  <si>
    <t xml:space="preserve">Protective Service Occupations</t>
  </si>
  <si>
    <t xml:space="preserve">33-1000</t>
  </si>
  <si>
    <t xml:space="preserve">Supervisors of Protective Service Workers</t>
  </si>
  <si>
    <t xml:space="preserve">33-1010</t>
  </si>
  <si>
    <t xml:space="preserve">First-Line Supervisors of Law Enforcement Workers</t>
  </si>
  <si>
    <t xml:space="preserve">33-1011</t>
  </si>
  <si>
    <t xml:space="preserve">First-Line Supervisors of Correctional Officers</t>
  </si>
  <si>
    <t xml:space="preserve">33-1012</t>
  </si>
  <si>
    <t xml:space="preserve">First-Line Supervisors of Police and Detectives</t>
  </si>
  <si>
    <t xml:space="preserve">33-1020</t>
  </si>
  <si>
    <t xml:space="preserve">First-Line Supervisors of Firefighting and Prevention Workers</t>
  </si>
  <si>
    <t xml:space="preserve">33-1021</t>
  </si>
  <si>
    <t xml:space="preserve">33-1090</t>
  </si>
  <si>
    <t xml:space="preserve">Miscellaneous First-Line Supervisors, Protective Service Workers</t>
  </si>
  <si>
    <t xml:space="preserve">33-1091</t>
  </si>
  <si>
    <t xml:space="preserve">First-Line Supervisors of Security Workers</t>
  </si>
  <si>
    <t xml:space="preserve">33-1099</t>
  </si>
  <si>
    <t xml:space="preserve">First-Line Supervisors of Protective Service Workers, All Other</t>
  </si>
  <si>
    <t xml:space="preserve">33-2000</t>
  </si>
  <si>
    <t xml:space="preserve">Firefighting and Prevention Workers</t>
  </si>
  <si>
    <t xml:space="preserve">33-2010</t>
  </si>
  <si>
    <t xml:space="preserve">Firefighters</t>
  </si>
  <si>
    <t xml:space="preserve">33-2011</t>
  </si>
  <si>
    <t xml:space="preserve">33-2020</t>
  </si>
  <si>
    <t xml:space="preserve">Fire Inspectors</t>
  </si>
  <si>
    <t xml:space="preserve">33-2021</t>
  </si>
  <si>
    <t xml:space="preserve">Fire Inspectors and Investigators</t>
  </si>
  <si>
    <t xml:space="preserve">33-2022</t>
  </si>
  <si>
    <t xml:space="preserve">Forest Fire Inspectors and Prevention Specialists</t>
  </si>
  <si>
    <t xml:space="preserve">33-3000</t>
  </si>
  <si>
    <t xml:space="preserve">Law Enforcement Workers</t>
  </si>
  <si>
    <t xml:space="preserve">33-3010</t>
  </si>
  <si>
    <t xml:space="preserve">Bailiffs, Correctional Officers, and Jailers</t>
  </si>
  <si>
    <t xml:space="preserve">33-3011</t>
  </si>
  <si>
    <t xml:space="preserve">Bailiffs</t>
  </si>
  <si>
    <t xml:space="preserve">33-3012</t>
  </si>
  <si>
    <t xml:space="preserve">Correctional Officers and Jailers</t>
  </si>
  <si>
    <t xml:space="preserve">33-3020</t>
  </si>
  <si>
    <t xml:space="preserve">Detectives and Criminal Investigators</t>
  </si>
  <si>
    <t xml:space="preserve">33-3021</t>
  </si>
  <si>
    <t xml:space="preserve">33-3030</t>
  </si>
  <si>
    <t xml:space="preserve">Fish and Game Wardens</t>
  </si>
  <si>
    <t xml:space="preserve">33-3031</t>
  </si>
  <si>
    <t xml:space="preserve">33-3040</t>
  </si>
  <si>
    <t xml:space="preserve">Parking Enforcement Workers</t>
  </si>
  <si>
    <t xml:space="preserve">33-3041</t>
  </si>
  <si>
    <t xml:space="preserve">33-3050</t>
  </si>
  <si>
    <t xml:space="preserve">Police Officers</t>
  </si>
  <si>
    <t xml:space="preserve">33-3051</t>
  </si>
  <si>
    <t xml:space="preserve">Police and Sheriff's Patrol Officers</t>
  </si>
  <si>
    <t xml:space="preserve">33-3052</t>
  </si>
  <si>
    <t xml:space="preserve">Transit and Railroad Police</t>
  </si>
  <si>
    <t xml:space="preserve">33-9000</t>
  </si>
  <si>
    <t xml:space="preserve">Other Protective Service Workers</t>
  </si>
  <si>
    <t xml:space="preserve">33-9010</t>
  </si>
  <si>
    <t xml:space="preserve">Animal Control Workers</t>
  </si>
  <si>
    <t xml:space="preserve">33-9011</t>
  </si>
  <si>
    <t xml:space="preserve">33-9020</t>
  </si>
  <si>
    <t xml:space="preserve">Private Detectives and Investigators</t>
  </si>
  <si>
    <t xml:space="preserve">33-9021</t>
  </si>
  <si>
    <t xml:space="preserve">33-9030</t>
  </si>
  <si>
    <t xml:space="preserve">Security Guards and Gambling Surveillance Officers</t>
  </si>
  <si>
    <t xml:space="preserve">33-9031</t>
  </si>
  <si>
    <t xml:space="preserve">Gambling Surveillance Officers and Gambling Investigators</t>
  </si>
  <si>
    <t xml:space="preserve">33-9032</t>
  </si>
  <si>
    <t xml:space="preserve">Security Guards</t>
  </si>
  <si>
    <t xml:space="preserve">33-9090</t>
  </si>
  <si>
    <t xml:space="preserve">Miscellaneous Protective Service Workers</t>
  </si>
  <si>
    <t xml:space="preserve">33-9091</t>
  </si>
  <si>
    <t xml:space="preserve">Crossing Guards and Flaggers</t>
  </si>
  <si>
    <t xml:space="preserve">33-9092</t>
  </si>
  <si>
    <t xml:space="preserve">Lifeguards, Ski Patrol, and Other Recreational Protective Service Workers</t>
  </si>
  <si>
    <t xml:space="preserve">33-9093</t>
  </si>
  <si>
    <t xml:space="preserve">Transportation Security Screeners</t>
  </si>
  <si>
    <t xml:space="preserve">33-9094</t>
  </si>
  <si>
    <t xml:space="preserve">School Bus Monitors</t>
  </si>
  <si>
    <t xml:space="preserve">33-9099</t>
  </si>
  <si>
    <t xml:space="preserve">Protective Service Workers, All Other</t>
  </si>
  <si>
    <t xml:space="preserve">35-0000</t>
  </si>
  <si>
    <t xml:space="preserve">Food Preparation and Serving Related Occupations</t>
  </si>
  <si>
    <t xml:space="preserve">35-1000</t>
  </si>
  <si>
    <t xml:space="preserve">Supervisors of Food Preparation and Serving Workers</t>
  </si>
  <si>
    <t xml:space="preserve">35-1010</t>
  </si>
  <si>
    <t xml:space="preserve">35-1011</t>
  </si>
  <si>
    <t xml:space="preserve">Chefs and Head Cooks</t>
  </si>
  <si>
    <t xml:space="preserve">35-1012</t>
  </si>
  <si>
    <t xml:space="preserve">First-Line Supervisors of Food Preparation and Serving Workers</t>
  </si>
  <si>
    <t xml:space="preserve">35-2000</t>
  </si>
  <si>
    <t xml:space="preserve">Cooks and Food Preparation Workers</t>
  </si>
  <si>
    <t xml:space="preserve">35-2010</t>
  </si>
  <si>
    <t xml:space="preserve">Cooks</t>
  </si>
  <si>
    <t xml:space="preserve">35-2011</t>
  </si>
  <si>
    <t xml:space="preserve">Cooks, Fast Food</t>
  </si>
  <si>
    <t xml:space="preserve">35-2012</t>
  </si>
  <si>
    <t xml:space="preserve">Cooks, Institution and Cafeteria</t>
  </si>
  <si>
    <t xml:space="preserve">35-2013</t>
  </si>
  <si>
    <t xml:space="preserve">Cooks, Private Household</t>
  </si>
  <si>
    <t xml:space="preserve">35-2014</t>
  </si>
  <si>
    <t xml:space="preserve">Cooks, Restaurant</t>
  </si>
  <si>
    <t xml:space="preserve">35-2015</t>
  </si>
  <si>
    <t xml:space="preserve">Cooks, Short Order</t>
  </si>
  <si>
    <t xml:space="preserve">35-2019</t>
  </si>
  <si>
    <t xml:space="preserve">Cooks, All Other</t>
  </si>
  <si>
    <t xml:space="preserve">35-2020</t>
  </si>
  <si>
    <t xml:space="preserve">Food Preparation Workers</t>
  </si>
  <si>
    <t xml:space="preserve">35-2021</t>
  </si>
  <si>
    <t xml:space="preserve">35-3000</t>
  </si>
  <si>
    <t xml:space="preserve">Food and Beverage Serving Workers</t>
  </si>
  <si>
    <t xml:space="preserve">35-3010</t>
  </si>
  <si>
    <t xml:space="preserve">Bartenders</t>
  </si>
  <si>
    <t xml:space="preserve">35-3011</t>
  </si>
  <si>
    <t xml:space="preserve">35-3020</t>
  </si>
  <si>
    <t xml:space="preserve">Fast Food and Counter Workers</t>
  </si>
  <si>
    <t xml:space="preserve">35-3023</t>
  </si>
  <si>
    <t xml:space="preserve">35-3030</t>
  </si>
  <si>
    <t xml:space="preserve">Waiters and Waitresses</t>
  </si>
  <si>
    <t xml:space="preserve">35-3031</t>
  </si>
  <si>
    <t xml:space="preserve">35-3040</t>
  </si>
  <si>
    <t xml:space="preserve">Food Servers, Nonrestaurant</t>
  </si>
  <si>
    <t xml:space="preserve">35-3041</t>
  </si>
  <si>
    <t xml:space="preserve">35-9000</t>
  </si>
  <si>
    <t xml:space="preserve">Other Food Preparation and Serving Related Workers</t>
  </si>
  <si>
    <t xml:space="preserve">35-9010</t>
  </si>
  <si>
    <t xml:space="preserve">Dining Room and Cafeteria Attendants and Bartender Helpers</t>
  </si>
  <si>
    <t xml:space="preserve">35-9011</t>
  </si>
  <si>
    <t xml:space="preserve">35-9020</t>
  </si>
  <si>
    <t xml:space="preserve">Dishwashers</t>
  </si>
  <si>
    <t xml:space="preserve">35-9021</t>
  </si>
  <si>
    <t xml:space="preserve">35-9030</t>
  </si>
  <si>
    <t xml:space="preserve">Hosts and Hostesses, Restaurant, Lounge, and Coffee Shop</t>
  </si>
  <si>
    <t xml:space="preserve">35-9031</t>
  </si>
  <si>
    <t xml:space="preserve">35-9090</t>
  </si>
  <si>
    <t xml:space="preserve">Miscellaneous Food Preparation and Serving Related Workers</t>
  </si>
  <si>
    <t xml:space="preserve">35-9099</t>
  </si>
  <si>
    <t xml:space="preserve">Food Preparation and Serving Related Workers, All Other</t>
  </si>
  <si>
    <t xml:space="preserve">37-0000</t>
  </si>
  <si>
    <t xml:space="preserve">Building and Grounds Cleaning and Maintenance Occupations</t>
  </si>
  <si>
    <t xml:space="preserve">37-1000</t>
  </si>
  <si>
    <t xml:space="preserve">Supervisors of Building and Grounds Cleaning and Maintenance Workers</t>
  </si>
  <si>
    <t xml:space="preserve">37-1010</t>
  </si>
  <si>
    <t xml:space="preserve">First-Line Supervisors of Building and Grounds Cleaning and Maintenance Workers</t>
  </si>
  <si>
    <t xml:space="preserve">37-1011</t>
  </si>
  <si>
    <t xml:space="preserve">First-Line Supervisors of Housekeeping and Janitorial Workers</t>
  </si>
  <si>
    <t xml:space="preserve">37-1012</t>
  </si>
  <si>
    <t xml:space="preserve">First-Line Supervisors of Landscaping, Lawn Service, and Groundskeeping Workers</t>
  </si>
  <si>
    <t xml:space="preserve">37-2000</t>
  </si>
  <si>
    <t xml:space="preserve">Building Cleaning and Pest Control Workers</t>
  </si>
  <si>
    <t xml:space="preserve">37-2010</t>
  </si>
  <si>
    <t xml:space="preserve">Building Cleaning Workers</t>
  </si>
  <si>
    <t xml:space="preserve">37-2011</t>
  </si>
  <si>
    <t xml:space="preserve">Janitors and Cleaners, Except Maids and Housekeeping Cleaners</t>
  </si>
  <si>
    <t xml:space="preserve">37-2012</t>
  </si>
  <si>
    <t xml:space="preserve">Maids and Housekeeping Cleaners</t>
  </si>
  <si>
    <t xml:space="preserve">37-2019</t>
  </si>
  <si>
    <t xml:space="preserve">Building Cleaning Workers, All Other</t>
  </si>
  <si>
    <t xml:space="preserve">37-2020</t>
  </si>
  <si>
    <t xml:space="preserve">Pest Control Workers</t>
  </si>
  <si>
    <t xml:space="preserve">37-2021</t>
  </si>
  <si>
    <t xml:space="preserve">37-3000</t>
  </si>
  <si>
    <t xml:space="preserve">Grounds Maintenance Workers</t>
  </si>
  <si>
    <t xml:space="preserve">37-3010</t>
  </si>
  <si>
    <t xml:space="preserve">37-3011</t>
  </si>
  <si>
    <t xml:space="preserve">Landscaping and Groundskeeping Workers</t>
  </si>
  <si>
    <t xml:space="preserve">37-3012</t>
  </si>
  <si>
    <t xml:space="preserve">Pesticide Handlers, Sprayers, and Applicators, Vegetation</t>
  </si>
  <si>
    <t xml:space="preserve">37-3013</t>
  </si>
  <si>
    <t xml:space="preserve">Tree Trimmers and Pruners</t>
  </si>
  <si>
    <t xml:space="preserve">37-3019</t>
  </si>
  <si>
    <t xml:space="preserve">Grounds Maintenance Workers, All Other</t>
  </si>
  <si>
    <t xml:space="preserve">39-0000</t>
  </si>
  <si>
    <t xml:space="preserve">Personal Care and Service Occupations</t>
  </si>
  <si>
    <t xml:space="preserve">39-1000</t>
  </si>
  <si>
    <t xml:space="preserve">Supervisors of Personal Care and Service Workers</t>
  </si>
  <si>
    <t xml:space="preserve">39-1010</t>
  </si>
  <si>
    <t xml:space="preserve">First-Line Supervisors of Entertainment and Recreation Workers</t>
  </si>
  <si>
    <t xml:space="preserve">39-1013</t>
  </si>
  <si>
    <t xml:space="preserve">First-Line Supervisors of Gambling Services Workers</t>
  </si>
  <si>
    <t xml:space="preserve">39-1014</t>
  </si>
  <si>
    <t xml:space="preserve">First-Line Supervisors of Entertainment and Recreation Workers, Except Gambling Services</t>
  </si>
  <si>
    <t xml:space="preserve">39-1020</t>
  </si>
  <si>
    <t xml:space="preserve">First-Line Supervisors of Personal Service Workers</t>
  </si>
  <si>
    <t xml:space="preserve">39-1022</t>
  </si>
  <si>
    <t xml:space="preserve">39-2000</t>
  </si>
  <si>
    <t xml:space="preserve">Animal Care and Service Workers</t>
  </si>
  <si>
    <t xml:space="preserve">39-2010</t>
  </si>
  <si>
    <t xml:space="preserve">Animal Trainers</t>
  </si>
  <si>
    <t xml:space="preserve">39-2011</t>
  </si>
  <si>
    <t xml:space="preserve">39-2020</t>
  </si>
  <si>
    <t xml:space="preserve">Animal Caretakers</t>
  </si>
  <si>
    <t xml:space="preserve">39-2021</t>
  </si>
  <si>
    <t xml:space="preserve">39-3000</t>
  </si>
  <si>
    <t xml:space="preserve">Entertainment Attendants and Related Workers</t>
  </si>
  <si>
    <t xml:space="preserve">39-3010</t>
  </si>
  <si>
    <t xml:space="preserve">Gambling Services Workers</t>
  </si>
  <si>
    <t xml:space="preserve">39-3011</t>
  </si>
  <si>
    <t xml:space="preserve">Gambling Dealers</t>
  </si>
  <si>
    <t xml:space="preserve">39-3012</t>
  </si>
  <si>
    <t xml:space="preserve">Gambling and Sports Book Writers and Runners</t>
  </si>
  <si>
    <t xml:space="preserve">39-3019</t>
  </si>
  <si>
    <t xml:space="preserve">Gambling Service Workers, All Other</t>
  </si>
  <si>
    <t xml:space="preserve">39-3020</t>
  </si>
  <si>
    <t xml:space="preserve">Motion Picture Projectionists</t>
  </si>
  <si>
    <t xml:space="preserve">39-3021</t>
  </si>
  <si>
    <t xml:space="preserve">39-3030</t>
  </si>
  <si>
    <t xml:space="preserve">Ushers, Lobby Attendants, and Ticket Takers</t>
  </si>
  <si>
    <t xml:space="preserve">39-3031</t>
  </si>
  <si>
    <t xml:space="preserve">39-3090</t>
  </si>
  <si>
    <t xml:space="preserve">Miscellaneous Entertainment Attendants and Related Workers</t>
  </si>
  <si>
    <t xml:space="preserve">39-3091</t>
  </si>
  <si>
    <t xml:space="preserve">Amusement and Recreation Attendants</t>
  </si>
  <si>
    <t xml:space="preserve">39-3092</t>
  </si>
  <si>
    <t xml:space="preserve">Costume Attendants</t>
  </si>
  <si>
    <t xml:space="preserve">39-3093</t>
  </si>
  <si>
    <t xml:space="preserve">Locker Room, Coatroom, and Dressing Room Attendants</t>
  </si>
  <si>
    <t xml:space="preserve">39-3099</t>
  </si>
  <si>
    <t xml:space="preserve">Entertainment Attendants and Related Workers, All Other</t>
  </si>
  <si>
    <t xml:space="preserve">39-4000</t>
  </si>
  <si>
    <t xml:space="preserve">Funeral Service Workers</t>
  </si>
  <si>
    <t xml:space="preserve">39-4010</t>
  </si>
  <si>
    <t xml:space="preserve">Embalmers and Crematory Operators</t>
  </si>
  <si>
    <t xml:space="preserve">39-4011</t>
  </si>
  <si>
    <t xml:space="preserve">Embalmers</t>
  </si>
  <si>
    <t xml:space="preserve">39-4012</t>
  </si>
  <si>
    <t xml:space="preserve">Crematory Operators</t>
  </si>
  <si>
    <t xml:space="preserve">39-4020</t>
  </si>
  <si>
    <t xml:space="preserve">Funeral Attendants</t>
  </si>
  <si>
    <t xml:space="preserve">39-4021</t>
  </si>
  <si>
    <t xml:space="preserve">39-4030</t>
  </si>
  <si>
    <t xml:space="preserve">Morticians, Undertakers, and Funeral Arrangers</t>
  </si>
  <si>
    <t xml:space="preserve">39-4031</t>
  </si>
  <si>
    <t xml:space="preserve">39-5000</t>
  </si>
  <si>
    <t xml:space="preserve">Personal Appearance Workers</t>
  </si>
  <si>
    <t xml:space="preserve">39-5010</t>
  </si>
  <si>
    <t xml:space="preserve">Barbers, Hairdressers, Hairstylists and Cosmetologists</t>
  </si>
  <si>
    <t xml:space="preserve">39-5011</t>
  </si>
  <si>
    <t xml:space="preserve">Barbers</t>
  </si>
  <si>
    <t xml:space="preserve">39-5012</t>
  </si>
  <si>
    <t xml:space="preserve">Hairdressers, Hairstylists, and Cosmetologists</t>
  </si>
  <si>
    <t xml:space="preserve">39-5090</t>
  </si>
  <si>
    <t xml:space="preserve">Miscellaneous Personal Appearance Workers</t>
  </si>
  <si>
    <t xml:space="preserve">39-5091</t>
  </si>
  <si>
    <t xml:space="preserve">Makeup Artists, Theatrical and Performance</t>
  </si>
  <si>
    <t xml:space="preserve">39-5092</t>
  </si>
  <si>
    <t xml:space="preserve">Manicurists and Pedicurists</t>
  </si>
  <si>
    <t xml:space="preserve">39-5093</t>
  </si>
  <si>
    <t xml:space="preserve">Shampooers</t>
  </si>
  <si>
    <t xml:space="preserve">39-5094</t>
  </si>
  <si>
    <t xml:space="preserve">Skincare Specialists</t>
  </si>
  <si>
    <t xml:space="preserve">39-6000</t>
  </si>
  <si>
    <t xml:space="preserve">Baggage Porters, Bellhops, and Concierges</t>
  </si>
  <si>
    <t xml:space="preserve">39-6010</t>
  </si>
  <si>
    <t xml:space="preserve">39-6011</t>
  </si>
  <si>
    <t xml:space="preserve">Baggage Porters and Bellhops</t>
  </si>
  <si>
    <t xml:space="preserve">39-6012</t>
  </si>
  <si>
    <t xml:space="preserve">Concierges</t>
  </si>
  <si>
    <t xml:space="preserve">39-7000</t>
  </si>
  <si>
    <t xml:space="preserve">Tour and Travel Guides</t>
  </si>
  <si>
    <t xml:space="preserve">39-7010</t>
  </si>
  <si>
    <t xml:space="preserve">39-9000</t>
  </si>
  <si>
    <t xml:space="preserve">Other Personal Care and Service Workers</t>
  </si>
  <si>
    <t xml:space="preserve">39-9010</t>
  </si>
  <si>
    <t xml:space="preserve">Childcare Workers</t>
  </si>
  <si>
    <t xml:space="preserve">39-9011</t>
  </si>
  <si>
    <t xml:space="preserve">39-9030</t>
  </si>
  <si>
    <t xml:space="preserve">Recreation and Fitness Workers</t>
  </si>
  <si>
    <t xml:space="preserve">39-9031</t>
  </si>
  <si>
    <t xml:space="preserve">Exercise Trainers and Group Fitness Instructors</t>
  </si>
  <si>
    <t xml:space="preserve">39-9032</t>
  </si>
  <si>
    <t xml:space="preserve">Recreation Workers</t>
  </si>
  <si>
    <t xml:space="preserve">39-9040</t>
  </si>
  <si>
    <t xml:space="preserve">Residential Advisors</t>
  </si>
  <si>
    <t xml:space="preserve">39-9041</t>
  </si>
  <si>
    <t xml:space="preserve">39-9090</t>
  </si>
  <si>
    <t xml:space="preserve">Miscellaneous Personal Care and Service Workers</t>
  </si>
  <si>
    <t xml:space="preserve">39-9099</t>
  </si>
  <si>
    <t xml:space="preserve">Personal Care and Service Workers, All Other</t>
  </si>
  <si>
    <t xml:space="preserve">41-0000</t>
  </si>
  <si>
    <t xml:space="preserve">Sales and Related Occupations</t>
  </si>
  <si>
    <t xml:space="preserve">41-1000</t>
  </si>
  <si>
    <t xml:space="preserve">Supervisors of Sales Workers</t>
  </si>
  <si>
    <t xml:space="preserve">41-1010</t>
  </si>
  <si>
    <t xml:space="preserve">First-Line Supervisors of Sales Workers</t>
  </si>
  <si>
    <t xml:space="preserve">41-1011</t>
  </si>
  <si>
    <t xml:space="preserve">First-Line Supervisors of Retail Sales Workers</t>
  </si>
  <si>
    <t xml:space="preserve">41-1012</t>
  </si>
  <si>
    <t xml:space="preserve">First-Line Supervisors of Non-Retail Sales Workers</t>
  </si>
  <si>
    <t xml:space="preserve">41-2000</t>
  </si>
  <si>
    <t xml:space="preserve">Retail Sales Workers</t>
  </si>
  <si>
    <t xml:space="preserve">41-2010</t>
  </si>
  <si>
    <t xml:space="preserve">Cashiers</t>
  </si>
  <si>
    <t xml:space="preserve">41-2011</t>
  </si>
  <si>
    <t xml:space="preserve">41-2012</t>
  </si>
  <si>
    <t xml:space="preserve">Gambling Change Persons and Booth Cashiers</t>
  </si>
  <si>
    <t xml:space="preserve">41-2020</t>
  </si>
  <si>
    <t xml:space="preserve">Counter and Rental Clerks and Parts Salespersons</t>
  </si>
  <si>
    <t xml:space="preserve">41-2021</t>
  </si>
  <si>
    <t xml:space="preserve">Counter and Rental Clerks</t>
  </si>
  <si>
    <t xml:space="preserve">41-2022</t>
  </si>
  <si>
    <t xml:space="preserve">Parts Salespersons</t>
  </si>
  <si>
    <t xml:space="preserve">41-2030</t>
  </si>
  <si>
    <t xml:space="preserve">Retail Salespersons</t>
  </si>
  <si>
    <t xml:space="preserve">41-2031</t>
  </si>
  <si>
    <t xml:space="preserve">41-3000</t>
  </si>
  <si>
    <t xml:space="preserve">Sales Representatives, Services</t>
  </si>
  <si>
    <t xml:space="preserve">41-3010</t>
  </si>
  <si>
    <t xml:space="preserve">Advertising Sales Agents</t>
  </si>
  <si>
    <t xml:space="preserve">41-3011</t>
  </si>
  <si>
    <t xml:space="preserve">41-3020</t>
  </si>
  <si>
    <t xml:space="preserve">Insurance Sales Agents</t>
  </si>
  <si>
    <t xml:space="preserve">41-3021</t>
  </si>
  <si>
    <t xml:space="preserve">41-3030</t>
  </si>
  <si>
    <t xml:space="preserve">Securities, Commodities, and Financial Services Sales Agents</t>
  </si>
  <si>
    <t xml:space="preserve">41-3031</t>
  </si>
  <si>
    <t xml:space="preserve">41-3040</t>
  </si>
  <si>
    <t xml:space="preserve">Travel Agents</t>
  </si>
  <si>
    <t xml:space="preserve">41-3041</t>
  </si>
  <si>
    <t xml:space="preserve">41-3090</t>
  </si>
  <si>
    <t xml:space="preserve">Miscellaneous Sales Representatives, Services</t>
  </si>
  <si>
    <t xml:space="preserve">41-3091</t>
  </si>
  <si>
    <t xml:space="preserve">Sales Representatives of Services, Except Advertising, Insurance, Financial Services, and Travel</t>
  </si>
  <si>
    <t xml:space="preserve">41-4000</t>
  </si>
  <si>
    <t xml:space="preserve">Sales Representatives, Wholesale and Manufacturing</t>
  </si>
  <si>
    <t xml:space="preserve">41-4010</t>
  </si>
  <si>
    <t xml:space="preserve">41-4011</t>
  </si>
  <si>
    <t xml:space="preserve">Sales Representatives, Wholesale and Manufacturing, Technical and Scientific Products</t>
  </si>
  <si>
    <t xml:space="preserve">41-4012</t>
  </si>
  <si>
    <t xml:space="preserve">Sales Representatives, Wholesale and Manufacturing, Except Technical and Scientific Products</t>
  </si>
  <si>
    <t xml:space="preserve">41-9000</t>
  </si>
  <si>
    <t xml:space="preserve">Other Sales and Related Workers</t>
  </si>
  <si>
    <t xml:space="preserve">41-9010</t>
  </si>
  <si>
    <t xml:space="preserve">Models, Demonstrators, and Product Promoters</t>
  </si>
  <si>
    <t xml:space="preserve">41-9011</t>
  </si>
  <si>
    <t xml:space="preserve">Demonstrators and Product Promoters</t>
  </si>
  <si>
    <t xml:space="preserve">41-9012</t>
  </si>
  <si>
    <t xml:space="preserve">Models</t>
  </si>
  <si>
    <t xml:space="preserve">41-9020</t>
  </si>
  <si>
    <t xml:space="preserve">Real Estate Brokers and Sales Agents</t>
  </si>
  <si>
    <t xml:space="preserve">41-9021</t>
  </si>
  <si>
    <t xml:space="preserve">Real Estate Brokers</t>
  </si>
  <si>
    <t xml:space="preserve">41-9022</t>
  </si>
  <si>
    <t xml:space="preserve">Real Estate Sales Agents</t>
  </si>
  <si>
    <t xml:space="preserve">41-9030</t>
  </si>
  <si>
    <t xml:space="preserve">Sales Engineers</t>
  </si>
  <si>
    <t xml:space="preserve">41-9031</t>
  </si>
  <si>
    <t xml:space="preserve">41-9040</t>
  </si>
  <si>
    <t xml:space="preserve">Telemarketers</t>
  </si>
  <si>
    <t xml:space="preserve">41-9041</t>
  </si>
  <si>
    <t xml:space="preserve">41-9090</t>
  </si>
  <si>
    <t xml:space="preserve">Miscellaneous Sales and Related Workers</t>
  </si>
  <si>
    <t xml:space="preserve">41-9091</t>
  </si>
  <si>
    <t xml:space="preserve">Door-to-Door Sales Workers, News and Street Vendors, and Related Workers</t>
  </si>
  <si>
    <t xml:space="preserve">41-9099</t>
  </si>
  <si>
    <t xml:space="preserve">Sales and Related Workers, All Other</t>
  </si>
  <si>
    <t xml:space="preserve">43-0000</t>
  </si>
  <si>
    <t xml:space="preserve">Office and Administrative Support Occupations</t>
  </si>
  <si>
    <t xml:space="preserve">43-1000</t>
  </si>
  <si>
    <t xml:space="preserve">Supervisors of Office and Administrative Support Workers</t>
  </si>
  <si>
    <t xml:space="preserve">43-1010</t>
  </si>
  <si>
    <t xml:space="preserve">First-Line Supervisors of Office and Administrative Support Workers</t>
  </si>
  <si>
    <t xml:space="preserve">43-1011</t>
  </si>
  <si>
    <t xml:space="preserve">43-2000</t>
  </si>
  <si>
    <t xml:space="preserve">Communications Equipment Operators</t>
  </si>
  <si>
    <t xml:space="preserve">43-2010</t>
  </si>
  <si>
    <t xml:space="preserve">Switchboard Operators, Including Answering Service</t>
  </si>
  <si>
    <t xml:space="preserve">43-2011</t>
  </si>
  <si>
    <t xml:space="preserve">43-2020</t>
  </si>
  <si>
    <t xml:space="preserve">Telephone Operators</t>
  </si>
  <si>
    <t xml:space="preserve">43-2021</t>
  </si>
  <si>
    <t xml:space="preserve">43-2090</t>
  </si>
  <si>
    <t xml:space="preserve">Miscellaneous Communications Equipment Operators</t>
  </si>
  <si>
    <t xml:space="preserve">43-2099</t>
  </si>
  <si>
    <t xml:space="preserve">Communications Equipment Operators, All Other</t>
  </si>
  <si>
    <t xml:space="preserve">43-3000</t>
  </si>
  <si>
    <t xml:space="preserve">Financial Clerks</t>
  </si>
  <si>
    <t xml:space="preserve">43-3010</t>
  </si>
  <si>
    <t xml:space="preserve">Bill and Account Collectors</t>
  </si>
  <si>
    <t xml:space="preserve">43-3011</t>
  </si>
  <si>
    <t xml:space="preserve">43-3020</t>
  </si>
  <si>
    <t xml:space="preserve">Billing and Posting Clerks</t>
  </si>
  <si>
    <t xml:space="preserve">43-3021</t>
  </si>
  <si>
    <t xml:space="preserve">43-3030</t>
  </si>
  <si>
    <t xml:space="preserve">Bookkeeping, Accounting, and Auditing Clerks</t>
  </si>
  <si>
    <t xml:space="preserve">43-3031</t>
  </si>
  <si>
    <t xml:space="preserve">43-3040</t>
  </si>
  <si>
    <t xml:space="preserve">Gambling Cage Workers</t>
  </si>
  <si>
    <t xml:space="preserve">43-3041</t>
  </si>
  <si>
    <t xml:space="preserve">43-3050</t>
  </si>
  <si>
    <t xml:space="preserve">Payroll and Timekeeping Clerks</t>
  </si>
  <si>
    <t xml:space="preserve">43-3051</t>
  </si>
  <si>
    <t xml:space="preserve">43-3060</t>
  </si>
  <si>
    <t xml:space="preserve">Procurement Clerks</t>
  </si>
  <si>
    <t xml:space="preserve">43-3061</t>
  </si>
  <si>
    <t xml:space="preserve">43-3070</t>
  </si>
  <si>
    <t xml:space="preserve">Tellers</t>
  </si>
  <si>
    <t xml:space="preserve">43-3071</t>
  </si>
  <si>
    <t xml:space="preserve">43-3090</t>
  </si>
  <si>
    <t xml:space="preserve">Miscellaneous Financial Clerks</t>
  </si>
  <si>
    <t xml:space="preserve">43-3099</t>
  </si>
  <si>
    <t xml:space="preserve">Financial Clerks, All Other</t>
  </si>
  <si>
    <t xml:space="preserve">43-4000</t>
  </si>
  <si>
    <t xml:space="preserve">Information and Record Clerks</t>
  </si>
  <si>
    <t xml:space="preserve">43-4010</t>
  </si>
  <si>
    <t xml:space="preserve">Brokerage Clerks</t>
  </si>
  <si>
    <t xml:space="preserve">43-4011</t>
  </si>
  <si>
    <t xml:space="preserve">43-4020</t>
  </si>
  <si>
    <t xml:space="preserve">Correspondence Clerks</t>
  </si>
  <si>
    <t xml:space="preserve">43-4021</t>
  </si>
  <si>
    <t xml:space="preserve">43-4030</t>
  </si>
  <si>
    <t xml:space="preserve">Court, Municipal, and License Clerks</t>
  </si>
  <si>
    <t xml:space="preserve">43-4031</t>
  </si>
  <si>
    <t xml:space="preserve">43-4040</t>
  </si>
  <si>
    <t xml:space="preserve">Credit Authorizers, Checkers, and Clerks</t>
  </si>
  <si>
    <t xml:space="preserve">43-4041</t>
  </si>
  <si>
    <t xml:space="preserve">43-4050</t>
  </si>
  <si>
    <t xml:space="preserve">Customer Service Representatives</t>
  </si>
  <si>
    <t xml:space="preserve">43-4051</t>
  </si>
  <si>
    <t xml:space="preserve">43-4060</t>
  </si>
  <si>
    <t xml:space="preserve">Eligibility Interviewers, Government Programs</t>
  </si>
  <si>
    <t xml:space="preserve">43-4061</t>
  </si>
  <si>
    <t xml:space="preserve">43-4070</t>
  </si>
  <si>
    <t xml:space="preserve">File Clerks</t>
  </si>
  <si>
    <t xml:space="preserve">43-4071</t>
  </si>
  <si>
    <t xml:space="preserve">43-4080</t>
  </si>
  <si>
    <t xml:space="preserve">Hotel, Motel, and Resort Desk Clerks</t>
  </si>
  <si>
    <t xml:space="preserve">43-4081</t>
  </si>
  <si>
    <t xml:space="preserve">43-4110</t>
  </si>
  <si>
    <t xml:space="preserve">Interviewers, Except Eligibility and Loan</t>
  </si>
  <si>
    <t xml:space="preserve">43-4111</t>
  </si>
  <si>
    <t xml:space="preserve">43-4120</t>
  </si>
  <si>
    <t xml:space="preserve">Library Assistants, Clerical</t>
  </si>
  <si>
    <t xml:space="preserve">43-4121</t>
  </si>
  <si>
    <t xml:space="preserve">43-4130</t>
  </si>
  <si>
    <t xml:space="preserve">Loan Interviewers and Clerks</t>
  </si>
  <si>
    <t xml:space="preserve">43-4131</t>
  </si>
  <si>
    <t xml:space="preserve">43-4140</t>
  </si>
  <si>
    <t xml:space="preserve">New Accounts Clerks</t>
  </si>
  <si>
    <t xml:space="preserve">43-4141</t>
  </si>
  <si>
    <t xml:space="preserve">43-4150</t>
  </si>
  <si>
    <t xml:space="preserve">Order Clerks</t>
  </si>
  <si>
    <t xml:space="preserve">43-4151</t>
  </si>
  <si>
    <t xml:space="preserve">43-4160</t>
  </si>
  <si>
    <t xml:space="preserve">Human Resources Assistants, Except Payroll and Timekeeping</t>
  </si>
  <si>
    <t xml:space="preserve">43-4161</t>
  </si>
  <si>
    <t xml:space="preserve">43-4170</t>
  </si>
  <si>
    <t xml:space="preserve">Receptionists and Information Clerks</t>
  </si>
  <si>
    <t xml:space="preserve">43-4171</t>
  </si>
  <si>
    <t xml:space="preserve">43-4180</t>
  </si>
  <si>
    <t xml:space="preserve">Reservation and Transportation Ticket Agents and Travel Clerks</t>
  </si>
  <si>
    <t xml:space="preserve">43-4181</t>
  </si>
  <si>
    <t xml:space="preserve">43-4190</t>
  </si>
  <si>
    <t xml:space="preserve">Miscellaneous Information and Record Clerks</t>
  </si>
  <si>
    <t xml:space="preserve">43-4199</t>
  </si>
  <si>
    <t xml:space="preserve">Information and Record Clerks, All Other</t>
  </si>
  <si>
    <t xml:space="preserve">43-5000</t>
  </si>
  <si>
    <t xml:space="preserve">Material Recording, Scheduling, Dispatching, and Distributing Workers</t>
  </si>
  <si>
    <t xml:space="preserve">43-5010</t>
  </si>
  <si>
    <t xml:space="preserve">Cargo and Freight Agents</t>
  </si>
  <si>
    <t xml:space="preserve">43-5011</t>
  </si>
  <si>
    <t xml:space="preserve">43-5020</t>
  </si>
  <si>
    <t xml:space="preserve">Couriers and Messengers</t>
  </si>
  <si>
    <t xml:space="preserve">43-5021</t>
  </si>
  <si>
    <t xml:space="preserve">43-5030</t>
  </si>
  <si>
    <t xml:space="preserve">Dispatchers</t>
  </si>
  <si>
    <t xml:space="preserve">43-5031</t>
  </si>
  <si>
    <t xml:space="preserve">Public Safety Telecommunicators</t>
  </si>
  <si>
    <t xml:space="preserve">43-5032</t>
  </si>
  <si>
    <t xml:space="preserve">Dispatchers, Except Police, Fire, and Ambulance</t>
  </si>
  <si>
    <t xml:space="preserve">43-5040</t>
  </si>
  <si>
    <t xml:space="preserve">Meter Readers, Utilities</t>
  </si>
  <si>
    <t xml:space="preserve">43-5041</t>
  </si>
  <si>
    <t xml:space="preserve">43-5050</t>
  </si>
  <si>
    <t xml:space="preserve">Postal Service Workers</t>
  </si>
  <si>
    <t xml:space="preserve">43-5051</t>
  </si>
  <si>
    <t xml:space="preserve">Postal Service Clerks</t>
  </si>
  <si>
    <t xml:space="preserve">43-5052</t>
  </si>
  <si>
    <t xml:space="preserve">Postal Service Mail Carriers</t>
  </si>
  <si>
    <t xml:space="preserve">43-5053</t>
  </si>
  <si>
    <t xml:space="preserve">Postal Service Mail Sorters, Processors, and Processing Machine Operators</t>
  </si>
  <si>
    <t xml:space="preserve">43-5060</t>
  </si>
  <si>
    <t xml:space="preserve">Production, Planning, and Expediting Clerks</t>
  </si>
  <si>
    <t xml:space="preserve">43-5061</t>
  </si>
  <si>
    <t xml:space="preserve">43-5070</t>
  </si>
  <si>
    <t xml:space="preserve">Shipping, Receiving, and Inventory Clerks</t>
  </si>
  <si>
    <t xml:space="preserve">43-5071</t>
  </si>
  <si>
    <t xml:space="preserve">43-5110</t>
  </si>
  <si>
    <t xml:space="preserve">Weighers, Measurers, Checkers, and Samplers, Recordkeeping</t>
  </si>
  <si>
    <t xml:space="preserve">43-5111</t>
  </si>
  <si>
    <t xml:space="preserve">43-6000</t>
  </si>
  <si>
    <t xml:space="preserve">Secretaries and Administrative Assistants</t>
  </si>
  <si>
    <t xml:space="preserve">43-6010</t>
  </si>
  <si>
    <t xml:space="preserve">43-6011</t>
  </si>
  <si>
    <t xml:space="preserve">Executive Secretaries and Executive Administrative Assistants</t>
  </si>
  <si>
    <t xml:space="preserve">43-6012</t>
  </si>
  <si>
    <t xml:space="preserve">Legal Secretaries and Administrative Assistants</t>
  </si>
  <si>
    <t xml:space="preserve">43-6013</t>
  </si>
  <si>
    <t xml:space="preserve">Medical Secretaries and Administrative Assistants</t>
  </si>
  <si>
    <t xml:space="preserve">43-6014</t>
  </si>
  <si>
    <t xml:space="preserve">Secretaries and Administrative Assistants, Except Legal, Medical, and Executive</t>
  </si>
  <si>
    <t xml:space="preserve">43-9000</t>
  </si>
  <si>
    <t xml:space="preserve">Other Office and Administrative Support Workers</t>
  </si>
  <si>
    <t xml:space="preserve">43-9020</t>
  </si>
  <si>
    <t xml:space="preserve">Data Entry and Information Processing Workers</t>
  </si>
  <si>
    <t xml:space="preserve">43-9021</t>
  </si>
  <si>
    <t xml:space="preserve">Data Entry Keyers</t>
  </si>
  <si>
    <t xml:space="preserve">43-9022</t>
  </si>
  <si>
    <t xml:space="preserve">Word Processors and Typists</t>
  </si>
  <si>
    <t xml:space="preserve">43-9030</t>
  </si>
  <si>
    <t xml:space="preserve">Desktop Publishers</t>
  </si>
  <si>
    <t xml:space="preserve">43-9031</t>
  </si>
  <si>
    <t xml:space="preserve">43-9040</t>
  </si>
  <si>
    <t xml:space="preserve">Insurance Claims and Policy Processing Clerks</t>
  </si>
  <si>
    <t xml:space="preserve">43-9041</t>
  </si>
  <si>
    <t xml:space="preserve">43-9050</t>
  </si>
  <si>
    <t xml:space="preserve">Mail Clerks and Mail Machine Operators, Except Postal Service</t>
  </si>
  <si>
    <t xml:space="preserve">43-9051</t>
  </si>
  <si>
    <t xml:space="preserve">43-9060</t>
  </si>
  <si>
    <t xml:space="preserve">Office Clerks, General</t>
  </si>
  <si>
    <t xml:space="preserve">43-9061</t>
  </si>
  <si>
    <t xml:space="preserve">43-9070</t>
  </si>
  <si>
    <t xml:space="preserve">Office Machine Operators, Except Computer</t>
  </si>
  <si>
    <t xml:space="preserve">43-9071</t>
  </si>
  <si>
    <t xml:space="preserve">43-9080</t>
  </si>
  <si>
    <t xml:space="preserve">Proofreaders and Copy Markers</t>
  </si>
  <si>
    <t xml:space="preserve">43-9081</t>
  </si>
  <si>
    <t xml:space="preserve">43-9110</t>
  </si>
  <si>
    <t xml:space="preserve">Statistical Assistants</t>
  </si>
  <si>
    <t xml:space="preserve">43-9111</t>
  </si>
  <si>
    <t xml:space="preserve">43-9190</t>
  </si>
  <si>
    <t xml:space="preserve">Miscellaneous Office and Administrative Support Workers</t>
  </si>
  <si>
    <t xml:space="preserve">43-9199</t>
  </si>
  <si>
    <t xml:space="preserve">Office and Administrative Support Workers, All Other</t>
  </si>
  <si>
    <t xml:space="preserve">45-0000</t>
  </si>
  <si>
    <t xml:space="preserve">Farming, Fishing, and Forestry Occupations</t>
  </si>
  <si>
    <t xml:space="preserve">45-1000</t>
  </si>
  <si>
    <t xml:space="preserve">Supervisors of Farming, Fishing, and Forestry Workers</t>
  </si>
  <si>
    <t xml:space="preserve">45-1010</t>
  </si>
  <si>
    <t xml:space="preserve">First-Line Supervisors of Farming, Fishing, and Forestry Workers</t>
  </si>
  <si>
    <t xml:space="preserve">45-1011</t>
  </si>
  <si>
    <t xml:space="preserve">45-2000</t>
  </si>
  <si>
    <t xml:space="preserve">Agricultural Workers</t>
  </si>
  <si>
    <t xml:space="preserve">45-2010</t>
  </si>
  <si>
    <t xml:space="preserve">Agricultural Inspectors</t>
  </si>
  <si>
    <t xml:space="preserve">45-2011</t>
  </si>
  <si>
    <t xml:space="preserve">45-2020</t>
  </si>
  <si>
    <t xml:space="preserve">Animal Breeders</t>
  </si>
  <si>
    <t xml:space="preserve">45-2021</t>
  </si>
  <si>
    <t xml:space="preserve">45-2040</t>
  </si>
  <si>
    <t xml:space="preserve">Graders and Sorters, Agricultural Products</t>
  </si>
  <si>
    <t xml:space="preserve">45-2041</t>
  </si>
  <si>
    <t xml:space="preserve">45-2090</t>
  </si>
  <si>
    <t xml:space="preserve">Miscellaneous Agricultural Workers</t>
  </si>
  <si>
    <t xml:space="preserve">45-2091</t>
  </si>
  <si>
    <t xml:space="preserve">Agricultural Equipment Operators</t>
  </si>
  <si>
    <t xml:space="preserve">45-2092</t>
  </si>
  <si>
    <t xml:space="preserve">Farmworkers and Laborers, Crop, Nursery, and Greenhouse</t>
  </si>
  <si>
    <t xml:space="preserve">45-2093</t>
  </si>
  <si>
    <t xml:space="preserve">Farmworkers, Farm, Ranch, and Aquacultural Animals</t>
  </si>
  <si>
    <t xml:space="preserve">45-2099</t>
  </si>
  <si>
    <t xml:space="preserve">Agricultural Workers, All Other</t>
  </si>
  <si>
    <t xml:space="preserve">45-4000</t>
  </si>
  <si>
    <t xml:space="preserve">Forest, Conservation, and Logging Workers</t>
  </si>
  <si>
    <t xml:space="preserve">45-4010</t>
  </si>
  <si>
    <t xml:space="preserve">Forest and Conservation Workers</t>
  </si>
  <si>
    <t xml:space="preserve">45-4011</t>
  </si>
  <si>
    <t xml:space="preserve">45-4020</t>
  </si>
  <si>
    <t xml:space="preserve">Logging Workers</t>
  </si>
  <si>
    <t xml:space="preserve">45-4021</t>
  </si>
  <si>
    <t xml:space="preserve">Fallers</t>
  </si>
  <si>
    <t xml:space="preserve">45-4022</t>
  </si>
  <si>
    <t xml:space="preserve">Logging Equipment Operators</t>
  </si>
  <si>
    <t xml:space="preserve">45-4023</t>
  </si>
  <si>
    <t xml:space="preserve">Log Graders and Scalers</t>
  </si>
  <si>
    <t xml:space="preserve">45-4029</t>
  </si>
  <si>
    <t xml:space="preserve">Logging Workers, All Other</t>
  </si>
  <si>
    <t xml:space="preserve">47-0000</t>
  </si>
  <si>
    <t xml:space="preserve">Construction and Extraction Occupations</t>
  </si>
  <si>
    <t xml:space="preserve">47-1000</t>
  </si>
  <si>
    <t xml:space="preserve">Supervisors of Construction and Extraction Workers</t>
  </si>
  <si>
    <t xml:space="preserve">47-1010</t>
  </si>
  <si>
    <t xml:space="preserve">First-Line Supervisors of Construction Trades and Extraction Workers</t>
  </si>
  <si>
    <t xml:space="preserve">47-1011</t>
  </si>
  <si>
    <t xml:space="preserve">47-2000</t>
  </si>
  <si>
    <t xml:space="preserve">Construction Trades Workers</t>
  </si>
  <si>
    <t xml:space="preserve">47-2010</t>
  </si>
  <si>
    <t xml:space="preserve">Boilermakers</t>
  </si>
  <si>
    <t xml:space="preserve">47-2011</t>
  </si>
  <si>
    <t xml:space="preserve">47-2020</t>
  </si>
  <si>
    <t xml:space="preserve">Brickmasons, Blockmasons, and Stonemasons</t>
  </si>
  <si>
    <t xml:space="preserve">47-2021</t>
  </si>
  <si>
    <t xml:space="preserve">Brickmasons and Blockmasons</t>
  </si>
  <si>
    <t xml:space="preserve">47-2022</t>
  </si>
  <si>
    <t xml:space="preserve">Stonemasons</t>
  </si>
  <si>
    <t xml:space="preserve">47-2030</t>
  </si>
  <si>
    <t xml:space="preserve">Carpenters</t>
  </si>
  <si>
    <t xml:space="preserve">47-2031</t>
  </si>
  <si>
    <t xml:space="preserve">47-2040</t>
  </si>
  <si>
    <t xml:space="preserve">Carpet, Floor, and Tile Installers and Finishers</t>
  </si>
  <si>
    <t xml:space="preserve">47-2041</t>
  </si>
  <si>
    <t xml:space="preserve">Carpet Installers</t>
  </si>
  <si>
    <t xml:space="preserve">47-2042</t>
  </si>
  <si>
    <t xml:space="preserve">Floor Layers, Except Carpet, Wood, and Hard Tiles</t>
  </si>
  <si>
    <t xml:space="preserve">47-2043</t>
  </si>
  <si>
    <t xml:space="preserve">Floor Sanders and Finishers</t>
  </si>
  <si>
    <t xml:space="preserve">47-2044</t>
  </si>
  <si>
    <t xml:space="preserve">Tile and Stone Setters</t>
  </si>
  <si>
    <t xml:space="preserve">47-2050</t>
  </si>
  <si>
    <t xml:space="preserve">Cement Masons, Concrete Finishers, and Terrazzo Workers</t>
  </si>
  <si>
    <t xml:space="preserve">47-2051</t>
  </si>
  <si>
    <t xml:space="preserve">Cement Masons and Concrete Finishers</t>
  </si>
  <si>
    <t xml:space="preserve">47-2053</t>
  </si>
  <si>
    <t xml:space="preserve">Terrazzo Workers and Finishers</t>
  </si>
  <si>
    <t xml:space="preserve">47-2060</t>
  </si>
  <si>
    <t xml:space="preserve">Construction Laborers</t>
  </si>
  <si>
    <t xml:space="preserve">47-2061</t>
  </si>
  <si>
    <t xml:space="preserve">47-2070</t>
  </si>
  <si>
    <t xml:space="preserve">Construction Equipment Operators</t>
  </si>
  <si>
    <t xml:space="preserve">47-2071</t>
  </si>
  <si>
    <t xml:space="preserve">Paving, Surfacing, and Tamping Equipment Operators</t>
  </si>
  <si>
    <t xml:space="preserve">47-2072</t>
  </si>
  <si>
    <t xml:space="preserve">Pile Driver Operators</t>
  </si>
  <si>
    <t xml:space="preserve">47-2073</t>
  </si>
  <si>
    <t xml:space="preserve">Operating Engineers and Other Construction Equipment Operators</t>
  </si>
  <si>
    <t xml:space="preserve">47-2080</t>
  </si>
  <si>
    <t xml:space="preserve">Drywall Installers, Ceiling Tile Installers, and Tapers</t>
  </si>
  <si>
    <t xml:space="preserve">47-2081</t>
  </si>
  <si>
    <t xml:space="preserve">Drywall and Ceiling Tile Installers</t>
  </si>
  <si>
    <t xml:space="preserve">47-2082</t>
  </si>
  <si>
    <t xml:space="preserve">Tapers</t>
  </si>
  <si>
    <t xml:space="preserve">47-2110</t>
  </si>
  <si>
    <t xml:space="preserve">Electricians</t>
  </si>
  <si>
    <t xml:space="preserve">47-2111</t>
  </si>
  <si>
    <t xml:space="preserve">47-2120</t>
  </si>
  <si>
    <t xml:space="preserve">Glaziers</t>
  </si>
  <si>
    <t xml:space="preserve">47-2121</t>
  </si>
  <si>
    <t xml:space="preserve">47-2130</t>
  </si>
  <si>
    <t xml:space="preserve">Insulation Workers</t>
  </si>
  <si>
    <t xml:space="preserve">47-2131</t>
  </si>
  <si>
    <t xml:space="preserve">Insulation Workers, Floor, Ceiling, and Wall</t>
  </si>
  <si>
    <t xml:space="preserve">47-2132</t>
  </si>
  <si>
    <t xml:space="preserve">Insulation Workers, Mechanical</t>
  </si>
  <si>
    <t xml:space="preserve">47-2140</t>
  </si>
  <si>
    <t xml:space="preserve">Painters and Paperhangers</t>
  </si>
  <si>
    <t xml:space="preserve">47-2141</t>
  </si>
  <si>
    <t xml:space="preserve">Painters, Construction and Maintenance</t>
  </si>
  <si>
    <t xml:space="preserve">47-2142</t>
  </si>
  <si>
    <t xml:space="preserve">Paperhangers</t>
  </si>
  <si>
    <t xml:space="preserve">47-2150</t>
  </si>
  <si>
    <t xml:space="preserve">Pipelayers, Plumbers, Pipefitters, and Steamfitters</t>
  </si>
  <si>
    <t xml:space="preserve">47-2151</t>
  </si>
  <si>
    <t xml:space="preserve">Pipelayers</t>
  </si>
  <si>
    <t xml:space="preserve">47-2152</t>
  </si>
  <si>
    <t xml:space="preserve">Plumbers, Pipefitters, and Steamfitters</t>
  </si>
  <si>
    <t xml:space="preserve">47-2160</t>
  </si>
  <si>
    <t xml:space="preserve">Plasterers and Stucco Masons</t>
  </si>
  <si>
    <t xml:space="preserve">47-2161</t>
  </si>
  <si>
    <t xml:space="preserve">47-2170</t>
  </si>
  <si>
    <t xml:space="preserve">Reinforcing Iron and Rebar Workers</t>
  </si>
  <si>
    <t xml:space="preserve">47-2171</t>
  </si>
  <si>
    <t xml:space="preserve">47-2180</t>
  </si>
  <si>
    <t xml:space="preserve">Roofers</t>
  </si>
  <si>
    <t xml:space="preserve">47-2181</t>
  </si>
  <si>
    <t xml:space="preserve">47-2210</t>
  </si>
  <si>
    <t xml:space="preserve">Sheet Metal Workers</t>
  </si>
  <si>
    <t xml:space="preserve">47-2211</t>
  </si>
  <si>
    <t xml:space="preserve">47-2220</t>
  </si>
  <si>
    <t xml:space="preserve">Structural Iron and Steel Workers</t>
  </si>
  <si>
    <t xml:space="preserve">47-2221</t>
  </si>
  <si>
    <t xml:space="preserve">47-2230</t>
  </si>
  <si>
    <t xml:space="preserve">Solar Photovoltaic Installers</t>
  </si>
  <si>
    <t xml:space="preserve">47-2231</t>
  </si>
  <si>
    <t xml:space="preserve">47-3000</t>
  </si>
  <si>
    <t xml:space="preserve">Helpers, Construction Trades</t>
  </si>
  <si>
    <t xml:space="preserve">47-3010</t>
  </si>
  <si>
    <t xml:space="preserve">47-3011</t>
  </si>
  <si>
    <t xml:space="preserve">Helpers--Brickmasons, Blockmasons, Stonemasons, and Tile and Marble Setters</t>
  </si>
  <si>
    <t xml:space="preserve">47-3012</t>
  </si>
  <si>
    <t xml:space="preserve">Helpers--Carpenters</t>
  </si>
  <si>
    <t xml:space="preserve">47-3013</t>
  </si>
  <si>
    <t xml:space="preserve">Helpers--Electricians</t>
  </si>
  <si>
    <t xml:space="preserve">47-3014</t>
  </si>
  <si>
    <t xml:space="preserve">Helpers--Painters, Paperhangers, Plasterers, and Stucco Masons</t>
  </si>
  <si>
    <t xml:space="preserve">47-3015</t>
  </si>
  <si>
    <t xml:space="preserve">Helpers--Pipelayers, Plumbers, Pipefitters, and Steamfitters</t>
  </si>
  <si>
    <t xml:space="preserve">47-3016</t>
  </si>
  <si>
    <t xml:space="preserve">Helpers--Roofers</t>
  </si>
  <si>
    <t xml:space="preserve">47-3019</t>
  </si>
  <si>
    <t xml:space="preserve">Helpers, Construction Trades, All Other</t>
  </si>
  <si>
    <t xml:space="preserve">47-4000</t>
  </si>
  <si>
    <t xml:space="preserve">Other Construction and Related Workers</t>
  </si>
  <si>
    <t xml:space="preserve">47-4010</t>
  </si>
  <si>
    <t xml:space="preserve">Construction and Building Inspectors</t>
  </si>
  <si>
    <t xml:space="preserve">47-4011</t>
  </si>
  <si>
    <t xml:space="preserve">47-4020</t>
  </si>
  <si>
    <t xml:space="preserve">Elevator and Escalator Installers and Repairers</t>
  </si>
  <si>
    <t xml:space="preserve">47-4021</t>
  </si>
  <si>
    <t xml:space="preserve">47-4030</t>
  </si>
  <si>
    <t xml:space="preserve">Fence Erectors</t>
  </si>
  <si>
    <t xml:space="preserve">47-4031</t>
  </si>
  <si>
    <t xml:space="preserve">47-4040</t>
  </si>
  <si>
    <t xml:space="preserve">Hazardous Materials Removal Workers</t>
  </si>
  <si>
    <t xml:space="preserve">47-4041</t>
  </si>
  <si>
    <t xml:space="preserve">47-4050</t>
  </si>
  <si>
    <t xml:space="preserve">Highway Maintenance Workers</t>
  </si>
  <si>
    <t xml:space="preserve">47-4051</t>
  </si>
  <si>
    <t xml:space="preserve">47-4060</t>
  </si>
  <si>
    <t xml:space="preserve">Rail-Track Laying and Maintenance Equipment Operators</t>
  </si>
  <si>
    <t xml:space="preserve">47-4061</t>
  </si>
  <si>
    <t xml:space="preserve">47-4070</t>
  </si>
  <si>
    <t xml:space="preserve">Septic Tank Servicers and Sewer Pipe Cleaners</t>
  </si>
  <si>
    <t xml:space="preserve">47-4071</t>
  </si>
  <si>
    <t xml:space="preserve">47-4090</t>
  </si>
  <si>
    <t xml:space="preserve">Miscellaneous Construction and Related Workers</t>
  </si>
  <si>
    <t xml:space="preserve">47-5000</t>
  </si>
  <si>
    <t xml:space="preserve">Extraction Workers</t>
  </si>
  <si>
    <t xml:space="preserve">47-5010</t>
  </si>
  <si>
    <t xml:space="preserve">Derrick, Rotary Drill, and Service Unit Operators, Oil and Gas</t>
  </si>
  <si>
    <t xml:space="preserve">47-5011</t>
  </si>
  <si>
    <t xml:space="preserve">Derrick Operators, Oil and Gas</t>
  </si>
  <si>
    <t xml:space="preserve">47-5012</t>
  </si>
  <si>
    <t xml:space="preserve">Rotary Drill Operators, Oil and Gas</t>
  </si>
  <si>
    <t xml:space="preserve">47-5013</t>
  </si>
  <si>
    <t xml:space="preserve">Service Unit Operators, Oil and Gas</t>
  </si>
  <si>
    <t xml:space="preserve">47-5020</t>
  </si>
  <si>
    <t xml:space="preserve">Surface Mining Machine Operators and Earth Drillers</t>
  </si>
  <si>
    <t xml:space="preserve">47-5022</t>
  </si>
  <si>
    <t xml:space="preserve">Excavating and Loading Machine and Dragline Operators, Surface Mining</t>
  </si>
  <si>
    <t xml:space="preserve">47-5023</t>
  </si>
  <si>
    <t xml:space="preserve">Earth Drillers, Except Oil and Gas</t>
  </si>
  <si>
    <t xml:space="preserve">47-5030</t>
  </si>
  <si>
    <t xml:space="preserve">Explosives Workers, Ordnance Handling Experts, and Blasters</t>
  </si>
  <si>
    <t xml:space="preserve">47-5032</t>
  </si>
  <si>
    <t xml:space="preserve">47-5040</t>
  </si>
  <si>
    <t xml:space="preserve">Underground Mining Machine Operators</t>
  </si>
  <si>
    <t xml:space="preserve">47-5041</t>
  </si>
  <si>
    <t xml:space="preserve">Continuous Mining Machine Operators</t>
  </si>
  <si>
    <t xml:space="preserve">47-5043</t>
  </si>
  <si>
    <t xml:space="preserve">Roof Bolters, Mining</t>
  </si>
  <si>
    <t xml:space="preserve">47-5044</t>
  </si>
  <si>
    <t xml:space="preserve">Loading and Moving Machine Operators, Underground Mining</t>
  </si>
  <si>
    <t xml:space="preserve">47-5049</t>
  </si>
  <si>
    <t xml:space="preserve">Underground Mining Machine Operators, All Other</t>
  </si>
  <si>
    <t xml:space="preserve">47-5050</t>
  </si>
  <si>
    <t xml:space="preserve">Rock Splitters, Quarry</t>
  </si>
  <si>
    <t xml:space="preserve">47-5051</t>
  </si>
  <si>
    <t xml:space="preserve">47-5070</t>
  </si>
  <si>
    <t xml:space="preserve">Roustabouts, Oil and Gas</t>
  </si>
  <si>
    <t xml:space="preserve">47-5071</t>
  </si>
  <si>
    <t xml:space="preserve">47-5080</t>
  </si>
  <si>
    <t xml:space="preserve">Helpers--Extraction Workers</t>
  </si>
  <si>
    <t xml:space="preserve">47-5081</t>
  </si>
  <si>
    <t xml:space="preserve">47-5090</t>
  </si>
  <si>
    <t xml:space="preserve">Miscellaneous Extraction Workers</t>
  </si>
  <si>
    <t xml:space="preserve">47-5099</t>
  </si>
  <si>
    <t xml:space="preserve">Extraction Workers, All Other</t>
  </si>
  <si>
    <t xml:space="preserve">49-0000</t>
  </si>
  <si>
    <t xml:space="preserve">Installation, Maintenance, and Repair Occupations</t>
  </si>
  <si>
    <t xml:space="preserve">49-1000</t>
  </si>
  <si>
    <t xml:space="preserve">Supervisors of Installation, Maintenance, and Repair Workers</t>
  </si>
  <si>
    <t xml:space="preserve">49-1010</t>
  </si>
  <si>
    <t xml:space="preserve">First-Line Supervisors of Mechanics, Installers, and Repairers</t>
  </si>
  <si>
    <t xml:space="preserve">49-1011</t>
  </si>
  <si>
    <t xml:space="preserve">49-2000</t>
  </si>
  <si>
    <t xml:space="preserve">Electrical and Electronic Equipment Mechanics, Installers, and Repairers</t>
  </si>
  <si>
    <t xml:space="preserve">49-2010</t>
  </si>
  <si>
    <t xml:space="preserve">Computer, Automated Teller, and Office Machine Repairers</t>
  </si>
  <si>
    <t xml:space="preserve">49-2011</t>
  </si>
  <si>
    <t xml:space="preserve">49-2020</t>
  </si>
  <si>
    <t xml:space="preserve">Radio and Telecommunications Equipment Installers and Repairers</t>
  </si>
  <si>
    <t xml:space="preserve">49-2021</t>
  </si>
  <si>
    <t xml:space="preserve">Radio, Cellular, and Tower Equipment Installers and Repairers</t>
  </si>
  <si>
    <t xml:space="preserve">49-2022</t>
  </si>
  <si>
    <t xml:space="preserve">Telecommunications Equipment Installers and Repairers, Except Line Installers</t>
  </si>
  <si>
    <t xml:space="preserve">49-2090</t>
  </si>
  <si>
    <t xml:space="preserve">Miscellaneous Electrical and Electronic Equipment Mechanics, Installers, and Repairers</t>
  </si>
  <si>
    <t xml:space="preserve">49-2091</t>
  </si>
  <si>
    <t xml:space="preserve">Avionics Technicians</t>
  </si>
  <si>
    <t xml:space="preserve">49-2092</t>
  </si>
  <si>
    <t xml:space="preserve">Electric Motor, Power Tool, and Related Repairers</t>
  </si>
  <si>
    <t xml:space="preserve">49-2093</t>
  </si>
  <si>
    <t xml:space="preserve">Electrical and Electronics Installers and Repairers, Transportation Equipment</t>
  </si>
  <si>
    <t xml:space="preserve">49-2094</t>
  </si>
  <si>
    <t xml:space="preserve">Electrical and Electronics Repairers, Commercial and Industrial Equipment</t>
  </si>
  <si>
    <t xml:space="preserve">49-2095</t>
  </si>
  <si>
    <t xml:space="preserve">Electrical and Electronics Repairers, Powerhouse, Substation, and Relay</t>
  </si>
  <si>
    <t xml:space="preserve">49-2096</t>
  </si>
  <si>
    <t xml:space="preserve">Electronic Equipment Installers and Repairers, Motor Vehicles</t>
  </si>
  <si>
    <t xml:space="preserve">49-2097</t>
  </si>
  <si>
    <t xml:space="preserve">Audiovisual Equipment Installers and Repairers</t>
  </si>
  <si>
    <t xml:space="preserve">49-2098</t>
  </si>
  <si>
    <t xml:space="preserve">Security and Fire Alarm Systems Installers</t>
  </si>
  <si>
    <t xml:space="preserve">49-3000</t>
  </si>
  <si>
    <t xml:space="preserve">Vehicle and Mobile Equipment Mechanics, Installers, and Repairers</t>
  </si>
  <si>
    <t xml:space="preserve">49-3010</t>
  </si>
  <si>
    <t xml:space="preserve">Aircraft Mechanics and Service Technicians</t>
  </si>
  <si>
    <t xml:space="preserve">49-3011</t>
  </si>
  <si>
    <t xml:space="preserve">49-3020</t>
  </si>
  <si>
    <t xml:space="preserve">Automotive Technicians and Repairers</t>
  </si>
  <si>
    <t xml:space="preserve">49-3021</t>
  </si>
  <si>
    <t xml:space="preserve">Automotive Body and Related Repairers</t>
  </si>
  <si>
    <t xml:space="preserve">49-3022</t>
  </si>
  <si>
    <t xml:space="preserve">Automotive Glass Installers and Repairers</t>
  </si>
  <si>
    <t xml:space="preserve">49-3023</t>
  </si>
  <si>
    <t xml:space="preserve">Automotive Service Technicians and Mechanics</t>
  </si>
  <si>
    <t xml:space="preserve">49-3030</t>
  </si>
  <si>
    <t xml:space="preserve">Bus and Truck Mechanics and Diesel Engine Specialists</t>
  </si>
  <si>
    <t xml:space="preserve">49-3031</t>
  </si>
  <si>
    <t xml:space="preserve">49-3040</t>
  </si>
  <si>
    <t xml:space="preserve">Heavy Vehicle and Mobile Equipment Service Technicians and Mechanics</t>
  </si>
  <si>
    <t xml:space="preserve">49-3041</t>
  </si>
  <si>
    <t xml:space="preserve">Farm Equipment Mechanics and Service Technicians</t>
  </si>
  <si>
    <t xml:space="preserve">49-3042</t>
  </si>
  <si>
    <t xml:space="preserve">Mobile Heavy Equipment Mechanics, Except Engines</t>
  </si>
  <si>
    <t xml:space="preserve">49-3043</t>
  </si>
  <si>
    <t xml:space="preserve">Rail Car Repairers</t>
  </si>
  <si>
    <t xml:space="preserve">49-3050</t>
  </si>
  <si>
    <t xml:space="preserve">Small Engine Mechanics</t>
  </si>
  <si>
    <t xml:space="preserve">49-3051</t>
  </si>
  <si>
    <t xml:space="preserve">Motorboat Mechanics and Service Technicians</t>
  </si>
  <si>
    <t xml:space="preserve">49-3052</t>
  </si>
  <si>
    <t xml:space="preserve">Motorcycle Mechanics</t>
  </si>
  <si>
    <t xml:space="preserve">49-3053</t>
  </si>
  <si>
    <t xml:space="preserve">Outdoor Power Equipment and Other Small Engine Mechanics</t>
  </si>
  <si>
    <t xml:space="preserve">49-3090</t>
  </si>
  <si>
    <t xml:space="preserve">Miscellaneous Vehicle and Mobile Equipment Mechanics, Installers, and Repairers</t>
  </si>
  <si>
    <t xml:space="preserve">49-3091</t>
  </si>
  <si>
    <t xml:space="preserve">Bicycle Repairers</t>
  </si>
  <si>
    <t xml:space="preserve">49-3092</t>
  </si>
  <si>
    <t xml:space="preserve">Recreational Vehicle Service Technicians</t>
  </si>
  <si>
    <t xml:space="preserve">49-3093</t>
  </si>
  <si>
    <t xml:space="preserve">Tire Repairers and Changers</t>
  </si>
  <si>
    <t xml:space="preserve">49-9000</t>
  </si>
  <si>
    <t xml:space="preserve">Other Installation, Maintenance, and Repair Occupations</t>
  </si>
  <si>
    <t xml:space="preserve">49-9010</t>
  </si>
  <si>
    <t xml:space="preserve">Control and Valve Installers and Repairers</t>
  </si>
  <si>
    <t xml:space="preserve">49-9011</t>
  </si>
  <si>
    <t xml:space="preserve">Mechanical Door Repairers</t>
  </si>
  <si>
    <t xml:space="preserve">49-9012</t>
  </si>
  <si>
    <t xml:space="preserve">Control and Valve Installers and Repairers, Except Mechanical Door</t>
  </si>
  <si>
    <t xml:space="preserve">49-9020</t>
  </si>
  <si>
    <t xml:space="preserve">Heating, Air Conditioning, and Refrigeration Mechanics and Installers</t>
  </si>
  <si>
    <t xml:space="preserve">49-9021</t>
  </si>
  <si>
    <t xml:space="preserve">49-9030</t>
  </si>
  <si>
    <t xml:space="preserve">Home Appliance Repairers</t>
  </si>
  <si>
    <t xml:space="preserve">49-9031</t>
  </si>
  <si>
    <t xml:space="preserve">49-9040</t>
  </si>
  <si>
    <t xml:space="preserve">Industrial Machinery Installation, Repair, and Maintenance Workers</t>
  </si>
  <si>
    <t xml:space="preserve">49-9041</t>
  </si>
  <si>
    <t xml:space="preserve">Industrial Machinery Mechanics</t>
  </si>
  <si>
    <t xml:space="preserve">49-9043</t>
  </si>
  <si>
    <t xml:space="preserve">Maintenance Workers, Machinery</t>
  </si>
  <si>
    <t xml:space="preserve">49-9044</t>
  </si>
  <si>
    <t xml:space="preserve">Millwrights</t>
  </si>
  <si>
    <t xml:space="preserve">49-9045</t>
  </si>
  <si>
    <t xml:space="preserve">Refractory Materials Repairers, Except Brickmasons</t>
  </si>
  <si>
    <t xml:space="preserve">49-9050</t>
  </si>
  <si>
    <t xml:space="preserve">Line Installers and Repairers</t>
  </si>
  <si>
    <t xml:space="preserve">49-9051</t>
  </si>
  <si>
    <t xml:space="preserve">Electrical Power-Line Installers and Repairers</t>
  </si>
  <si>
    <t xml:space="preserve">49-9052</t>
  </si>
  <si>
    <t xml:space="preserve">Telecommunications Line Installers and Repairers</t>
  </si>
  <si>
    <t xml:space="preserve">49-9060</t>
  </si>
  <si>
    <t xml:space="preserve">Precision Instrument and Equipment Repairers</t>
  </si>
  <si>
    <t xml:space="preserve">49-9061</t>
  </si>
  <si>
    <t xml:space="preserve">Camera and Photographic Equipment Repairers</t>
  </si>
  <si>
    <t xml:space="preserve">49-9062</t>
  </si>
  <si>
    <t xml:space="preserve">Medical Equipment Repairers</t>
  </si>
  <si>
    <t xml:space="preserve">49-9063</t>
  </si>
  <si>
    <t xml:space="preserve">Musical Instrument Repairers and Tuners</t>
  </si>
  <si>
    <t xml:space="preserve">49-9064</t>
  </si>
  <si>
    <t xml:space="preserve">Watch and Clock Repairers</t>
  </si>
  <si>
    <t xml:space="preserve">49-9069</t>
  </si>
  <si>
    <t xml:space="preserve">Precision Instrument and Equipment Repairers, All Other</t>
  </si>
  <si>
    <t xml:space="preserve">49-9070</t>
  </si>
  <si>
    <t xml:space="preserve">Maintenance and Repair Workers, General</t>
  </si>
  <si>
    <t xml:space="preserve">49-9071</t>
  </si>
  <si>
    <t xml:space="preserve">49-9080</t>
  </si>
  <si>
    <t xml:space="preserve">Wind Turbine Service Technicians</t>
  </si>
  <si>
    <t xml:space="preserve">49-9081</t>
  </si>
  <si>
    <t xml:space="preserve">49-9090</t>
  </si>
  <si>
    <t xml:space="preserve">Miscellaneous Installation, Maintenance, and Repair Workers</t>
  </si>
  <si>
    <t xml:space="preserve">49-9091</t>
  </si>
  <si>
    <t xml:space="preserve">Coin, Vending, and Amusement Machine Servicers and Repairers</t>
  </si>
  <si>
    <t xml:space="preserve">49-9092</t>
  </si>
  <si>
    <t xml:space="preserve">Commercial Divers</t>
  </si>
  <si>
    <t xml:space="preserve">49-9094</t>
  </si>
  <si>
    <t xml:space="preserve">Locksmiths and Safe Repairers</t>
  </si>
  <si>
    <t xml:space="preserve">49-9095</t>
  </si>
  <si>
    <t xml:space="preserve">Manufactured Building and Mobile Home Installers</t>
  </si>
  <si>
    <t xml:space="preserve">49-9096</t>
  </si>
  <si>
    <t xml:space="preserve">Riggers</t>
  </si>
  <si>
    <t xml:space="preserve">49-9097</t>
  </si>
  <si>
    <t xml:space="preserve">Signal and Track Switch Repairers</t>
  </si>
  <si>
    <t xml:space="preserve">49-9098</t>
  </si>
  <si>
    <t xml:space="preserve">Helpers--Installation, Maintenance, and Repair Workers</t>
  </si>
  <si>
    <t xml:space="preserve">49-9099</t>
  </si>
  <si>
    <t xml:space="preserve">Installation, Maintenance, and Repair Workers, All Other</t>
  </si>
  <si>
    <t xml:space="preserve">51-0000</t>
  </si>
  <si>
    <t xml:space="preserve">Production Occupations</t>
  </si>
  <si>
    <t xml:space="preserve">51-1000</t>
  </si>
  <si>
    <t xml:space="preserve">Supervisors of Production Workers</t>
  </si>
  <si>
    <t xml:space="preserve">51-1010</t>
  </si>
  <si>
    <t xml:space="preserve">First-Line Supervisors of Production and Operating Workers</t>
  </si>
  <si>
    <t xml:space="preserve">51-1011</t>
  </si>
  <si>
    <t xml:space="preserve">51-2000</t>
  </si>
  <si>
    <t xml:space="preserve">Assemblers and Fabricators</t>
  </si>
  <si>
    <t xml:space="preserve">51-2010</t>
  </si>
  <si>
    <t xml:space="preserve">Aircraft Structure, Surfaces, Rigging, and Systems Assemblers</t>
  </si>
  <si>
    <t xml:space="preserve">51-2011</t>
  </si>
  <si>
    <t xml:space="preserve">51-2020</t>
  </si>
  <si>
    <t xml:space="preserve">Electrical, Electronics, and Electromechanical Assemblers</t>
  </si>
  <si>
    <t xml:space="preserve">51-2021</t>
  </si>
  <si>
    <t xml:space="preserve">Coil Winders, Tapers, and Finishers</t>
  </si>
  <si>
    <t xml:space="preserve">51-2028</t>
  </si>
  <si>
    <t xml:space="preserve">Electrical, Electronic, and Electromechanical Assemblers, Except Coil Winders, Tapers, and Finishers</t>
  </si>
  <si>
    <t xml:space="preserve">51-2030</t>
  </si>
  <si>
    <t xml:space="preserve">Engine and Other Machine Assemblers</t>
  </si>
  <si>
    <t xml:space="preserve">51-2031</t>
  </si>
  <si>
    <t xml:space="preserve">51-2040</t>
  </si>
  <si>
    <t xml:space="preserve">Structural Metal Fabricators and Fitters</t>
  </si>
  <si>
    <t xml:space="preserve">51-2041</t>
  </si>
  <si>
    <t xml:space="preserve">51-2050</t>
  </si>
  <si>
    <t xml:space="preserve">Fiberglass Laminators and Fabricators</t>
  </si>
  <si>
    <t xml:space="preserve">51-2051</t>
  </si>
  <si>
    <t xml:space="preserve">51-2060</t>
  </si>
  <si>
    <t xml:space="preserve">Timing Device Assemblers and Adjusters</t>
  </si>
  <si>
    <t xml:space="preserve">51-2061</t>
  </si>
  <si>
    <t xml:space="preserve">51-2090</t>
  </si>
  <si>
    <t xml:space="preserve">Miscellaneous Assemblers and Fabricators</t>
  </si>
  <si>
    <t xml:space="preserve">51-3000</t>
  </si>
  <si>
    <t xml:space="preserve">Food Processing Workers</t>
  </si>
  <si>
    <t xml:space="preserve">51-3010</t>
  </si>
  <si>
    <t xml:space="preserve">Bakers</t>
  </si>
  <si>
    <t xml:space="preserve">51-3011</t>
  </si>
  <si>
    <t xml:space="preserve">51-3020</t>
  </si>
  <si>
    <t xml:space="preserve">Butchers and Other Meat, Poultry, and Fish Processing Workers</t>
  </si>
  <si>
    <t xml:space="preserve">51-3021</t>
  </si>
  <si>
    <t xml:space="preserve">Butchers and Meat Cutters</t>
  </si>
  <si>
    <t xml:space="preserve">51-3022</t>
  </si>
  <si>
    <t xml:space="preserve">Meat, Poultry, and Fish Cutters and Trimmers</t>
  </si>
  <si>
    <t xml:space="preserve">51-3023</t>
  </si>
  <si>
    <t xml:space="preserve">Slaughterers and Meat Packers</t>
  </si>
  <si>
    <t xml:space="preserve">51-3090</t>
  </si>
  <si>
    <t xml:space="preserve">Miscellaneous Food Processing Workers</t>
  </si>
  <si>
    <t xml:space="preserve">51-3091</t>
  </si>
  <si>
    <t xml:space="preserve">Food and Tobacco Roasting, Baking, and Drying Machine Operators and Tenders</t>
  </si>
  <si>
    <t xml:space="preserve">51-3092</t>
  </si>
  <si>
    <t xml:space="preserve">Food Batchmakers</t>
  </si>
  <si>
    <t xml:space="preserve">51-3093</t>
  </si>
  <si>
    <t xml:space="preserve">Food Cooking Machine Operators and Tenders</t>
  </si>
  <si>
    <t xml:space="preserve">51-3099</t>
  </si>
  <si>
    <t xml:space="preserve">Food Processing Workers, All Other</t>
  </si>
  <si>
    <t xml:space="preserve">51-4000</t>
  </si>
  <si>
    <t xml:space="preserve">Metal Workers and Plastic Workers</t>
  </si>
  <si>
    <t xml:space="preserve">51-4020</t>
  </si>
  <si>
    <t xml:space="preserve">Forming Machine Setters, Operators, and Tenders, Metal and Plastic</t>
  </si>
  <si>
    <t xml:space="preserve">51-4021</t>
  </si>
  <si>
    <t xml:space="preserve">Extruding and Drawing Machine Setters, Operators, and Tenders, Metal and Plastic</t>
  </si>
  <si>
    <t xml:space="preserve">51-4022</t>
  </si>
  <si>
    <t xml:space="preserve">Forging Machine Setters, Operators, and Tenders, Metal and Plastic</t>
  </si>
  <si>
    <t xml:space="preserve">51-4023</t>
  </si>
  <si>
    <t xml:space="preserve">Rolling Machine Setters, Operators, and Tenders, Metal and Plastic</t>
  </si>
  <si>
    <t xml:space="preserve">51-4030</t>
  </si>
  <si>
    <t xml:space="preserve">Machine Tool Cutting Setters, Operators, and Tenders, Metal and Plastic</t>
  </si>
  <si>
    <t xml:space="preserve">51-4031</t>
  </si>
  <si>
    <t xml:space="preserve">Cutting, Punching, and Press Machine Setters, Operators, and Tenders, Metal and Plastic</t>
  </si>
  <si>
    <t xml:space="preserve">51-4032</t>
  </si>
  <si>
    <t xml:space="preserve">Drilling and Boring Machine Tool Setters, Operators, and Tenders, Metal and Plastic</t>
  </si>
  <si>
    <t xml:space="preserve">51-4033</t>
  </si>
  <si>
    <t xml:space="preserve">Grinding, Lapping, Polishing, and Buffing Machine Tool Setters, Operators, and Tenders, Metal and Plastic</t>
  </si>
  <si>
    <t xml:space="preserve">51-4034</t>
  </si>
  <si>
    <t xml:space="preserve">Lathe and Turning Machine Tool Setters, Operators, and Tenders, Metal and Plastic</t>
  </si>
  <si>
    <t xml:space="preserve">51-4035</t>
  </si>
  <si>
    <t xml:space="preserve">Milling and Planing Machine Setters, Operators, and Tenders, Metal and Plastic</t>
  </si>
  <si>
    <t xml:space="preserve">51-4040</t>
  </si>
  <si>
    <t xml:space="preserve">Machinists</t>
  </si>
  <si>
    <t xml:space="preserve">51-4041</t>
  </si>
  <si>
    <t xml:space="preserve">51-4050</t>
  </si>
  <si>
    <t xml:space="preserve">Metal Furnace Operators, Tenders, Pourers, and Casters</t>
  </si>
  <si>
    <t xml:space="preserve">51-4051</t>
  </si>
  <si>
    <t xml:space="preserve">Metal-Refining Furnace Operators and Tenders</t>
  </si>
  <si>
    <t xml:space="preserve">51-4052</t>
  </si>
  <si>
    <t xml:space="preserve">Pourers and Casters, Metal</t>
  </si>
  <si>
    <t xml:space="preserve">51-4060</t>
  </si>
  <si>
    <t xml:space="preserve">Model Makers and Patternmakers, Metal and Plastic</t>
  </si>
  <si>
    <t xml:space="preserve">51-4061</t>
  </si>
  <si>
    <t xml:space="preserve">Model Makers, Metal and Plastic</t>
  </si>
  <si>
    <t xml:space="preserve">51-4062</t>
  </si>
  <si>
    <t xml:space="preserve">Patternmakers, Metal and Plastic</t>
  </si>
  <si>
    <t xml:space="preserve">51-4070</t>
  </si>
  <si>
    <t xml:space="preserve">Molders and Molding Machine Setters, Operators, and Tenders, Metal and Plastic</t>
  </si>
  <si>
    <t xml:space="preserve">51-4071</t>
  </si>
  <si>
    <t xml:space="preserve">Foundry Mold and Coremakers</t>
  </si>
  <si>
    <t xml:space="preserve">51-4072</t>
  </si>
  <si>
    <t xml:space="preserve">Molding, Coremaking, and Casting Machine Setters, Operators, and Tenders, Metal and Plastic</t>
  </si>
  <si>
    <t xml:space="preserve">51-4080</t>
  </si>
  <si>
    <t xml:space="preserve">Multiple Machine Tool Setters, Operators, and Tenders, Metal and Plastic</t>
  </si>
  <si>
    <t xml:space="preserve">51-4081</t>
  </si>
  <si>
    <t xml:space="preserve">51-4110</t>
  </si>
  <si>
    <t xml:space="preserve">Tool and Die Makers</t>
  </si>
  <si>
    <t xml:space="preserve">51-4111</t>
  </si>
  <si>
    <t xml:space="preserve">51-4120</t>
  </si>
  <si>
    <t xml:space="preserve">Welding, Soldering, and Brazing Workers</t>
  </si>
  <si>
    <t xml:space="preserve">51-4121</t>
  </si>
  <si>
    <t xml:space="preserve">Welders, Cutters, Solderers, and Brazers</t>
  </si>
  <si>
    <t xml:space="preserve">51-4122</t>
  </si>
  <si>
    <t xml:space="preserve">Welding, Soldering, and Brazing Machine Setters, Operators, and Tenders</t>
  </si>
  <si>
    <t xml:space="preserve">51-4190</t>
  </si>
  <si>
    <t xml:space="preserve">Miscellaneous Metal Workers and Plastic Workers</t>
  </si>
  <si>
    <t xml:space="preserve">51-4191</t>
  </si>
  <si>
    <t xml:space="preserve">Heat Treating Equipment Setters, Operators, and Tenders, Metal and Plastic</t>
  </si>
  <si>
    <t xml:space="preserve">51-4192</t>
  </si>
  <si>
    <t xml:space="preserve">Layout Workers, Metal and Plastic</t>
  </si>
  <si>
    <t xml:space="preserve">51-4193</t>
  </si>
  <si>
    <t xml:space="preserve">Plating Machine Setters, Operators, and Tenders, Metal and Plastic</t>
  </si>
  <si>
    <t xml:space="preserve">51-4194</t>
  </si>
  <si>
    <t xml:space="preserve">Tool Grinders, Filers, and Sharpeners</t>
  </si>
  <si>
    <t xml:space="preserve">51-4199</t>
  </si>
  <si>
    <t xml:space="preserve">Metal Workers and Plastic Workers, All Other</t>
  </si>
  <si>
    <t xml:space="preserve">51-5100</t>
  </si>
  <si>
    <t xml:space="preserve">Printing Workers</t>
  </si>
  <si>
    <t xml:space="preserve">51-5110</t>
  </si>
  <si>
    <t xml:space="preserve">51-5111</t>
  </si>
  <si>
    <t xml:space="preserve">Prepress Technicians and Workers</t>
  </si>
  <si>
    <t xml:space="preserve">51-5112</t>
  </si>
  <si>
    <t xml:space="preserve">Printing Press Operators</t>
  </si>
  <si>
    <t xml:space="preserve">51-5113</t>
  </si>
  <si>
    <t xml:space="preserve">Print Binding and Finishing Workers</t>
  </si>
  <si>
    <t xml:space="preserve">51-6000</t>
  </si>
  <si>
    <t xml:space="preserve">Textile, Apparel, and Furnishings Workers</t>
  </si>
  <si>
    <t xml:space="preserve">51-6010</t>
  </si>
  <si>
    <t xml:space="preserve">Laundry and Dry-Cleaning Workers</t>
  </si>
  <si>
    <t xml:space="preserve">51-6011</t>
  </si>
  <si>
    <t xml:space="preserve">51-6020</t>
  </si>
  <si>
    <t xml:space="preserve">Pressers, Textile, Garment, and Related Materials</t>
  </si>
  <si>
    <t xml:space="preserve">51-6021</t>
  </si>
  <si>
    <t xml:space="preserve">51-6030</t>
  </si>
  <si>
    <t xml:space="preserve">Sewing Machine Operators</t>
  </si>
  <si>
    <t xml:space="preserve">51-6031</t>
  </si>
  <si>
    <t xml:space="preserve">51-6040</t>
  </si>
  <si>
    <t xml:space="preserve">Shoe and Leather Workers</t>
  </si>
  <si>
    <t xml:space="preserve">51-6041</t>
  </si>
  <si>
    <t xml:space="preserve">Shoe and Leather Workers and Repairers</t>
  </si>
  <si>
    <t xml:space="preserve">51-6042</t>
  </si>
  <si>
    <t xml:space="preserve">Shoe Machine Operators and Tenders</t>
  </si>
  <si>
    <t xml:space="preserve">51-6050</t>
  </si>
  <si>
    <t xml:space="preserve">Tailors, Dressmakers, and Sewers</t>
  </si>
  <si>
    <t xml:space="preserve">51-6051</t>
  </si>
  <si>
    <t xml:space="preserve">Sewers, Hand</t>
  </si>
  <si>
    <t xml:space="preserve">51-6052</t>
  </si>
  <si>
    <t xml:space="preserve">Tailors, Dressmakers, and Custom Sewers</t>
  </si>
  <si>
    <t xml:space="preserve">51-6060</t>
  </si>
  <si>
    <t xml:space="preserve">Textile Machine Setters, Operators, and Tenders</t>
  </si>
  <si>
    <t xml:space="preserve">51-6061</t>
  </si>
  <si>
    <t xml:space="preserve">Textile Bleaching and Dyeing Machine Operators and Tenders</t>
  </si>
  <si>
    <t xml:space="preserve">51-6062</t>
  </si>
  <si>
    <t xml:space="preserve">Textile Cutting Machine Setters, Operators, and Tenders</t>
  </si>
  <si>
    <t xml:space="preserve">51-6063</t>
  </si>
  <si>
    <t xml:space="preserve">Textile Knitting and Weaving Machine Setters, Operators, and Tenders</t>
  </si>
  <si>
    <t xml:space="preserve">51-6064</t>
  </si>
  <si>
    <t xml:space="preserve">Textile Winding, Twisting, and Drawing Out Machine Setters, Operators, and Tenders</t>
  </si>
  <si>
    <t xml:space="preserve">51-6090</t>
  </si>
  <si>
    <t xml:space="preserve">Miscellaneous Textile, Apparel, and Furnishings Workers</t>
  </si>
  <si>
    <t xml:space="preserve">51-6091</t>
  </si>
  <si>
    <t xml:space="preserve">Extruding and Forming Machine Setters, Operators, and Tenders, Synthetic and Glass Fibers</t>
  </si>
  <si>
    <t xml:space="preserve">51-6092</t>
  </si>
  <si>
    <t xml:space="preserve">Fabric and Apparel Patternmakers</t>
  </si>
  <si>
    <t xml:space="preserve">51-6093</t>
  </si>
  <si>
    <t xml:space="preserve">Upholsterers</t>
  </si>
  <si>
    <t xml:space="preserve">51-6099</t>
  </si>
  <si>
    <t xml:space="preserve">Textile, Apparel, and Furnishings Workers, All Other</t>
  </si>
  <si>
    <t xml:space="preserve">51-7000</t>
  </si>
  <si>
    <t xml:space="preserve">Woodworkers</t>
  </si>
  <si>
    <t xml:space="preserve">51-7010</t>
  </si>
  <si>
    <t xml:space="preserve">Cabinetmakers and Bench Carpenters</t>
  </si>
  <si>
    <t xml:space="preserve">51-7011</t>
  </si>
  <si>
    <t xml:space="preserve">51-7020</t>
  </si>
  <si>
    <t xml:space="preserve">Furniture Finishers</t>
  </si>
  <si>
    <t xml:space="preserve">51-7021</t>
  </si>
  <si>
    <t xml:space="preserve">51-7030</t>
  </si>
  <si>
    <t xml:space="preserve">Model Makers and Patternmakers, Wood</t>
  </si>
  <si>
    <t xml:space="preserve">51-7031</t>
  </si>
  <si>
    <t xml:space="preserve">Model Makers, Wood</t>
  </si>
  <si>
    <t xml:space="preserve">51-7032</t>
  </si>
  <si>
    <t xml:space="preserve">Patternmakers, Wood</t>
  </si>
  <si>
    <t xml:space="preserve">51-7040</t>
  </si>
  <si>
    <t xml:space="preserve">Woodworking Machine Setters, Operators, and Tenders</t>
  </si>
  <si>
    <t xml:space="preserve">51-7041</t>
  </si>
  <si>
    <t xml:space="preserve">Sawing Machine Setters, Operators, and Tenders, Wood</t>
  </si>
  <si>
    <t xml:space="preserve">51-7042</t>
  </si>
  <si>
    <t xml:space="preserve">Woodworking Machine Setters, Operators, and Tenders, Except Sawing</t>
  </si>
  <si>
    <t xml:space="preserve">51-7090</t>
  </si>
  <si>
    <t xml:space="preserve">Miscellaneous Woodworkers</t>
  </si>
  <si>
    <t xml:space="preserve">51-7099</t>
  </si>
  <si>
    <t xml:space="preserve">Woodworkers, All Other</t>
  </si>
  <si>
    <t xml:space="preserve">51-8000</t>
  </si>
  <si>
    <t xml:space="preserve">Plant and System Operators</t>
  </si>
  <si>
    <t xml:space="preserve">51-8010</t>
  </si>
  <si>
    <t xml:space="preserve">Power Plant Operators, Distributors, and Dispatchers</t>
  </si>
  <si>
    <t xml:space="preserve">51-8011</t>
  </si>
  <si>
    <t xml:space="preserve">Nuclear Power Reactor Operators</t>
  </si>
  <si>
    <t xml:space="preserve">51-8012</t>
  </si>
  <si>
    <t xml:space="preserve">Power Distributors and Dispatchers</t>
  </si>
  <si>
    <t xml:space="preserve">51-8013</t>
  </si>
  <si>
    <t xml:space="preserve">Power Plant Operators</t>
  </si>
  <si>
    <t xml:space="preserve">51-8020</t>
  </si>
  <si>
    <t xml:space="preserve">Stationary Engineers and Boiler Operators</t>
  </si>
  <si>
    <t xml:space="preserve">51-8021</t>
  </si>
  <si>
    <t xml:space="preserve">51-8030</t>
  </si>
  <si>
    <t xml:space="preserve">Water and Wastewater Treatment Plant and System Operators</t>
  </si>
  <si>
    <t xml:space="preserve">51-8031</t>
  </si>
  <si>
    <t xml:space="preserve">51-8090</t>
  </si>
  <si>
    <t xml:space="preserve">Miscellaneous Plant and System Operators</t>
  </si>
  <si>
    <t xml:space="preserve">51-8091</t>
  </si>
  <si>
    <t xml:space="preserve">Chemical Plant and System Operators</t>
  </si>
  <si>
    <t xml:space="preserve">51-8092</t>
  </si>
  <si>
    <t xml:space="preserve">Gas Plant Operators</t>
  </si>
  <si>
    <t xml:space="preserve">51-8093</t>
  </si>
  <si>
    <t xml:space="preserve">Petroleum Pump System Operators, Refinery Operators, and Gaugers</t>
  </si>
  <si>
    <t xml:space="preserve">51-8099</t>
  </si>
  <si>
    <t xml:space="preserve">Plant and System Operators, All Other</t>
  </si>
  <si>
    <t xml:space="preserve">51-9000</t>
  </si>
  <si>
    <t xml:space="preserve">Other Production Occupations</t>
  </si>
  <si>
    <t xml:space="preserve">51-9010</t>
  </si>
  <si>
    <t xml:space="preserve">Chemical Processing Machine Setters, Operators, and Tenders</t>
  </si>
  <si>
    <t xml:space="preserve">51-9011</t>
  </si>
  <si>
    <t xml:space="preserve">Chemical Equipment Operators and Tenders</t>
  </si>
  <si>
    <t xml:space="preserve">51-9012</t>
  </si>
  <si>
    <t xml:space="preserve">Separating, Filtering, Clarifying, Precipitating, and Still Machine Setters, Operators, and Tenders</t>
  </si>
  <si>
    <t xml:space="preserve">51-9020</t>
  </si>
  <si>
    <t xml:space="preserve">Crushing, Grinding, Polishing, Mixing, and Blending Workers</t>
  </si>
  <si>
    <t xml:space="preserve">51-9021</t>
  </si>
  <si>
    <t xml:space="preserve">Crushing, Grinding, and Polishing Machine Setters, Operators, and Tenders</t>
  </si>
  <si>
    <t xml:space="preserve">51-9022</t>
  </si>
  <si>
    <t xml:space="preserve">Grinding and Polishing Workers, Hand</t>
  </si>
  <si>
    <t xml:space="preserve">51-9023</t>
  </si>
  <si>
    <t xml:space="preserve">Mixing and Blending Machine Setters, Operators, and Tenders</t>
  </si>
  <si>
    <t xml:space="preserve">51-9030</t>
  </si>
  <si>
    <t xml:space="preserve">Cutting Workers</t>
  </si>
  <si>
    <t xml:space="preserve">51-9031</t>
  </si>
  <si>
    <t xml:space="preserve">Cutters and Trimmers, Hand</t>
  </si>
  <si>
    <t xml:space="preserve">51-9032</t>
  </si>
  <si>
    <t xml:space="preserve">Cutting and Slicing Machine Setters, Operators, and Tenders</t>
  </si>
  <si>
    <t xml:space="preserve">51-9040</t>
  </si>
  <si>
    <t xml:space="preserve">Extruding, Forming, Pressing, and Compacting Machine Setters, Operators, and Tenders</t>
  </si>
  <si>
    <t xml:space="preserve">51-9041</t>
  </si>
  <si>
    <t xml:space="preserve">51-9050</t>
  </si>
  <si>
    <t xml:space="preserve">Furnace, Kiln, Oven, Drier, and Kettle Operators and Tenders</t>
  </si>
  <si>
    <t xml:space="preserve">51-9051</t>
  </si>
  <si>
    <t xml:space="preserve">51-9060</t>
  </si>
  <si>
    <t xml:space="preserve">Inspectors, Testers, Sorters, Samplers, and Weighers</t>
  </si>
  <si>
    <t xml:space="preserve">51-9061</t>
  </si>
  <si>
    <t xml:space="preserve">51-9070</t>
  </si>
  <si>
    <t xml:space="preserve">Jewelers and Precious Stone and Metal Workers</t>
  </si>
  <si>
    <t xml:space="preserve">51-9071</t>
  </si>
  <si>
    <t xml:space="preserve">51-9080</t>
  </si>
  <si>
    <t xml:space="preserve">Dental and Ophthalmic Laboratory Technicians and Medical Appliance Technicians</t>
  </si>
  <si>
    <t xml:space="preserve">51-9081</t>
  </si>
  <si>
    <t xml:space="preserve">Dental Laboratory Technicians</t>
  </si>
  <si>
    <t xml:space="preserve">51-9082</t>
  </si>
  <si>
    <t xml:space="preserve">Medical Appliance Technicians</t>
  </si>
  <si>
    <t xml:space="preserve">51-9083</t>
  </si>
  <si>
    <t xml:space="preserve">Ophthalmic Laboratory Technicians</t>
  </si>
  <si>
    <t xml:space="preserve">51-9110</t>
  </si>
  <si>
    <t xml:space="preserve">Packaging and Filling Machine Operators and Tenders</t>
  </si>
  <si>
    <t xml:space="preserve">51-9111</t>
  </si>
  <si>
    <t xml:space="preserve">51-9120</t>
  </si>
  <si>
    <t xml:space="preserve">Painting Workers</t>
  </si>
  <si>
    <t xml:space="preserve">51-9123</t>
  </si>
  <si>
    <t xml:space="preserve">Painting, Coating, and Decorating Workers</t>
  </si>
  <si>
    <t xml:space="preserve">51-9124</t>
  </si>
  <si>
    <t xml:space="preserve">Coating, Painting, and Spraying Machine Setters, Operators, and Tenders</t>
  </si>
  <si>
    <t xml:space="preserve">51-9140</t>
  </si>
  <si>
    <t xml:space="preserve">Semiconductor Processing Technicians</t>
  </si>
  <si>
    <t xml:space="preserve">51-9141</t>
  </si>
  <si>
    <t xml:space="preserve">51-9150</t>
  </si>
  <si>
    <t xml:space="preserve">Photographic Process Workers and Processing Machine Operators</t>
  </si>
  <si>
    <t xml:space="preserve">51-9151</t>
  </si>
  <si>
    <t xml:space="preserve">51-9160</t>
  </si>
  <si>
    <t xml:space="preserve">Computer Numerically Controlled Tool Operators and Programmers</t>
  </si>
  <si>
    <t xml:space="preserve">51-9161</t>
  </si>
  <si>
    <t xml:space="preserve">Computer Numerically Controlled Tool Operators</t>
  </si>
  <si>
    <t xml:space="preserve">51-9162</t>
  </si>
  <si>
    <t xml:space="preserve">Computer Numerically Controlled Tool Programmers</t>
  </si>
  <si>
    <t xml:space="preserve">51-9190</t>
  </si>
  <si>
    <t xml:space="preserve">Miscellaneous Production Workers</t>
  </si>
  <si>
    <t xml:space="preserve">51-9191</t>
  </si>
  <si>
    <t xml:space="preserve">Adhesive Bonding Machine Operators and Tenders</t>
  </si>
  <si>
    <t xml:space="preserve">51-9192</t>
  </si>
  <si>
    <t xml:space="preserve">Cleaning, Washing, and Metal Pickling Equipment Operators and Tenders</t>
  </si>
  <si>
    <t xml:space="preserve">51-9193</t>
  </si>
  <si>
    <t xml:space="preserve">Cooling and Freezing Equipment Operators and Tenders</t>
  </si>
  <si>
    <t xml:space="preserve">51-9194</t>
  </si>
  <si>
    <t xml:space="preserve">Etchers and Engravers</t>
  </si>
  <si>
    <t xml:space="preserve">51-9195</t>
  </si>
  <si>
    <t xml:space="preserve">Molders, Shapers, and Casters, Except Metal and Plastic</t>
  </si>
  <si>
    <t xml:space="preserve">51-9196</t>
  </si>
  <si>
    <t xml:space="preserve">Paper Goods Machine Setters, Operators, and Tenders</t>
  </si>
  <si>
    <t xml:space="preserve">51-9197</t>
  </si>
  <si>
    <t xml:space="preserve">Tire Builders</t>
  </si>
  <si>
    <t xml:space="preserve">51-9198</t>
  </si>
  <si>
    <t xml:space="preserve">Helpers--Production Workers</t>
  </si>
  <si>
    <t xml:space="preserve">51-9199</t>
  </si>
  <si>
    <t xml:space="preserve">Production Workers, All Other</t>
  </si>
  <si>
    <t xml:space="preserve">53-0000</t>
  </si>
  <si>
    <t xml:space="preserve">Transportation and Material Moving Occupations</t>
  </si>
  <si>
    <t xml:space="preserve">53-1000</t>
  </si>
  <si>
    <t xml:space="preserve">Supervisors of Transportation and Material Moving Workers</t>
  </si>
  <si>
    <t xml:space="preserve">53-1040</t>
  </si>
  <si>
    <t xml:space="preserve">First-Line Supervisors of Transportation and Material Moving Workers</t>
  </si>
  <si>
    <t xml:space="preserve">53-1041</t>
  </si>
  <si>
    <t xml:space="preserve">Aircraft Cargo Handling Supervisors</t>
  </si>
  <si>
    <t xml:space="preserve">53-1047</t>
  </si>
  <si>
    <t xml:space="preserve">First-Line Supervisors of Transportation and Material Moving Workers, Except Aircraft Cargo Handling Supervisors</t>
  </si>
  <si>
    <t xml:space="preserve">53-2000</t>
  </si>
  <si>
    <t xml:space="preserve">Air Transportation Workers</t>
  </si>
  <si>
    <t xml:space="preserve">53-2010</t>
  </si>
  <si>
    <t xml:space="preserve">Aircraft Pilots and Flight Engineers</t>
  </si>
  <si>
    <t xml:space="preserve">53-2011</t>
  </si>
  <si>
    <t xml:space="preserve">Airline Pilots, Copilots, and Flight Engineers</t>
  </si>
  <si>
    <t xml:space="preserve">53-2012</t>
  </si>
  <si>
    <t xml:space="preserve">Commercial Pilots</t>
  </si>
  <si>
    <t xml:space="preserve">53-2020</t>
  </si>
  <si>
    <t xml:space="preserve">Air Traffic Controllers and Airfield Operations Specialists</t>
  </si>
  <si>
    <t xml:space="preserve">53-2021</t>
  </si>
  <si>
    <t xml:space="preserve">Air Traffic Controllers</t>
  </si>
  <si>
    <t xml:space="preserve">53-2022</t>
  </si>
  <si>
    <t xml:space="preserve">Airfield Operations Specialists</t>
  </si>
  <si>
    <t xml:space="preserve">53-2030</t>
  </si>
  <si>
    <t xml:space="preserve">Flight Attendants</t>
  </si>
  <si>
    <t xml:space="preserve">53-2031</t>
  </si>
  <si>
    <t xml:space="preserve">53-3000</t>
  </si>
  <si>
    <t xml:space="preserve">Motor Vehicle Operators</t>
  </si>
  <si>
    <t xml:space="preserve">53-3010</t>
  </si>
  <si>
    <t xml:space="preserve">Ambulance Drivers and Attendants, Except Emergency Medical Technicians</t>
  </si>
  <si>
    <t xml:space="preserve">53-3011</t>
  </si>
  <si>
    <t xml:space="preserve">53-3030</t>
  </si>
  <si>
    <t xml:space="preserve">Driver/Sales Workers and Truck Drivers</t>
  </si>
  <si>
    <t xml:space="preserve">53-3031</t>
  </si>
  <si>
    <t xml:space="preserve">Driver/Sales Workers</t>
  </si>
  <si>
    <t xml:space="preserve">53-3032</t>
  </si>
  <si>
    <t xml:space="preserve">Heavy and Tractor-Trailer Truck Drivers</t>
  </si>
  <si>
    <t xml:space="preserve">53-3033</t>
  </si>
  <si>
    <t xml:space="preserve">Light Truck Drivers</t>
  </si>
  <si>
    <t xml:space="preserve">53-3050</t>
  </si>
  <si>
    <t xml:space="preserve">Passenger Vehicle Drivers</t>
  </si>
  <si>
    <t xml:space="preserve">53-3051</t>
  </si>
  <si>
    <t xml:space="preserve">Bus Drivers, School</t>
  </si>
  <si>
    <t xml:space="preserve">53-3052</t>
  </si>
  <si>
    <t xml:space="preserve">Bus Drivers, Transit and Intercity</t>
  </si>
  <si>
    <t xml:space="preserve">53-3053</t>
  </si>
  <si>
    <t xml:space="preserve">Shuttle Drivers and Chauffeurs</t>
  </si>
  <si>
    <t xml:space="preserve">53-3054</t>
  </si>
  <si>
    <t xml:space="preserve">Taxi Drivers</t>
  </si>
  <si>
    <t xml:space="preserve">53-3090</t>
  </si>
  <si>
    <t xml:space="preserve">Miscellaneous Motor Vehicle Operators</t>
  </si>
  <si>
    <t xml:space="preserve">53-3099</t>
  </si>
  <si>
    <t xml:space="preserve">Motor Vehicle Operators, All Other</t>
  </si>
  <si>
    <t xml:space="preserve">53-4000</t>
  </si>
  <si>
    <t xml:space="preserve">Rail Transportation Workers</t>
  </si>
  <si>
    <t xml:space="preserve">53-4010</t>
  </si>
  <si>
    <t xml:space="preserve">Locomotive Engineers and Operators</t>
  </si>
  <si>
    <t xml:space="preserve">53-4011</t>
  </si>
  <si>
    <t xml:space="preserve">Locomotive Engineers</t>
  </si>
  <si>
    <t xml:space="preserve">53-4013</t>
  </si>
  <si>
    <t xml:space="preserve">Rail Yard Engineers, Dinkey Operators, and Hostlers</t>
  </si>
  <si>
    <t xml:space="preserve">53-4020</t>
  </si>
  <si>
    <t xml:space="preserve">Railroad Brake, Signal, and Switch Operators and Locomotive Firers</t>
  </si>
  <si>
    <t xml:space="preserve">53-4022</t>
  </si>
  <si>
    <t xml:space="preserve">53-4030</t>
  </si>
  <si>
    <t xml:space="preserve">Railroad Conductors and Yardmasters</t>
  </si>
  <si>
    <t xml:space="preserve">53-4031</t>
  </si>
  <si>
    <t xml:space="preserve">53-4040</t>
  </si>
  <si>
    <t xml:space="preserve">Subway and Streetcar Operators</t>
  </si>
  <si>
    <t xml:space="preserve">53-4041</t>
  </si>
  <si>
    <t xml:space="preserve">53-4090</t>
  </si>
  <si>
    <t xml:space="preserve">Miscellaneous Rail Transportation Workers</t>
  </si>
  <si>
    <t xml:space="preserve">53-4099</t>
  </si>
  <si>
    <t xml:space="preserve">Rail Transportation Workers, All Other</t>
  </si>
  <si>
    <t xml:space="preserve">53-5000</t>
  </si>
  <si>
    <t xml:space="preserve">Water Transportation Workers</t>
  </si>
  <si>
    <t xml:space="preserve">53-5010</t>
  </si>
  <si>
    <t xml:space="preserve">Sailors and Marine Oilers</t>
  </si>
  <si>
    <t xml:space="preserve">53-5011</t>
  </si>
  <si>
    <t xml:space="preserve">53-5020</t>
  </si>
  <si>
    <t xml:space="preserve">Ship and Boat Captains and Operators</t>
  </si>
  <si>
    <t xml:space="preserve">53-5021</t>
  </si>
  <si>
    <t xml:space="preserve">Captains, Mates, and Pilots of Water Vessels</t>
  </si>
  <si>
    <t xml:space="preserve">53-5022</t>
  </si>
  <si>
    <t xml:space="preserve">Motorboat Operators</t>
  </si>
  <si>
    <t xml:space="preserve">53-5030</t>
  </si>
  <si>
    <t xml:space="preserve">Ship Engineers</t>
  </si>
  <si>
    <t xml:space="preserve">53-5031</t>
  </si>
  <si>
    <t xml:space="preserve">53-6000</t>
  </si>
  <si>
    <t xml:space="preserve">Other Transportation Workers</t>
  </si>
  <si>
    <t xml:space="preserve">53-6010</t>
  </si>
  <si>
    <t xml:space="preserve">Bridge and Lock Tenders</t>
  </si>
  <si>
    <t xml:space="preserve">53-6011</t>
  </si>
  <si>
    <t xml:space="preserve">53-6020</t>
  </si>
  <si>
    <t xml:space="preserve">Parking Attendants</t>
  </si>
  <si>
    <t xml:space="preserve">53-6021</t>
  </si>
  <si>
    <t xml:space="preserve">53-6030</t>
  </si>
  <si>
    <t xml:space="preserve">Transportation Service Attendants</t>
  </si>
  <si>
    <t xml:space="preserve">53-6031</t>
  </si>
  <si>
    <t xml:space="preserve">Automotive and Watercraft Service Attendants</t>
  </si>
  <si>
    <t xml:space="preserve">53-6032</t>
  </si>
  <si>
    <t xml:space="preserve">Aircraft Service Attendants</t>
  </si>
  <si>
    <t xml:space="preserve">53-6040</t>
  </si>
  <si>
    <t xml:space="preserve">Traffic Technicians</t>
  </si>
  <si>
    <t xml:space="preserve">53-6041</t>
  </si>
  <si>
    <t xml:space="preserve">53-6050</t>
  </si>
  <si>
    <t xml:space="preserve">Transportation Inspectors</t>
  </si>
  <si>
    <t xml:space="preserve">53-6051</t>
  </si>
  <si>
    <t xml:space="preserve">53-6060</t>
  </si>
  <si>
    <t xml:space="preserve">Passenger Attendants</t>
  </si>
  <si>
    <t xml:space="preserve">53-6061</t>
  </si>
  <si>
    <t xml:space="preserve">53-6090</t>
  </si>
  <si>
    <t xml:space="preserve">Miscellaneous Transportation Workers</t>
  </si>
  <si>
    <t xml:space="preserve">53-6099</t>
  </si>
  <si>
    <t xml:space="preserve">Transportation Workers, All Other</t>
  </si>
  <si>
    <t xml:space="preserve">53-7000</t>
  </si>
  <si>
    <t xml:space="preserve">Material Moving Workers</t>
  </si>
  <si>
    <t xml:space="preserve">53-7010</t>
  </si>
  <si>
    <t xml:space="preserve">Conveyor Operators and Tenders</t>
  </si>
  <si>
    <t xml:space="preserve">53-7011</t>
  </si>
  <si>
    <t xml:space="preserve">53-7020</t>
  </si>
  <si>
    <t xml:space="preserve">Crane and Tower Operators</t>
  </si>
  <si>
    <t xml:space="preserve">53-7021</t>
  </si>
  <si>
    <t xml:space="preserve">53-7030</t>
  </si>
  <si>
    <t xml:space="preserve">Dredge Operators</t>
  </si>
  <si>
    <t xml:space="preserve">53-7031</t>
  </si>
  <si>
    <t xml:space="preserve">53-7040</t>
  </si>
  <si>
    <t xml:space="preserve">Hoist and Winch Operators</t>
  </si>
  <si>
    <t xml:space="preserve">53-7041</t>
  </si>
  <si>
    <t xml:space="preserve">53-7050</t>
  </si>
  <si>
    <t xml:space="preserve">Industrial Truck and Tractor Operators</t>
  </si>
  <si>
    <t xml:space="preserve">53-7051</t>
  </si>
  <si>
    <t xml:space="preserve">53-7060</t>
  </si>
  <si>
    <t xml:space="preserve">Laborers and Material Movers</t>
  </si>
  <si>
    <t xml:space="preserve">53-7061</t>
  </si>
  <si>
    <t xml:space="preserve">Cleaners of Vehicles and Equipment</t>
  </si>
  <si>
    <t xml:space="preserve">53-7062</t>
  </si>
  <si>
    <t xml:space="preserve">Laborers and Freight, Stock, and Material Movers, Hand</t>
  </si>
  <si>
    <t xml:space="preserve">53-7063</t>
  </si>
  <si>
    <t xml:space="preserve">Machine Feeders and Offbearers</t>
  </si>
  <si>
    <t xml:space="preserve">53-7064</t>
  </si>
  <si>
    <t xml:space="preserve">Packers and Packagers, Hand</t>
  </si>
  <si>
    <t xml:space="preserve">53-7065</t>
  </si>
  <si>
    <t xml:space="preserve">Stockers and Order Fillers</t>
  </si>
  <si>
    <t xml:space="preserve">53-7070</t>
  </si>
  <si>
    <t xml:space="preserve">Pumping Station Operators</t>
  </si>
  <si>
    <t xml:space="preserve">53-7071</t>
  </si>
  <si>
    <t xml:space="preserve">Gas Compressor and Gas Pumping Station Operators</t>
  </si>
  <si>
    <t xml:space="preserve">53-7072</t>
  </si>
  <si>
    <t xml:space="preserve">Pump Operators, Except Wellhead Pumpers</t>
  </si>
  <si>
    <t xml:space="preserve">53-7073</t>
  </si>
  <si>
    <t xml:space="preserve">Wellhead Pumpers</t>
  </si>
  <si>
    <t xml:space="preserve">53-7080</t>
  </si>
  <si>
    <t xml:space="preserve">Refuse and Recyclable Material Collectors</t>
  </si>
  <si>
    <t xml:space="preserve">53-7081</t>
  </si>
  <si>
    <t xml:space="preserve">53-7120</t>
  </si>
  <si>
    <t xml:space="preserve">Tank Car, Truck, and Ship Loaders</t>
  </si>
  <si>
    <t xml:space="preserve">53-7121</t>
  </si>
  <si>
    <t xml:space="preserve">53-7190</t>
  </si>
  <si>
    <t xml:space="preserve">Miscellaneous Material Moving Workers</t>
  </si>
  <si>
    <t xml:space="preserve">53-7199</t>
  </si>
  <si>
    <t xml:space="preserve">Material Moving Workers, All Other</t>
  </si>
  <si>
    <t xml:space="preserve">HBS automation/augmentation scores mapped to O*NET-SOC, with the SOC unit each row rolls into. Source: HBS via OpenAI; O*NET-SOC 2019.</t>
  </si>
  <si>
    <t xml:space="preserve">O*NET-SOC 2019 code</t>
  </si>
  <si>
    <t xml:space="preserve">Detailed SOC</t>
  </si>
  <si>
    <t xml:space="preserve">HBS occupation title</t>
  </si>
  <si>
    <t xml:space="preserve">Job family</t>
  </si>
  <si>
    <t xml:space="preserve">Automation</t>
  </si>
  <si>
    <t xml:space="preserve">Augmentation</t>
  </si>
  <si>
    <t xml:space="preserve">Summary key (unit)</t>
  </si>
  <si>
    <t xml:space="preserve">43-4021.00</t>
  </si>
  <si>
    <t xml:space="preserve">Correspondence clerks</t>
  </si>
  <si>
    <t xml:space="preserve">Office support</t>
  </si>
  <si>
    <t xml:space="preserve">27-3091.00</t>
  </si>
  <si>
    <t xml:space="preserve">Interpreters and translators</t>
  </si>
  <si>
    <t xml:space="preserve">Arts, sports and media</t>
  </si>
  <si>
    <t xml:space="preserve">43-4031.00</t>
  </si>
  <si>
    <t xml:space="preserve">Court, municipal, and license clerks</t>
  </si>
  <si>
    <t xml:space="preserve">31-9094.00</t>
  </si>
  <si>
    <t xml:space="preserve">Medical transcriptionists</t>
  </si>
  <si>
    <t xml:space="preserve">Health care</t>
  </si>
  <si>
    <t xml:space="preserve">41-9041.00</t>
  </si>
  <si>
    <t xml:space="preserve">Sales</t>
  </si>
  <si>
    <t xml:space="preserve">43-4151.00</t>
  </si>
  <si>
    <t xml:space="preserve">Order clerks</t>
  </si>
  <si>
    <t xml:space="preserve">43-9022.00</t>
  </si>
  <si>
    <t xml:space="preserve">Word processors and typists</t>
  </si>
  <si>
    <t xml:space="preserve">19-2041.01</t>
  </si>
  <si>
    <t xml:space="preserve">Climate change policy analysts</t>
  </si>
  <si>
    <t xml:space="preserve">Life, physical, and social science</t>
  </si>
  <si>
    <t xml:space="preserve">13-1199.05</t>
  </si>
  <si>
    <t xml:space="preserve">Sustainability specialists</t>
  </si>
  <si>
    <t xml:space="preserve">Business and finance</t>
  </si>
  <si>
    <t xml:space="preserve">43-4131.00</t>
  </si>
  <si>
    <t xml:space="preserve">Loan interviewers and clerks</t>
  </si>
  <si>
    <t xml:space="preserve">27-3043.00</t>
  </si>
  <si>
    <t xml:space="preserve">Writers and authors</t>
  </si>
  <si>
    <t xml:space="preserve">43-3051.00</t>
  </si>
  <si>
    <t xml:space="preserve">Payroll and timekeeping clerks</t>
  </si>
  <si>
    <t xml:space="preserve">43-3011.00</t>
  </si>
  <si>
    <t xml:space="preserve">Bill and account collectors</t>
  </si>
  <si>
    <t xml:space="preserve">15-1253.00</t>
  </si>
  <si>
    <t xml:space="preserve">Software quality assurance analysts and testers</t>
  </si>
  <si>
    <t xml:space="preserve">Computer and math</t>
  </si>
  <si>
    <t xml:space="preserve">13-1082.00</t>
  </si>
  <si>
    <t xml:space="preserve">Project management specialists</t>
  </si>
  <si>
    <t xml:space="preserve">13-2071.00</t>
  </si>
  <si>
    <t xml:space="preserve">Credit counselors</t>
  </si>
  <si>
    <t xml:space="preserve">27-3043.05</t>
  </si>
  <si>
    <t xml:space="preserve">Poets, lyricists and creative writers</t>
  </si>
  <si>
    <t xml:space="preserve">43-4161.00</t>
  </si>
  <si>
    <t xml:space="preserve">Human resources assistants, except payroll and timekeeping</t>
  </si>
  <si>
    <t xml:space="preserve">43-3031.00</t>
  </si>
  <si>
    <t xml:space="preserve">Bookkeeping, accounting, and auditing clerks</t>
  </si>
  <si>
    <t xml:space="preserve">43-9041.00</t>
  </si>
  <si>
    <t xml:space="preserve">Insurance claims and policy processing clerks</t>
  </si>
  <si>
    <t xml:space="preserve">43-6011.00</t>
  </si>
  <si>
    <t xml:space="preserve">Executive secretaries and executive administrative assistants</t>
  </si>
  <si>
    <t xml:space="preserve">25-3041.00</t>
  </si>
  <si>
    <t xml:space="preserve">Educational instruction</t>
  </si>
  <si>
    <t xml:space="preserve">41-3091.00</t>
  </si>
  <si>
    <t xml:space="preserve">Sales representatives of services, except advertising, insurance, financial services, and travel</t>
  </si>
  <si>
    <t xml:space="preserve">15-2051.02</t>
  </si>
  <si>
    <t xml:space="preserve">Clinical data managers</t>
  </si>
  <si>
    <t xml:space="preserve">43-9081.00</t>
  </si>
  <si>
    <t xml:space="preserve">Proofreaders and copy markers</t>
  </si>
  <si>
    <t xml:space="preserve">21-1091.00</t>
  </si>
  <si>
    <t xml:space="preserve">Health education specialists</t>
  </si>
  <si>
    <t xml:space="preserve">Services and other</t>
  </si>
  <si>
    <t xml:space="preserve">15-1243.01</t>
  </si>
  <si>
    <t xml:space="preserve">Data warehousing specialists</t>
  </si>
  <si>
    <t xml:space="preserve">43-6013.00</t>
  </si>
  <si>
    <t xml:space="preserve">Medical secretaries and administrative assistants</t>
  </si>
  <si>
    <t xml:space="preserve">13-1151.00</t>
  </si>
  <si>
    <t xml:space="preserve">Training and development specialists</t>
  </si>
  <si>
    <t xml:space="preserve">43-3061.00</t>
  </si>
  <si>
    <t xml:space="preserve">Procurement clerks</t>
  </si>
  <si>
    <t xml:space="preserve">15-1254.00</t>
  </si>
  <si>
    <t xml:space="preserve">Web developers</t>
  </si>
  <si>
    <t xml:space="preserve">19-2012.00</t>
  </si>
  <si>
    <t xml:space="preserve">43-5011.01</t>
  </si>
  <si>
    <t xml:space="preserve">Freight forwarders</t>
  </si>
  <si>
    <t xml:space="preserve">43-4111.00</t>
  </si>
  <si>
    <t xml:space="preserve">Interviewers, except eligibility and loan</t>
  </si>
  <si>
    <t xml:space="preserve">15-1251.00</t>
  </si>
  <si>
    <t xml:space="preserve">Computer programmers</t>
  </si>
  <si>
    <t xml:space="preserve">15-2021.00</t>
  </si>
  <si>
    <t xml:space="preserve">43-4171.00</t>
  </si>
  <si>
    <t xml:space="preserve">Receptionists and information clerks</t>
  </si>
  <si>
    <t xml:space="preserve">15-2051.01</t>
  </si>
  <si>
    <t xml:space="preserve">Business intelligence analysts</t>
  </si>
  <si>
    <t xml:space="preserve">15-1299.09</t>
  </si>
  <si>
    <t xml:space="preserve">Information technology project managers</t>
  </si>
  <si>
    <t xml:space="preserve">29-1229.05</t>
  </si>
  <si>
    <t xml:space="preserve">Preventive medicine physicians</t>
  </si>
  <si>
    <t xml:space="preserve">19-3011.01</t>
  </si>
  <si>
    <t xml:space="preserve">Environmental economists</t>
  </si>
  <si>
    <t xml:space="preserve">41-3011.00</t>
  </si>
  <si>
    <t xml:space="preserve">Advertising sales agents</t>
  </si>
  <si>
    <t xml:space="preserve">43-4041.00</t>
  </si>
  <si>
    <t xml:space="preserve">Credit authorizers, checkers, and clerks</t>
  </si>
  <si>
    <t xml:space="preserve">11-3131.00</t>
  </si>
  <si>
    <t xml:space="preserve">Training and development managers</t>
  </si>
  <si>
    <t xml:space="preserve">Management</t>
  </si>
  <si>
    <t xml:space="preserve">15-2041.01</t>
  </si>
  <si>
    <t xml:space="preserve">Biostatisticians</t>
  </si>
  <si>
    <t xml:space="preserve">15-1255.00</t>
  </si>
  <si>
    <t xml:space="preserve">Web and digital interface designers</t>
  </si>
  <si>
    <t xml:space="preserve">13-2082.00</t>
  </si>
  <si>
    <t xml:space="preserve">Tax preparers</t>
  </si>
  <si>
    <t xml:space="preserve">41-4011.00</t>
  </si>
  <si>
    <t xml:space="preserve">Sales representatives, wholesale and manufacturing, technical and scientific products</t>
  </si>
  <si>
    <t xml:space="preserve">43-6014.00</t>
  </si>
  <si>
    <t xml:space="preserve">Secretaries and administrative assistants, except legal, medical, and executive</t>
  </si>
  <si>
    <t xml:space="preserve">43-5032.00</t>
  </si>
  <si>
    <t xml:space="preserve">Dispatchers, except police, fire, and ambulance</t>
  </si>
  <si>
    <t xml:space="preserve">13-1041.07</t>
  </si>
  <si>
    <t xml:space="preserve">Regulatory affairs specialists</t>
  </si>
  <si>
    <t xml:space="preserve">15-1299.01</t>
  </si>
  <si>
    <t xml:space="preserve">Web administrators</t>
  </si>
  <si>
    <t xml:space="preserve">25-9031.00</t>
  </si>
  <si>
    <t xml:space="preserve">Instructional coordinators</t>
  </si>
  <si>
    <t xml:space="preserve">15-1299.04</t>
  </si>
  <si>
    <t xml:space="preserve">Penetration testers</t>
  </si>
  <si>
    <t xml:space="preserve">11-9121.01</t>
  </si>
  <si>
    <t xml:space="preserve">Clinical research coordinators</t>
  </si>
  <si>
    <t xml:space="preserve">27-3031.00</t>
  </si>
  <si>
    <t xml:space="preserve">Public relations specialists</t>
  </si>
  <si>
    <t xml:space="preserve">43-5061.00</t>
  </si>
  <si>
    <t xml:space="preserve">Production, planning, and expediting clerks</t>
  </si>
  <si>
    <t xml:space="preserve">11-9199.01</t>
  </si>
  <si>
    <t xml:space="preserve">Regulatory affairs managers</t>
  </si>
  <si>
    <t xml:space="preserve">43-9111.00</t>
  </si>
  <si>
    <t xml:space="preserve">Statistical assistants</t>
  </si>
  <si>
    <t xml:space="preserve">43-9061.00</t>
  </si>
  <si>
    <t xml:space="preserve">Office clerks, general</t>
  </si>
  <si>
    <t xml:space="preserve">15-1243.00</t>
  </si>
  <si>
    <t xml:space="preserve">Database architects</t>
  </si>
  <si>
    <t xml:space="preserve">11-9199.10</t>
  </si>
  <si>
    <t xml:space="preserve">Wind energy development managers</t>
  </si>
  <si>
    <t xml:space="preserve">13-1199.04</t>
  </si>
  <si>
    <t xml:space="preserve">Business continuity planners</t>
  </si>
  <si>
    <t xml:space="preserve">23-2093.00</t>
  </si>
  <si>
    <t xml:space="preserve">Title examiners, abstractors, and searchers</t>
  </si>
  <si>
    <t xml:space="preserve">Legal</t>
  </si>
  <si>
    <t xml:space="preserve">19-3093.00</t>
  </si>
  <si>
    <t xml:space="preserve">29-9021.00</t>
  </si>
  <si>
    <t xml:space="preserve">Health information technologists and medical registrars</t>
  </si>
  <si>
    <t xml:space="preserve">43-4061.00</t>
  </si>
  <si>
    <t xml:space="preserve">Eligibility interviewers, government programs</t>
  </si>
  <si>
    <t xml:space="preserve">41-4011.07</t>
  </si>
  <si>
    <t xml:space="preserve">Solar sales representatives and assessors</t>
  </si>
  <si>
    <t xml:space="preserve">15-1299.03</t>
  </si>
  <si>
    <t xml:space="preserve">Document management specialists</t>
  </si>
  <si>
    <t xml:space="preserve">15-1299.07</t>
  </si>
  <si>
    <t xml:space="preserve">Blockchain engineers</t>
  </si>
  <si>
    <t xml:space="preserve">43-5071.00</t>
  </si>
  <si>
    <t xml:space="preserve">Shipping, receiving, and inventory clerks</t>
  </si>
  <si>
    <t xml:space="preserve">43-4011.00</t>
  </si>
  <si>
    <t xml:space="preserve">Brokerage clerks</t>
  </si>
  <si>
    <t xml:space="preserve">13-2041.00</t>
  </si>
  <si>
    <t xml:space="preserve">Credit analysts</t>
  </si>
  <si>
    <t xml:space="preserve">17-2081.00</t>
  </si>
  <si>
    <t xml:space="preserve">Environmental engineers</t>
  </si>
  <si>
    <t xml:space="preserve">Engineering</t>
  </si>
  <si>
    <t xml:space="preserve">13-1071.00</t>
  </si>
  <si>
    <t xml:space="preserve">Human resources specialists</t>
  </si>
  <si>
    <t xml:space="preserve">41-9031.00</t>
  </si>
  <si>
    <t xml:space="preserve">Sales engineers</t>
  </si>
  <si>
    <t xml:space="preserve">11-1011.03</t>
  </si>
  <si>
    <t xml:space="preserve">Chief sustainability officers</t>
  </si>
  <si>
    <t xml:space="preserve">11-9179.02</t>
  </si>
  <si>
    <t xml:space="preserve">Spa managers</t>
  </si>
  <si>
    <t xml:space="preserve">13-2072.00</t>
  </si>
  <si>
    <t xml:space="preserve">Loan officers</t>
  </si>
  <si>
    <t xml:space="preserve">13-1131.00</t>
  </si>
  <si>
    <t xml:space="preserve">15-2041.00</t>
  </si>
  <si>
    <t xml:space="preserve">15-1242.00</t>
  </si>
  <si>
    <t xml:space="preserve">Database administrators</t>
  </si>
  <si>
    <t xml:space="preserve">13-2054.00</t>
  </si>
  <si>
    <t xml:space="preserve">Financial risk specialists</t>
  </si>
  <si>
    <t xml:space="preserve">19-3022.00</t>
  </si>
  <si>
    <t xml:space="preserve">Survey researchers</t>
  </si>
  <si>
    <t xml:space="preserve">15-2099.01</t>
  </si>
  <si>
    <t xml:space="preserve">Bioinformatics technicians</t>
  </si>
  <si>
    <t xml:space="preserve">43-4051.00</t>
  </si>
  <si>
    <t xml:space="preserve">Customer service representatives</t>
  </si>
  <si>
    <t xml:space="preserve">27-3092.00</t>
  </si>
  <si>
    <t xml:space="preserve">Court reporters and simultaneous captioners</t>
  </si>
  <si>
    <t xml:space="preserve">15-1211.00</t>
  </si>
  <si>
    <t xml:space="preserve">Computer systems analysts</t>
  </si>
  <si>
    <t xml:space="preserve">41-2021.00</t>
  </si>
  <si>
    <t xml:space="preserve">Counter and rental clerks</t>
  </si>
  <si>
    <t xml:space="preserve">13-1081.02</t>
  </si>
  <si>
    <t xml:space="preserve">Logistics analysts</t>
  </si>
  <si>
    <t xml:space="preserve">15-1299.05</t>
  </si>
  <si>
    <t xml:space="preserve">Information security engineers</t>
  </si>
  <si>
    <t xml:space="preserve">43-4181.00</t>
  </si>
  <si>
    <t xml:space="preserve">Reservation and transportation ticket agents and travel clerks</t>
  </si>
  <si>
    <t xml:space="preserve">13-2053.00</t>
  </si>
  <si>
    <t xml:space="preserve">Insurance underwriters</t>
  </si>
  <si>
    <t xml:space="preserve">41-3041.00</t>
  </si>
  <si>
    <t xml:space="preserve">Travel agents</t>
  </si>
  <si>
    <t xml:space="preserve">29-2072.00</t>
  </si>
  <si>
    <t xml:space="preserve">Medical records specialists</t>
  </si>
  <si>
    <t xml:space="preserve">11-2033.00</t>
  </si>
  <si>
    <t xml:space="preserve">Fundraising managers</t>
  </si>
  <si>
    <t xml:space="preserve">41-3031.00</t>
  </si>
  <si>
    <t xml:space="preserve">Securities, commodities, and financial services sales agents</t>
  </si>
  <si>
    <t xml:space="preserve">15-2051.00</t>
  </si>
  <si>
    <t xml:space="preserve">Data scientists</t>
  </si>
  <si>
    <t xml:space="preserve">19-3094.00</t>
  </si>
  <si>
    <t xml:space="preserve">Political scientists</t>
  </si>
  <si>
    <t xml:space="preserve">17-2031.00</t>
  </si>
  <si>
    <t xml:space="preserve">Bioengineers and biomedical engineers</t>
  </si>
  <si>
    <t xml:space="preserve">11-9199.02</t>
  </si>
  <si>
    <t xml:space="preserve">Compliance managers</t>
  </si>
  <si>
    <t xml:space="preserve">19-3011.00</t>
  </si>
  <si>
    <t xml:space="preserve">13-1161.01</t>
  </si>
  <si>
    <t xml:space="preserve">Search marketing strategists</t>
  </si>
  <si>
    <t xml:space="preserve">11-2032.00</t>
  </si>
  <si>
    <t xml:space="preserve">Public relations managers</t>
  </si>
  <si>
    <t xml:space="preserve">19-4061.00</t>
  </si>
  <si>
    <t xml:space="preserve">Social science research assistants</t>
  </si>
  <si>
    <t xml:space="preserve">11-3061.00</t>
  </si>
  <si>
    <t xml:space="preserve">Purchasing managers</t>
  </si>
  <si>
    <t xml:space="preserve">15-1299.06</t>
  </si>
  <si>
    <t xml:space="preserve">Digital forensics analysts</t>
  </si>
  <si>
    <t xml:space="preserve">13-2031.00</t>
  </si>
  <si>
    <t xml:space="preserve">Budget analysts</t>
  </si>
  <si>
    <t xml:space="preserve">43-1011.00</t>
  </si>
  <si>
    <t xml:space="preserve">First-line supervisors of office and administrative support workers</t>
  </si>
  <si>
    <t xml:space="preserve">29-9092.00</t>
  </si>
  <si>
    <t xml:space="preserve">Genetic counselors</t>
  </si>
  <si>
    <t xml:space="preserve">13-1075.00</t>
  </si>
  <si>
    <t xml:space="preserve">Labor relations specialists</t>
  </si>
  <si>
    <t xml:space="preserve">13-1121.00</t>
  </si>
  <si>
    <t xml:space="preserve">Meeting, convention, and event planners</t>
  </si>
  <si>
    <t xml:space="preserve">13-1199.06</t>
  </si>
  <si>
    <t xml:space="preserve">Online merchants</t>
  </si>
  <si>
    <t xml:space="preserve">27-3023.00</t>
  </si>
  <si>
    <t xml:space="preserve">News analysts, reporters, and journalists</t>
  </si>
  <si>
    <t xml:space="preserve">19-1041.00</t>
  </si>
  <si>
    <t xml:space="preserve">53-1042.01</t>
  </si>
  <si>
    <t xml:space="preserve">Recycling coordinators</t>
  </si>
  <si>
    <t xml:space="preserve">Production, construction and transportation</t>
  </si>
  <si>
    <t xml:space="preserve">13-2052.00</t>
  </si>
  <si>
    <t xml:space="preserve">Personal financial advisors</t>
  </si>
  <si>
    <t xml:space="preserve">13-1041.08</t>
  </si>
  <si>
    <t xml:space="preserve">Customs brokers</t>
  </si>
  <si>
    <t xml:space="preserve">19-2021.00</t>
  </si>
  <si>
    <t xml:space="preserve">Atmospheric and space scientists</t>
  </si>
  <si>
    <t xml:space="preserve">19-3099.01</t>
  </si>
  <si>
    <t xml:space="preserve">Transportation planners</t>
  </si>
  <si>
    <t xml:space="preserve">43-6012.00</t>
  </si>
  <si>
    <t xml:space="preserve">Legal secretaries and administrative assistants</t>
  </si>
  <si>
    <t xml:space="preserve">23-1012.00</t>
  </si>
  <si>
    <t xml:space="preserve">Judicial law clerks</t>
  </si>
  <si>
    <t xml:space="preserve">19-1029.01</t>
  </si>
  <si>
    <t xml:space="preserve">Bioinformatics scientists</t>
  </si>
  <si>
    <t xml:space="preserve">11-9199.11</t>
  </si>
  <si>
    <t xml:space="preserve">Brownfield redevelopment specialists and site managers</t>
  </si>
  <si>
    <t xml:space="preserve">25-4022.00</t>
  </si>
  <si>
    <t xml:space="preserve">Librarians and media collections specialists</t>
  </si>
  <si>
    <t xml:space="preserve">27-3041.00</t>
  </si>
  <si>
    <t xml:space="preserve">17-2112.03</t>
  </si>
  <si>
    <t xml:space="preserve">Manufacturing engineers</t>
  </si>
  <si>
    <t xml:space="preserve">27-3011.00</t>
  </si>
  <si>
    <t xml:space="preserve">Broadcast announcers and radio disc jockeys</t>
  </si>
  <si>
    <t xml:space="preserve">11-9199.09</t>
  </si>
  <si>
    <t xml:space="preserve">Wind energy operations managers</t>
  </si>
  <si>
    <t xml:space="preserve">17-2112.02</t>
  </si>
  <si>
    <t xml:space="preserve">Validation engineers</t>
  </si>
  <si>
    <t xml:space="preserve">25-1111.00</t>
  </si>
  <si>
    <t xml:space="preserve">Criminal justice and law enforcement teachers, postsecondary</t>
  </si>
  <si>
    <t xml:space="preserve">15-1211.01</t>
  </si>
  <si>
    <t xml:space="preserve">Health informatics specialists</t>
  </si>
  <si>
    <t xml:space="preserve">19-2041.03</t>
  </si>
  <si>
    <t xml:space="preserve">Industrial ecologists</t>
  </si>
  <si>
    <t xml:space="preserve">13-1161.00</t>
  </si>
  <si>
    <t xml:space="preserve">Market research analysts and marketing specialists</t>
  </si>
  <si>
    <t xml:space="preserve">17-2199.03</t>
  </si>
  <si>
    <t xml:space="preserve">Energy engineers, except wind and solar</t>
  </si>
  <si>
    <t xml:space="preserve">21-1094.00</t>
  </si>
  <si>
    <t xml:space="preserve">Community health workers</t>
  </si>
  <si>
    <t xml:space="preserve">19-1011.00</t>
  </si>
  <si>
    <t xml:space="preserve">Animal scientists</t>
  </si>
  <si>
    <t xml:space="preserve">13-1081.00</t>
  </si>
  <si>
    <t xml:space="preserve">31-9099.01</t>
  </si>
  <si>
    <t xml:space="preserve">Speech-language pathology assistants</t>
  </si>
  <si>
    <t xml:space="preserve">43-2021.00</t>
  </si>
  <si>
    <t xml:space="preserve">Telephone operators</t>
  </si>
  <si>
    <t xml:space="preserve">15-1299.08</t>
  </si>
  <si>
    <t xml:space="preserve">Computer systems engineers/architects</t>
  </si>
  <si>
    <t xml:space="preserve">13-1023.00</t>
  </si>
  <si>
    <t xml:space="preserve">Purchasing agents, except wholesale, retail, and farm products</t>
  </si>
  <si>
    <t xml:space="preserve">15-2031.00</t>
  </si>
  <si>
    <t xml:space="preserve">Operations research analysts</t>
  </si>
  <si>
    <t xml:space="preserve">25-1043.00</t>
  </si>
  <si>
    <t xml:space="preserve">Forestry and conservation science teachers, postsecondary</t>
  </si>
  <si>
    <t xml:space="preserve">19-3032.00</t>
  </si>
  <si>
    <t xml:space="preserve">Industrial-organizational psychologists</t>
  </si>
  <si>
    <t xml:space="preserve">13-2011.00</t>
  </si>
  <si>
    <t xml:space="preserve">Accountants and auditors</t>
  </si>
  <si>
    <t xml:space="preserve">39-6012.00</t>
  </si>
  <si>
    <t xml:space="preserve">27-3042.00</t>
  </si>
  <si>
    <t xml:space="preserve">Technical writers</t>
  </si>
  <si>
    <t xml:space="preserve">21-2021.00</t>
  </si>
  <si>
    <t xml:space="preserve">Directors, religious activities and education</t>
  </si>
  <si>
    <t xml:space="preserve">13-1041.03</t>
  </si>
  <si>
    <t xml:space="preserve">Equal opportunity representatives and officers</t>
  </si>
  <si>
    <t xml:space="preserve">19-2041.00</t>
  </si>
  <si>
    <t xml:space="preserve">Environmental scientists and specialists, including health</t>
  </si>
  <si>
    <t xml:space="preserve">15-1241.01</t>
  </si>
  <si>
    <t xml:space="preserve">Telecommunications engineering specialists</t>
  </si>
  <si>
    <t xml:space="preserve">13-1041.00</t>
  </si>
  <si>
    <t xml:space="preserve">Compliance officers</t>
  </si>
  <si>
    <t xml:space="preserve">13-2081.00</t>
  </si>
  <si>
    <t xml:space="preserve">Tax examiners and collectors, and revenue agents</t>
  </si>
  <si>
    <t xml:space="preserve">13-2099.01</t>
  </si>
  <si>
    <t xml:space="preserve">Financial quantitative analysts</t>
  </si>
  <si>
    <t xml:space="preserve">25-1082.00</t>
  </si>
  <si>
    <t xml:space="preserve">Library science teachers, postsecondary</t>
  </si>
  <si>
    <t xml:space="preserve">15-2011.00</t>
  </si>
  <si>
    <t xml:space="preserve">13-1051.00</t>
  </si>
  <si>
    <t xml:space="preserve">Cost estimators</t>
  </si>
  <si>
    <t xml:space="preserve">15-1212.00</t>
  </si>
  <si>
    <t xml:space="preserve">Information security analysts</t>
  </si>
  <si>
    <t xml:space="preserve">11-9072.00</t>
  </si>
  <si>
    <t xml:space="preserve">Entertainment and recreation managers, except gambling</t>
  </si>
  <si>
    <t xml:space="preserve">11-9071.00</t>
  </si>
  <si>
    <t xml:space="preserve">Gambling managers</t>
  </si>
  <si>
    <t xml:space="preserve">29-1161.00</t>
  </si>
  <si>
    <t xml:space="preserve">Nurse midwives</t>
  </si>
  <si>
    <t xml:space="preserve">13-1111.00</t>
  </si>
  <si>
    <t xml:space="preserve">Management analysts</t>
  </si>
  <si>
    <t xml:space="preserve">13-1041.01</t>
  </si>
  <si>
    <t xml:space="preserve">Environmental compliance inspectors</t>
  </si>
  <si>
    <t xml:space="preserve">25-1123.00</t>
  </si>
  <si>
    <t xml:space="preserve">English language and literature teachers, postsecondary</t>
  </si>
  <si>
    <t xml:space="preserve">33-3021.06</t>
  </si>
  <si>
    <t xml:space="preserve">Intelligence analysts</t>
  </si>
  <si>
    <t xml:space="preserve">13-1141.00</t>
  </si>
  <si>
    <t xml:space="preserve">Compensation, benefits, and job analysis specialists</t>
  </si>
  <si>
    <t xml:space="preserve">25-1126.00</t>
  </si>
  <si>
    <t xml:space="preserve">Philosophy and religion teachers, postsecondary</t>
  </si>
  <si>
    <t xml:space="preserve">15-1232.00</t>
  </si>
  <si>
    <t xml:space="preserve">Computer user support specialists</t>
  </si>
  <si>
    <t xml:space="preserve">15-1241.00</t>
  </si>
  <si>
    <t xml:space="preserve">Computer network architects</t>
  </si>
  <si>
    <t xml:space="preserve">11-3071.04</t>
  </si>
  <si>
    <t xml:space="preserve">Supply chain managers</t>
  </si>
  <si>
    <t xml:space="preserve">29-2051.00</t>
  </si>
  <si>
    <t xml:space="preserve">Dietetic technicians</t>
  </si>
  <si>
    <t xml:space="preserve">11-9121.00</t>
  </si>
  <si>
    <t xml:space="preserve">Natural sciences managers</t>
  </si>
  <si>
    <t xml:space="preserve">17-2199.05</t>
  </si>
  <si>
    <t xml:space="preserve">Mechatronics engineers</t>
  </si>
  <si>
    <t xml:space="preserve">29-1031.00</t>
  </si>
  <si>
    <t xml:space="preserve">Dietitians and nutritionists</t>
  </si>
  <si>
    <t xml:space="preserve">11-3051.00</t>
  </si>
  <si>
    <t xml:space="preserve">Industrial production managers</t>
  </si>
  <si>
    <t xml:space="preserve">29-2099.08</t>
  </si>
  <si>
    <t xml:space="preserve">Patient representatives</t>
  </si>
  <si>
    <t xml:space="preserve">43-4071.00</t>
  </si>
  <si>
    <t xml:space="preserve">File clerks</t>
  </si>
  <si>
    <t xml:space="preserve">13-1081.01</t>
  </si>
  <si>
    <t xml:space="preserve">Logistics engineers</t>
  </si>
  <si>
    <t xml:space="preserve">17-2011.00</t>
  </si>
  <si>
    <t xml:space="preserve">Aerospace engineers</t>
  </si>
  <si>
    <t xml:space="preserve">41-4012.00</t>
  </si>
  <si>
    <t xml:space="preserve">Sales representatives, wholesale and manufacturing, except technical and scientific products</t>
  </si>
  <si>
    <t xml:space="preserve">21-1013.00</t>
  </si>
  <si>
    <t xml:space="preserve">Marriage and family therapists</t>
  </si>
  <si>
    <t xml:space="preserve">41-3021.00</t>
  </si>
  <si>
    <t xml:space="preserve">Insurance sales agents</t>
  </si>
  <si>
    <t xml:space="preserve">25-1063.00</t>
  </si>
  <si>
    <t xml:space="preserve">Economics teachers, postsecondary</t>
  </si>
  <si>
    <t xml:space="preserve">13-2099.04</t>
  </si>
  <si>
    <t xml:space="preserve">Fraud examiners, investigators and analysts</t>
  </si>
  <si>
    <t xml:space="preserve">13-1031.00</t>
  </si>
  <si>
    <t xml:space="preserve">Claims adjusters, examiners, and investigators</t>
  </si>
  <si>
    <t xml:space="preserve">43-3021.00</t>
  </si>
  <si>
    <t xml:space="preserve">Billing and posting clerks</t>
  </si>
  <si>
    <t xml:space="preserve">13-1199.07</t>
  </si>
  <si>
    <t xml:space="preserve">Security management specialists</t>
  </si>
  <si>
    <t xml:space="preserve">15-1255.01</t>
  </si>
  <si>
    <t xml:space="preserve">Video game designers</t>
  </si>
  <si>
    <t xml:space="preserve">17-2072.00</t>
  </si>
  <si>
    <t xml:space="preserve">Electronics engineers, except computer</t>
  </si>
  <si>
    <t xml:space="preserve">25-1051.00</t>
  </si>
  <si>
    <t xml:space="preserve">Atmospheric, earth, marine, and space sciences teachers, postsecondary</t>
  </si>
  <si>
    <t xml:space="preserve">25-1193.00</t>
  </si>
  <si>
    <t xml:space="preserve">Recreation and fitness studies teachers, postsecondary</t>
  </si>
  <si>
    <t xml:space="preserve">43-4141.00</t>
  </si>
  <si>
    <t xml:space="preserve">New accounts clerks</t>
  </si>
  <si>
    <t xml:space="preserve">17-2199.09</t>
  </si>
  <si>
    <t xml:space="preserve">Nanosystems engineers</t>
  </si>
  <si>
    <t xml:space="preserve">43-2011.00</t>
  </si>
  <si>
    <t xml:space="preserve">Switchboard operators, including answering service</t>
  </si>
  <si>
    <t xml:space="preserve">19-2041.02</t>
  </si>
  <si>
    <t xml:space="preserve">Environmental restoration planners</t>
  </si>
  <si>
    <t xml:space="preserve">17-2141.02</t>
  </si>
  <si>
    <t xml:space="preserve">Automotive engineers</t>
  </si>
  <si>
    <t xml:space="preserve">11-9041.01</t>
  </si>
  <si>
    <t xml:space="preserve">Biofuels/biodiesel technology and product development managers</t>
  </si>
  <si>
    <t xml:space="preserve">15-1244.00</t>
  </si>
  <si>
    <t xml:space="preserve">Network and computer systems administrators</t>
  </si>
  <si>
    <t xml:space="preserve">23-2011.00</t>
  </si>
  <si>
    <t xml:space="preserve">Paralegals and legal assistants</t>
  </si>
  <si>
    <t xml:space="preserve">11-9161.00</t>
  </si>
  <si>
    <t xml:space="preserve">Emergency management directors</t>
  </si>
  <si>
    <t xml:space="preserve">25-1031.00</t>
  </si>
  <si>
    <t xml:space="preserve">Architecture teachers, postsecondary</t>
  </si>
  <si>
    <t xml:space="preserve">19-1029.03</t>
  </si>
  <si>
    <t xml:space="preserve">Geneticists</t>
  </si>
  <si>
    <t xml:space="preserve">25-4011.00</t>
  </si>
  <si>
    <t xml:space="preserve">11-3111.00</t>
  </si>
  <si>
    <t xml:space="preserve">Compensation and benefits managers</t>
  </si>
  <si>
    <t xml:space="preserve">25-1194.00</t>
  </si>
  <si>
    <t xml:space="preserve">Career/technical education teachers, postsecondary</t>
  </si>
  <si>
    <t xml:space="preserve">43-5031.00</t>
  </si>
  <si>
    <t xml:space="preserve">Public safety telecommunicators</t>
  </si>
  <si>
    <t xml:space="preserve">29-1171.00</t>
  </si>
  <si>
    <t xml:space="preserve">Nurse practitioners</t>
  </si>
  <si>
    <t xml:space="preserve">29-1141.04</t>
  </si>
  <si>
    <t xml:space="preserve">Clinical nurse specialists</t>
  </si>
  <si>
    <t xml:space="preserve">11-3071.00</t>
  </si>
  <si>
    <t xml:space="preserve">Transportation, storage, and distribution managers</t>
  </si>
  <si>
    <t xml:space="preserve">19-4099.01</t>
  </si>
  <si>
    <t xml:space="preserve">Quality control analysts</t>
  </si>
  <si>
    <t xml:space="preserve">41-9022.00</t>
  </si>
  <si>
    <t xml:space="preserve">Real estate sales agents</t>
  </si>
  <si>
    <t xml:space="preserve">25-1192.00</t>
  </si>
  <si>
    <t xml:space="preserve">Family and consumer sciences teachers, postsecondary</t>
  </si>
  <si>
    <t xml:space="preserve">25-1053.00</t>
  </si>
  <si>
    <t xml:space="preserve">Environmental science teachers, postsecondary</t>
  </si>
  <si>
    <t xml:space="preserve">11-3013.01</t>
  </si>
  <si>
    <t xml:space="preserve">Security managers</t>
  </si>
  <si>
    <t xml:space="preserve">29-1127.00</t>
  </si>
  <si>
    <t xml:space="preserve">Speech-language pathologists</t>
  </si>
  <si>
    <t xml:space="preserve">17-2131.00</t>
  </si>
  <si>
    <t xml:space="preserve">Materials engineers</t>
  </si>
  <si>
    <t xml:space="preserve">11-9131.00</t>
  </si>
  <si>
    <t xml:space="preserve">Postmasters and mail superintendents</t>
  </si>
  <si>
    <t xml:space="preserve">17-2051.01</t>
  </si>
  <si>
    <t xml:space="preserve">Transportation engineers</t>
  </si>
  <si>
    <t xml:space="preserve">11-9179.01</t>
  </si>
  <si>
    <t xml:space="preserve">Fitness and wellness coordinators</t>
  </si>
  <si>
    <t xml:space="preserve">17-2199.08</t>
  </si>
  <si>
    <t xml:space="preserve">Robotics engineers</t>
  </si>
  <si>
    <t xml:space="preserve">43-9021.00</t>
  </si>
  <si>
    <t xml:space="preserve">Data entry keyers</t>
  </si>
  <si>
    <t xml:space="preserve">19-1042.00</t>
  </si>
  <si>
    <t xml:space="preserve">Medical scientists, except epidemiologists</t>
  </si>
  <si>
    <t xml:space="preserve">17-2111.00</t>
  </si>
  <si>
    <t xml:space="preserve">Health and safety engineers, except mining safety engineers and inspectors</t>
  </si>
  <si>
    <t xml:space="preserve">17-2111.02</t>
  </si>
  <si>
    <t xml:space="preserve">Fire-prevention and protection engineers</t>
  </si>
  <si>
    <t xml:space="preserve">11-3051.01</t>
  </si>
  <si>
    <t xml:space="preserve">Quality control systems managers</t>
  </si>
  <si>
    <t xml:space="preserve">19-1029.04</t>
  </si>
  <si>
    <t xml:space="preserve">Biologists</t>
  </si>
  <si>
    <t xml:space="preserve">17-2141.00</t>
  </si>
  <si>
    <t xml:space="preserve">Mechanical engineers</t>
  </si>
  <si>
    <t xml:space="preserve">25-4031.00</t>
  </si>
  <si>
    <t xml:space="preserve">Library technicians</t>
  </si>
  <si>
    <t xml:space="preserve">33-1012.00</t>
  </si>
  <si>
    <t xml:space="preserve">First-line supervisors of police and detectives</t>
  </si>
  <si>
    <t xml:space="preserve">25-1124.00</t>
  </si>
  <si>
    <t xml:space="preserve">Foreign language and literature teachers, postsecondary</t>
  </si>
  <si>
    <t xml:space="preserve">25-1112.00</t>
  </si>
  <si>
    <t xml:space="preserve">Law teachers, postsecondary</t>
  </si>
  <si>
    <t xml:space="preserve">41-9011.00</t>
  </si>
  <si>
    <t xml:space="preserve">Demonstrators and product promoters</t>
  </si>
  <si>
    <t xml:space="preserve">25-1122.00</t>
  </si>
  <si>
    <t xml:space="preserve">Communications teachers, postsecondary</t>
  </si>
  <si>
    <t xml:space="preserve">11-3031.03</t>
  </si>
  <si>
    <t xml:space="preserve">Investment fund managers</t>
  </si>
  <si>
    <t xml:space="preserve">11-9121.02</t>
  </si>
  <si>
    <t xml:space="preserve">Water resource specialists</t>
  </si>
  <si>
    <t xml:space="preserve">11-3051.02</t>
  </si>
  <si>
    <t xml:space="preserve">Geothermal production managers</t>
  </si>
  <si>
    <t xml:space="preserve">39-1014.00</t>
  </si>
  <si>
    <t xml:space="preserve">First-line supervisors of entertainment and recreation workers, except gambling services</t>
  </si>
  <si>
    <t xml:space="preserve">25-9021.00</t>
  </si>
  <si>
    <t xml:space="preserve">Farm and home management educators</t>
  </si>
  <si>
    <t xml:space="preserve">11-3031.00</t>
  </si>
  <si>
    <t xml:space="preserve">Financial managers</t>
  </si>
  <si>
    <t xml:space="preserve">17-2072.01</t>
  </si>
  <si>
    <t xml:space="preserve">Radio frequency identification device specialists</t>
  </si>
  <si>
    <t xml:space="preserve">23-1011.00</t>
  </si>
  <si>
    <t xml:space="preserve">25-3011.00</t>
  </si>
  <si>
    <t xml:space="preserve">Adult basic education, adult secondary education, and english as a second language instructors</t>
  </si>
  <si>
    <t xml:space="preserve">17-2161.00</t>
  </si>
  <si>
    <t xml:space="preserve">Nuclear engineers</t>
  </si>
  <si>
    <t xml:space="preserve">11-3031.01</t>
  </si>
  <si>
    <t xml:space="preserve">Treasurers and controllers</t>
  </si>
  <si>
    <t xml:space="preserve">25-1052.00</t>
  </si>
  <si>
    <t xml:space="preserve">Chemistry teachers, postsecondary</t>
  </si>
  <si>
    <t xml:space="preserve">19-1013.00</t>
  </si>
  <si>
    <t xml:space="preserve">Soil and plant scientists</t>
  </si>
  <si>
    <t xml:space="preserve">19-3051.00</t>
  </si>
  <si>
    <t xml:space="preserve">Urban and regional planners</t>
  </si>
  <si>
    <t xml:space="preserve">25-1081.00</t>
  </si>
  <si>
    <t xml:space="preserve">Education teachers, postsecondary</t>
  </si>
  <si>
    <t xml:space="preserve">25-1061.00</t>
  </si>
  <si>
    <t xml:space="preserve">Anthropology and archeology teachers, postsecondary</t>
  </si>
  <si>
    <t xml:space="preserve">19-3033.00</t>
  </si>
  <si>
    <t xml:space="preserve">Clinical and counseling psychologists</t>
  </si>
  <si>
    <t xml:space="preserve">25-1125.00</t>
  </si>
  <si>
    <t xml:space="preserve">History teachers, postsecondary</t>
  </si>
  <si>
    <t xml:space="preserve">39-7012.00</t>
  </si>
  <si>
    <t xml:space="preserve">Travel guides</t>
  </si>
  <si>
    <t xml:space="preserve">17-2112.00</t>
  </si>
  <si>
    <t xml:space="preserve">Industrial engineers</t>
  </si>
  <si>
    <t xml:space="preserve">17-1022.01</t>
  </si>
  <si>
    <t xml:space="preserve">Geodetic surveyors</t>
  </si>
  <si>
    <t xml:space="preserve">19-4044.00</t>
  </si>
  <si>
    <t xml:space="preserve">Hydrologic technicians</t>
  </si>
  <si>
    <t xml:space="preserve">25-1021.00</t>
  </si>
  <si>
    <t xml:space="preserve">Computer science teachers, postsecondary</t>
  </si>
  <si>
    <t xml:space="preserve">29-1229.02</t>
  </si>
  <si>
    <t xml:space="preserve">Hospitalists</t>
  </si>
  <si>
    <t xml:space="preserve">17-2199.07</t>
  </si>
  <si>
    <t xml:space="preserve">Photonics engineers</t>
  </si>
  <si>
    <t xml:space="preserve">13-2051.00</t>
  </si>
  <si>
    <t xml:space="preserve">Financial and investment analysts</t>
  </si>
  <si>
    <t xml:space="preserve">11-3021.00</t>
  </si>
  <si>
    <t xml:space="preserve">Computer and information systems managers</t>
  </si>
  <si>
    <t xml:space="preserve">19-1029.02</t>
  </si>
  <si>
    <t xml:space="preserve">Molecular and cellular biologists</t>
  </si>
  <si>
    <t xml:space="preserve">25-9044.00</t>
  </si>
  <si>
    <t xml:space="preserve">Teaching assistants, postsecondary</t>
  </si>
  <si>
    <t xml:space="preserve">19-3039.02</t>
  </si>
  <si>
    <t xml:space="preserve">Neuropsychologists</t>
  </si>
  <si>
    <t xml:space="preserve">11-9033.00</t>
  </si>
  <si>
    <t xml:space="preserve">Education administrators, postsecondary</t>
  </si>
  <si>
    <t xml:space="preserve">13-2022.00</t>
  </si>
  <si>
    <t xml:space="preserve">Appraisers of personal and business property</t>
  </si>
  <si>
    <t xml:space="preserve">21-2011.00</t>
  </si>
  <si>
    <t xml:space="preserve">25-1032.00</t>
  </si>
  <si>
    <t xml:space="preserve">Engineering teachers, postsecondary</t>
  </si>
  <si>
    <t xml:space="preserve">11-2011.00</t>
  </si>
  <si>
    <t xml:space="preserve">Advertising and promotions managers</t>
  </si>
  <si>
    <t xml:space="preserve">47-4011.01</t>
  </si>
  <si>
    <t xml:space="preserve">Energy auditors</t>
  </si>
  <si>
    <t xml:space="preserve">37-1011.00</t>
  </si>
  <si>
    <t xml:space="preserve">First-line supervisors of housekeeping and janitorial workers</t>
  </si>
  <si>
    <t xml:space="preserve">51-1011.00</t>
  </si>
  <si>
    <t xml:space="preserve">First-line supervisors of production and operating workers</t>
  </si>
  <si>
    <t xml:space="preserve">21-1012.00</t>
  </si>
  <si>
    <t xml:space="preserve">Educational, guidance, and career counselors and advisors</t>
  </si>
  <si>
    <t xml:space="preserve">23-1021.00</t>
  </si>
  <si>
    <t xml:space="preserve">Administrative law judges, adjudicators, and hearing officers</t>
  </si>
  <si>
    <t xml:space="preserve">25-4012.00</t>
  </si>
  <si>
    <t xml:space="preserve">15-1231.00</t>
  </si>
  <si>
    <t xml:space="preserve">Computer network support specialists</t>
  </si>
  <si>
    <t xml:space="preserve">25-1041.00</t>
  </si>
  <si>
    <t xml:space="preserve">Agricultural sciences teachers, postsecondary</t>
  </si>
  <si>
    <t xml:space="preserve">17-2141.01</t>
  </si>
  <si>
    <t xml:space="preserve">Fuel cell engineers</t>
  </si>
  <si>
    <t xml:space="preserve">11-9081.00</t>
  </si>
  <si>
    <t xml:space="preserve">Lodging managers</t>
  </si>
  <si>
    <t xml:space="preserve">21-1093.00</t>
  </si>
  <si>
    <t xml:space="preserve">Social and human service assistants</t>
  </si>
  <si>
    <t xml:space="preserve">11-3121.00</t>
  </si>
  <si>
    <t xml:space="preserve">Human resources managers</t>
  </si>
  <si>
    <t xml:space="preserve">25-1062.00</t>
  </si>
  <si>
    <t xml:space="preserve">Area, ethnic, and cultural studies teachers, postsecondary</t>
  </si>
  <si>
    <t xml:space="preserve">25-1064.00</t>
  </si>
  <si>
    <t xml:space="preserve">Geography teachers, postsecondary</t>
  </si>
  <si>
    <t xml:space="preserve">17-2199.06</t>
  </si>
  <si>
    <t xml:space="preserve">Microsystems engineers</t>
  </si>
  <si>
    <t xml:space="preserve">17-2199.11</t>
  </si>
  <si>
    <t xml:space="preserve">Solar energy systems engineers</t>
  </si>
  <si>
    <t xml:space="preserve">25-1071.00</t>
  </si>
  <si>
    <t xml:space="preserve">Health specialties teachers, postsecondary</t>
  </si>
  <si>
    <t xml:space="preserve">53-1044.00</t>
  </si>
  <si>
    <t xml:space="preserve">First-line supervisors of passenger attendants</t>
  </si>
  <si>
    <t xml:space="preserve">25-1113.00</t>
  </si>
  <si>
    <t xml:space="preserve">Social work teachers, postsecondary</t>
  </si>
  <si>
    <t xml:space="preserve">31-9095.00</t>
  </si>
  <si>
    <t xml:space="preserve">Pharmacy aides</t>
  </si>
  <si>
    <t xml:space="preserve">25-1067.00</t>
  </si>
  <si>
    <t xml:space="preserve">Sociology teachers, postsecondary</t>
  </si>
  <si>
    <t xml:space="preserve">15-1252.00</t>
  </si>
  <si>
    <t xml:space="preserve">Software developers</t>
  </si>
  <si>
    <t xml:space="preserve">13-1021.00</t>
  </si>
  <si>
    <t xml:space="preserve">Buyers and purchasing agents, farm products</t>
  </si>
  <si>
    <t xml:space="preserve">19-1031.03</t>
  </si>
  <si>
    <t xml:space="preserve">Park naturalists</t>
  </si>
  <si>
    <t xml:space="preserve">11-9013.00</t>
  </si>
  <si>
    <t xml:space="preserve">Farmers, ranchers, and other agricultural managers</t>
  </si>
  <si>
    <t xml:space="preserve">51-9162.00</t>
  </si>
  <si>
    <t xml:space="preserve">Computer numerically controlled tool programmers</t>
  </si>
  <si>
    <t xml:space="preserve">17-2061.00</t>
  </si>
  <si>
    <t xml:space="preserve">Computer hardware engineers</t>
  </si>
  <si>
    <t xml:space="preserve">11-9031.00</t>
  </si>
  <si>
    <t xml:space="preserve">Education and childcare administrators, preschool and daycare</t>
  </si>
  <si>
    <t xml:space="preserve">11-9051.00</t>
  </si>
  <si>
    <t xml:space="preserve">Food service managers</t>
  </si>
  <si>
    <t xml:space="preserve">25-1065.00</t>
  </si>
  <si>
    <t xml:space="preserve">Political science teachers, postsecondary</t>
  </si>
  <si>
    <t xml:space="preserve">11-2021.00</t>
  </si>
  <si>
    <t xml:space="preserve">Marketing managers</t>
  </si>
  <si>
    <t xml:space="preserve">13-1022.00</t>
  </si>
  <si>
    <t xml:space="preserve">Wholesale and retail buyers, except farm products</t>
  </si>
  <si>
    <t xml:space="preserve">29-1217.00</t>
  </si>
  <si>
    <t xml:space="preserve">41-9021.00</t>
  </si>
  <si>
    <t xml:space="preserve">Real estate brokers</t>
  </si>
  <si>
    <t xml:space="preserve">19-5012.00</t>
  </si>
  <si>
    <t xml:space="preserve">Occupational health and safety technicians</t>
  </si>
  <si>
    <t xml:space="preserve">15-1299.02</t>
  </si>
  <si>
    <t xml:space="preserve">Geographic information systems technologists and technicians</t>
  </si>
  <si>
    <t xml:space="preserve">19-2043.00</t>
  </si>
  <si>
    <t xml:space="preserve">11-2022.00</t>
  </si>
  <si>
    <t xml:space="preserve">Sales managers</t>
  </si>
  <si>
    <t xml:space="preserve">17-2051.02</t>
  </si>
  <si>
    <t xml:space="preserve">Water/wastewater engineers</t>
  </si>
  <si>
    <t xml:space="preserve">43-3041.00</t>
  </si>
  <si>
    <t xml:space="preserve">Gambling cage workers</t>
  </si>
  <si>
    <t xml:space="preserve">11-9021.00</t>
  </si>
  <si>
    <t xml:space="preserve">Construction managers</t>
  </si>
  <si>
    <t xml:space="preserve">13-2061.00</t>
  </si>
  <si>
    <t xml:space="preserve">Financial examiners</t>
  </si>
  <si>
    <t xml:space="preserve">41-1012.00</t>
  </si>
  <si>
    <t xml:space="preserve">First-line supervisors of non-retail sales workers</t>
  </si>
  <si>
    <t xml:space="preserve">19-3041.00</t>
  </si>
  <si>
    <t xml:space="preserve">29-1224.00</t>
  </si>
  <si>
    <t xml:space="preserve">29-1223.00</t>
  </si>
  <si>
    <t xml:space="preserve">19-2032.00</t>
  </si>
  <si>
    <t xml:space="preserve">Materials scientists</t>
  </si>
  <si>
    <t xml:space="preserve">43-4081.00</t>
  </si>
  <si>
    <t xml:space="preserve">Hotel, motel, and resort desk clerks</t>
  </si>
  <si>
    <t xml:space="preserve">25-1011.00</t>
  </si>
  <si>
    <t xml:space="preserve">Business teachers, postsecondary</t>
  </si>
  <si>
    <t xml:space="preserve">11-9111.00</t>
  </si>
  <si>
    <t xml:space="preserve">Medical and health services managers</t>
  </si>
  <si>
    <t xml:space="preserve">13-2023.00</t>
  </si>
  <si>
    <t xml:space="preserve">Appraisers and assessors of real estate</t>
  </si>
  <si>
    <t xml:space="preserve">25-1054.00</t>
  </si>
  <si>
    <t xml:space="preserve">Physics teachers, postsecondary</t>
  </si>
  <si>
    <t xml:space="preserve">19-2011.00</t>
  </si>
  <si>
    <t xml:space="preserve">11-3051.06</t>
  </si>
  <si>
    <t xml:space="preserve">Hydroelectric production managers</t>
  </si>
  <si>
    <t xml:space="preserve">29-1229.01</t>
  </si>
  <si>
    <t xml:space="preserve">Allergists and immunologists</t>
  </si>
  <si>
    <t xml:space="preserve">17-2171.00</t>
  </si>
  <si>
    <t xml:space="preserve">Petroleum engineers</t>
  </si>
  <si>
    <t xml:space="preserve">31-1122.00</t>
  </si>
  <si>
    <t xml:space="preserve">Personal care aides</t>
  </si>
  <si>
    <t xml:space="preserve">17-2112.01</t>
  </si>
  <si>
    <t xml:space="preserve">Human factors engineers and ergonomists</t>
  </si>
  <si>
    <t xml:space="preserve">41-1011.00</t>
  </si>
  <si>
    <t xml:space="preserve">First-line supervisors of retail sales workers</t>
  </si>
  <si>
    <t xml:space="preserve">35-1012.00</t>
  </si>
  <si>
    <t xml:space="preserve">First-line supervisors of food preparation and serving workers</t>
  </si>
  <si>
    <t xml:space="preserve">11-9041.00</t>
  </si>
  <si>
    <t xml:space="preserve">Architectural and engineering managers</t>
  </si>
  <si>
    <t xml:space="preserve">19-1032.00</t>
  </si>
  <si>
    <t xml:space="preserve">25-1066.00</t>
  </si>
  <si>
    <t xml:space="preserve">Psychology teachers, postsecondary</t>
  </si>
  <si>
    <t xml:space="preserve">29-1181.00</t>
  </si>
  <si>
    <t xml:space="preserve">19-1021.00</t>
  </si>
  <si>
    <t xml:space="preserve">Biochemists and biophysicists</t>
  </si>
  <si>
    <t xml:space="preserve">13-1011.00</t>
  </si>
  <si>
    <t xml:space="preserve">Agents and business managers of artists, performers, and athletes</t>
  </si>
  <si>
    <t xml:space="preserve">15-1221.00</t>
  </si>
  <si>
    <t xml:space="preserve">Computer and information research scientists</t>
  </si>
  <si>
    <t xml:space="preserve">19-2099.01</t>
  </si>
  <si>
    <t xml:space="preserve">Remote sensing scientists and technologists</t>
  </si>
  <si>
    <t xml:space="preserve">17-3025.00</t>
  </si>
  <si>
    <t xml:space="preserve">Environmental engineering technologists and technicians</t>
  </si>
  <si>
    <t xml:space="preserve">17-3026.00</t>
  </si>
  <si>
    <t xml:space="preserve">Industrial engineering technologists and technicians</t>
  </si>
  <si>
    <t xml:space="preserve">29-1299.01</t>
  </si>
  <si>
    <t xml:space="preserve">Naturopathic physicians</t>
  </si>
  <si>
    <t xml:space="preserve">11-1021.00</t>
  </si>
  <si>
    <t xml:space="preserve">General and operations managers</t>
  </si>
  <si>
    <t xml:space="preserve">17-2041.00</t>
  </si>
  <si>
    <t xml:space="preserve">Chemical engineers</t>
  </si>
  <si>
    <t xml:space="preserve">29-1215.00</t>
  </si>
  <si>
    <t xml:space="preserve">Family medicine physicians</t>
  </si>
  <si>
    <t xml:space="preserve">11-9171.00</t>
  </si>
  <si>
    <t xml:space="preserve">Funeral home managers</t>
  </si>
  <si>
    <t xml:space="preserve">29-9091.00</t>
  </si>
  <si>
    <t xml:space="preserve">Athletic trainers</t>
  </si>
  <si>
    <t xml:space="preserve">29-2052.00</t>
  </si>
  <si>
    <t xml:space="preserve">Pharmacy technicians</t>
  </si>
  <si>
    <t xml:space="preserve">39-4031.00</t>
  </si>
  <si>
    <t xml:space="preserve">Morticians, undertakers, and funeral arrangers</t>
  </si>
  <si>
    <t xml:space="preserve">29-1221.00</t>
  </si>
  <si>
    <t xml:space="preserve">Pediatricians, general</t>
  </si>
  <si>
    <t xml:space="preserve">11-9141.00</t>
  </si>
  <si>
    <t xml:space="preserve">Property, real estate, and community association managers</t>
  </si>
  <si>
    <t xml:space="preserve">11-3012.00</t>
  </si>
  <si>
    <t xml:space="preserve">Administrative services managers</t>
  </si>
  <si>
    <t xml:space="preserve">25-2022.00</t>
  </si>
  <si>
    <t xml:space="preserve">Middle school teachers, except special and career/technical education</t>
  </si>
  <si>
    <t xml:space="preserve">25-1121.00</t>
  </si>
  <si>
    <t xml:space="preserve">Art, drama, and music teachers, postsecondary</t>
  </si>
  <si>
    <t xml:space="preserve">29-1051.00</t>
  </si>
  <si>
    <t xml:space="preserve">19-1023.00</t>
  </si>
  <si>
    <t xml:space="preserve">Zoologists and wildlife biologists</t>
  </si>
  <si>
    <t xml:space="preserve">29-1291.00</t>
  </si>
  <si>
    <t xml:space="preserve">21-1092.00</t>
  </si>
  <si>
    <t xml:space="preserve">Probation officers and correctional treatment specialists</t>
  </si>
  <si>
    <t xml:space="preserve">19-3092.00</t>
  </si>
  <si>
    <t xml:space="preserve">33-1091.00</t>
  </si>
  <si>
    <t xml:space="preserve">First-line supervisors of security workers</t>
  </si>
  <si>
    <t xml:space="preserve">19-4012.01</t>
  </si>
  <si>
    <t xml:space="preserve">Precision agriculture technicians</t>
  </si>
  <si>
    <t xml:space="preserve">43-5011.00</t>
  </si>
  <si>
    <t xml:space="preserve">Cargo and freight agents</t>
  </si>
  <si>
    <t xml:space="preserve">43-5041.00</t>
  </si>
  <si>
    <t xml:space="preserve">Meter readers, utilities</t>
  </si>
  <si>
    <t xml:space="preserve">25-2031.00</t>
  </si>
  <si>
    <t xml:space="preserve">Secondary school teachers, except special and career/technical education</t>
  </si>
  <si>
    <t xml:space="preserve">39-1022.00</t>
  </si>
  <si>
    <t xml:space="preserve">First-line supervisors of personal service workers</t>
  </si>
  <si>
    <t xml:space="preserve">19-2042.00</t>
  </si>
  <si>
    <t xml:space="preserve">Geoscientists, except hydrologists and geographers</t>
  </si>
  <si>
    <t xml:space="preserve">19-4099.03</t>
  </si>
  <si>
    <t xml:space="preserve">Remote sensing technicians</t>
  </si>
  <si>
    <t xml:space="preserve">29-1222.00</t>
  </si>
  <si>
    <t xml:space="preserve">Physicians, pathologists</t>
  </si>
  <si>
    <t xml:space="preserve">39-5093.00</t>
  </si>
  <si>
    <t xml:space="preserve">53-6041.00</t>
  </si>
  <si>
    <t xml:space="preserve">Traffic technicians</t>
  </si>
  <si>
    <t xml:space="preserve">25-1042.00</t>
  </si>
  <si>
    <t xml:space="preserve">Biological science teachers, postsecondary</t>
  </si>
  <si>
    <t xml:space="preserve">13-1032.00</t>
  </si>
  <si>
    <t xml:space="preserve">Insurance appraisers, auto damage</t>
  </si>
  <si>
    <t xml:space="preserve">17-2051.00</t>
  </si>
  <si>
    <t xml:space="preserve">Civil engineers</t>
  </si>
  <si>
    <t xml:space="preserve">29-1229.06</t>
  </si>
  <si>
    <t xml:space="preserve">Sports medicine physicians</t>
  </si>
  <si>
    <t xml:space="preserve">17-2151.00</t>
  </si>
  <si>
    <t xml:space="preserve">Mining and geological engineers, including mining safety engineers</t>
  </si>
  <si>
    <t xml:space="preserve">19-3034.00</t>
  </si>
  <si>
    <t xml:space="preserve">School psychologists</t>
  </si>
  <si>
    <t xml:space="preserve">11-1011.00</t>
  </si>
  <si>
    <t xml:space="preserve">Chief executives</t>
  </si>
  <si>
    <t xml:space="preserve">11-9151.00</t>
  </si>
  <si>
    <t xml:space="preserve">Social and community service managers</t>
  </si>
  <si>
    <t xml:space="preserve">27-2041.00</t>
  </si>
  <si>
    <t xml:space="preserve">Music directors and composers</t>
  </si>
  <si>
    <t xml:space="preserve">19-1031.00</t>
  </si>
  <si>
    <t xml:space="preserve">Conservation scientists</t>
  </si>
  <si>
    <t xml:space="preserve">17-1011.00</t>
  </si>
  <si>
    <t xml:space="preserve">Architects, except landscape and naval</t>
  </si>
  <si>
    <t xml:space="preserve">29-1011.00</t>
  </si>
  <si>
    <t xml:space="preserve">53-6051.00</t>
  </si>
  <si>
    <t xml:space="preserve">Transportation inspectors</t>
  </si>
  <si>
    <t xml:space="preserve">25-3021.00</t>
  </si>
  <si>
    <t xml:space="preserve">Self-enrichment teachers</t>
  </si>
  <si>
    <t xml:space="preserve">53-1043.00</t>
  </si>
  <si>
    <t xml:space="preserve">First-line supervisors of material-moving machine and vehicle operators</t>
  </si>
  <si>
    <t xml:space="preserve">29-1218.00</t>
  </si>
  <si>
    <t xml:space="preserve">Obstetricians and gynecologists</t>
  </si>
  <si>
    <t xml:space="preserve">43-3071.00</t>
  </si>
  <si>
    <t xml:space="preserve">17-2071.00</t>
  </si>
  <si>
    <t xml:space="preserve">Electrical engineers</t>
  </si>
  <si>
    <t xml:space="preserve">43-4121.00</t>
  </si>
  <si>
    <t xml:space="preserve">Library assistants, clerical</t>
  </si>
  <si>
    <t xml:space="preserve">25-1072.00</t>
  </si>
  <si>
    <t xml:space="preserve">Nursing instructors and teachers, postsecondary</t>
  </si>
  <si>
    <t xml:space="preserve">33-3031.00</t>
  </si>
  <si>
    <t xml:space="preserve">Fish and game wardens</t>
  </si>
  <si>
    <t xml:space="preserve">11-9199.08</t>
  </si>
  <si>
    <t xml:space="preserve">Loss prevention managers</t>
  </si>
  <si>
    <t xml:space="preserve">53-3053.00</t>
  </si>
  <si>
    <t xml:space="preserve">Shuttle drivers and chauffeurs</t>
  </si>
  <si>
    <t xml:space="preserve">49-1011.00</t>
  </si>
  <si>
    <t xml:space="preserve">First-line supervisors of mechanics, installers, and repairers</t>
  </si>
  <si>
    <t xml:space="preserve">37-1012.00</t>
  </si>
  <si>
    <t xml:space="preserve">First-line supervisors of landscaping, lawn service, and groundskeeping workers</t>
  </si>
  <si>
    <t xml:space="preserve">17-3027.00</t>
  </si>
  <si>
    <t xml:space="preserve">Mechanical engineering technologists and technicians</t>
  </si>
  <si>
    <t xml:space="preserve">35-9031.00</t>
  </si>
  <si>
    <t xml:space="preserve">Hosts and hostesses, restaurant, lounge, and coffee shop</t>
  </si>
  <si>
    <t xml:space="preserve">19-1031.02</t>
  </si>
  <si>
    <t xml:space="preserve">Range managers</t>
  </si>
  <si>
    <t xml:space="preserve">33-9011.00</t>
  </si>
  <si>
    <t xml:space="preserve">Animal control workers</t>
  </si>
  <si>
    <t xml:space="preserve">29-1129.01</t>
  </si>
  <si>
    <t xml:space="preserve">Art therapists</t>
  </si>
  <si>
    <t xml:space="preserve">27-2022.00</t>
  </si>
  <si>
    <t xml:space="preserve">Coaches and scouts</t>
  </si>
  <si>
    <t xml:space="preserve">29-9099.01</t>
  </si>
  <si>
    <t xml:space="preserve">Midwives</t>
  </si>
  <si>
    <t xml:space="preserve">25-2032.00</t>
  </si>
  <si>
    <t xml:space="preserve">Career/technical education teachers, secondary school</t>
  </si>
  <si>
    <t xml:space="preserve">19-1012.00</t>
  </si>
  <si>
    <t xml:space="preserve">Food scientists and technologists</t>
  </si>
  <si>
    <t xml:space="preserve">39-1013.00</t>
  </si>
  <si>
    <t xml:space="preserve">First-line supervisors of gambling services workers</t>
  </si>
  <si>
    <t xml:space="preserve">17-3024.01</t>
  </si>
  <si>
    <t xml:space="preserve">Robotics technicians</t>
  </si>
  <si>
    <t xml:space="preserve">41-2031.00</t>
  </si>
  <si>
    <t xml:space="preserve">Retail salespersons</t>
  </si>
  <si>
    <t xml:space="preserve">29-1141.02</t>
  </si>
  <si>
    <t xml:space="preserve">Advanced practice psychiatric nurses</t>
  </si>
  <si>
    <t xml:space="preserve">49-9091.00</t>
  </si>
  <si>
    <t xml:space="preserve">Coin, vending, and amusement machine servicers and repairers</t>
  </si>
  <si>
    <t xml:space="preserve">25-2023.00</t>
  </si>
  <si>
    <t xml:space="preserve">Career/technical education teachers, middle school</t>
  </si>
  <si>
    <t xml:space="preserve">25-1022.00</t>
  </si>
  <si>
    <t xml:space="preserve">Mathematical science teachers, postsecondary</t>
  </si>
  <si>
    <t xml:space="preserve">17-2199.10</t>
  </si>
  <si>
    <t xml:space="preserve">Wind energy engineers</t>
  </si>
  <si>
    <t xml:space="preserve">21-1022.00</t>
  </si>
  <si>
    <t xml:space="preserve">Health care social workers</t>
  </si>
  <si>
    <t xml:space="preserve">23-1022.00</t>
  </si>
  <si>
    <t xml:space="preserve">Arbitrators, mediators, and conciliators</t>
  </si>
  <si>
    <t xml:space="preserve">27-2012.00</t>
  </si>
  <si>
    <t xml:space="preserve">Producers and directors</t>
  </si>
  <si>
    <t xml:space="preserve">25-2059.01</t>
  </si>
  <si>
    <t xml:space="preserve">Adapted physical education specialists</t>
  </si>
  <si>
    <t xml:space="preserve">33-9099.02</t>
  </si>
  <si>
    <t xml:space="preserve">Retail loss prevention specialists</t>
  </si>
  <si>
    <t xml:space="preserve">41-2022.00</t>
  </si>
  <si>
    <t xml:space="preserve">Parts salespersons</t>
  </si>
  <si>
    <t xml:space="preserve">53-1042.00</t>
  </si>
  <si>
    <t xml:space="preserve">First-line supervisors of helpers, laborers, and material movers, hand</t>
  </si>
  <si>
    <t xml:space="preserve">53-3031.00</t>
  </si>
  <si>
    <t xml:space="preserve">Driver/sales workers</t>
  </si>
  <si>
    <t xml:space="preserve">47-1011.03</t>
  </si>
  <si>
    <t xml:space="preserve">Solar energy installation managers</t>
  </si>
  <si>
    <t xml:space="preserve">17-2021.00</t>
  </si>
  <si>
    <t xml:space="preserve">Agricultural engineers</t>
  </si>
  <si>
    <t xml:space="preserve">21-1023.00</t>
  </si>
  <si>
    <t xml:space="preserve">Mental health and substance abuse social workers</t>
  </si>
  <si>
    <t xml:space="preserve">11-9032.00</t>
  </si>
  <si>
    <t xml:space="preserve">Education administrators, kindergarten through secondary</t>
  </si>
  <si>
    <t xml:space="preserve">17-2121.00</t>
  </si>
  <si>
    <t xml:space="preserve">Marine engineers and naval architects</t>
  </si>
  <si>
    <t xml:space="preserve">19-4042.00</t>
  </si>
  <si>
    <t xml:space="preserve">Environmental science and protection technicians, including health</t>
  </si>
  <si>
    <t xml:space="preserve">53-7065.00</t>
  </si>
  <si>
    <t xml:space="preserve">Stockers and order fillers</t>
  </si>
  <si>
    <t xml:space="preserve">21-1015.00</t>
  </si>
  <si>
    <t xml:space="preserve">Rehabilitation counselors</t>
  </si>
  <si>
    <t xml:space="preserve">29-2036.00</t>
  </si>
  <si>
    <t xml:space="preserve">Medical dosimetrists</t>
  </si>
  <si>
    <t xml:space="preserve">33-3021.00</t>
  </si>
  <si>
    <t xml:space="preserve">Detectives and criminal investigators</t>
  </si>
  <si>
    <t xml:space="preserve">53-6051.07</t>
  </si>
  <si>
    <t xml:space="preserve">Transportation vehicle, equipment and systems inspectors, except aviation</t>
  </si>
  <si>
    <t xml:space="preserve">29-1122.00</t>
  </si>
  <si>
    <t xml:space="preserve">Occupational therapists</t>
  </si>
  <si>
    <t xml:space="preserve">29-1128.00</t>
  </si>
  <si>
    <t xml:space="preserve">Exercise physiologists</t>
  </si>
  <si>
    <t xml:space="preserve">17-3031.00</t>
  </si>
  <si>
    <t xml:space="preserve">Surveying and mapping technicians</t>
  </si>
  <si>
    <t xml:space="preserve">17-3022.00</t>
  </si>
  <si>
    <t xml:space="preserve">Civil engineering technologists and technicians</t>
  </si>
  <si>
    <t xml:space="preserve">39-7011.00</t>
  </si>
  <si>
    <t xml:space="preserve">Tour guides and escorts</t>
  </si>
  <si>
    <t xml:space="preserve">29-1141.00</t>
  </si>
  <si>
    <t xml:space="preserve">Registered nurses</t>
  </si>
  <si>
    <t xml:space="preserve">11-3013.00</t>
  </si>
  <si>
    <t xml:space="preserve">Facilities managers</t>
  </si>
  <si>
    <t xml:space="preserve">19-4021.00</t>
  </si>
  <si>
    <t xml:space="preserve">Biological technicians</t>
  </si>
  <si>
    <t xml:space="preserve">11-3051.04</t>
  </si>
  <si>
    <t xml:space="preserve">Biomass power plant managers</t>
  </si>
  <si>
    <t xml:space="preserve">35-2013.00</t>
  </si>
  <si>
    <t xml:space="preserve">Cooks, private household</t>
  </si>
  <si>
    <t xml:space="preserve">29-2011.01</t>
  </si>
  <si>
    <t xml:space="preserve">Cytogenetic technologists</t>
  </si>
  <si>
    <t xml:space="preserve">33-3051.04</t>
  </si>
  <si>
    <t xml:space="preserve">Customs and border protection officers</t>
  </si>
  <si>
    <t xml:space="preserve">29-1216.00</t>
  </si>
  <si>
    <t xml:space="preserve">General internal medicine physicians</t>
  </si>
  <si>
    <t xml:space="preserve">17-1012.00</t>
  </si>
  <si>
    <t xml:space="preserve">Landscape architects</t>
  </si>
  <si>
    <t xml:space="preserve">19-4043.00</t>
  </si>
  <si>
    <t xml:space="preserve">Geological technicians, except hydrologic technicians</t>
  </si>
  <si>
    <t xml:space="preserve">29-1243.00</t>
  </si>
  <si>
    <t xml:space="preserve">Pediatric surgeons</t>
  </si>
  <si>
    <t xml:space="preserve">41-9091.00</t>
  </si>
  <si>
    <t xml:space="preserve">Door-to-door sales workers, news and street vendors, and related workers</t>
  </si>
  <si>
    <t xml:space="preserve">19-5011.00</t>
  </si>
  <si>
    <t xml:space="preserve">Occupational health and safety specialists</t>
  </si>
  <si>
    <t xml:space="preserve">47-1011.00</t>
  </si>
  <si>
    <t xml:space="preserve">First-line supervisors of construction trades and extraction workers</t>
  </si>
  <si>
    <t xml:space="preserve">27-2023.00</t>
  </si>
  <si>
    <t xml:space="preserve">Umpires, referees, and other sports officials</t>
  </si>
  <si>
    <t xml:space="preserve">29-1299.02</t>
  </si>
  <si>
    <t xml:space="preserve">Orthoptists</t>
  </si>
  <si>
    <t xml:space="preserve">27-2012.03</t>
  </si>
  <si>
    <t xml:space="preserve">Media programming directors</t>
  </si>
  <si>
    <t xml:space="preserve">33-1021.00</t>
  </si>
  <si>
    <t xml:space="preserve">First-line supervisors of firefighting and prevention workers</t>
  </si>
  <si>
    <t xml:space="preserve">17-3026.01</t>
  </si>
  <si>
    <t xml:space="preserve">Nanotechnology engineering technologists and technicians</t>
  </si>
  <si>
    <t xml:space="preserve">21-1014.00</t>
  </si>
  <si>
    <t xml:space="preserve">Mental health counselors</t>
  </si>
  <si>
    <t xml:space="preserve">19-2031.00</t>
  </si>
  <si>
    <t xml:space="preserve">29-1081.00</t>
  </si>
  <si>
    <t xml:space="preserve">21-1021.00</t>
  </si>
  <si>
    <t xml:space="preserve">Child, family, and school social workers</t>
  </si>
  <si>
    <t xml:space="preserve">53-2022.00</t>
  </si>
  <si>
    <t xml:space="preserve">Airfield operations specialists</t>
  </si>
  <si>
    <t xml:space="preserve">17-3023.00</t>
  </si>
  <si>
    <t xml:space="preserve">Electrical and electronic engineering technologists and technicians</t>
  </si>
  <si>
    <t xml:space="preserve">39-9031.00</t>
  </si>
  <si>
    <t xml:space="preserve">Exercise trainers and group fitness instructors</t>
  </si>
  <si>
    <t xml:space="preserve">29-1071.00</t>
  </si>
  <si>
    <t xml:space="preserve">Physician assistants</t>
  </si>
  <si>
    <t xml:space="preserve">13-1041.04</t>
  </si>
  <si>
    <t xml:space="preserve">Government property inspectors and investigators</t>
  </si>
  <si>
    <t xml:space="preserve">25-2021.00</t>
  </si>
  <si>
    <t xml:space="preserve">Elementary school teachers, except special education</t>
  </si>
  <si>
    <t xml:space="preserve">19-4071.00</t>
  </si>
  <si>
    <t xml:space="preserve">Forest and conservation technicians</t>
  </si>
  <si>
    <t xml:space="preserve">31-9091.00</t>
  </si>
  <si>
    <t xml:space="preserve">Dental assistants</t>
  </si>
  <si>
    <t xml:space="preserve">53-3051.00</t>
  </si>
  <si>
    <t xml:space="preserve">Bus drivers, school</t>
  </si>
  <si>
    <t xml:space="preserve">27-4011.00</t>
  </si>
  <si>
    <t xml:space="preserve">Audio and video technicians</t>
  </si>
  <si>
    <t xml:space="preserve">19-3091.00</t>
  </si>
  <si>
    <t xml:space="preserve">Anthropologists and archeologists</t>
  </si>
  <si>
    <t xml:space="preserve">19-1022.00</t>
  </si>
  <si>
    <t xml:space="preserve">27-2012.04</t>
  </si>
  <si>
    <t xml:space="preserve">Talent directors</t>
  </si>
  <si>
    <t xml:space="preserve">27-2091.00</t>
  </si>
  <si>
    <t xml:space="preserve">Disc jockeys, except radio</t>
  </si>
  <si>
    <t xml:space="preserve">31-9092.00</t>
  </si>
  <si>
    <t xml:space="preserve">Medical assistants</t>
  </si>
  <si>
    <t xml:space="preserve">47-4099.03</t>
  </si>
  <si>
    <t xml:space="preserve">Weatherization installers and technicians</t>
  </si>
  <si>
    <t xml:space="preserve">11-3051.03</t>
  </si>
  <si>
    <t xml:space="preserve">Biofuels production managers</t>
  </si>
  <si>
    <t xml:space="preserve">39-9041.00</t>
  </si>
  <si>
    <t xml:space="preserve">Residential advisors</t>
  </si>
  <si>
    <t xml:space="preserve">35-1011.00</t>
  </si>
  <si>
    <t xml:space="preserve">Chefs and head cooks</t>
  </si>
  <si>
    <t xml:space="preserve">29-1129.02</t>
  </si>
  <si>
    <t xml:space="preserve">Music therapists</t>
  </si>
  <si>
    <t xml:space="preserve">51-9061.00</t>
  </si>
  <si>
    <t xml:space="preserve">Inspectors, testers, sorters, samplers, and weighers</t>
  </si>
  <si>
    <t xml:space="preserve">29-1213.00</t>
  </si>
  <si>
    <t xml:space="preserve">19-3039.03</t>
  </si>
  <si>
    <t xml:space="preserve">Clinical neuropsychologists</t>
  </si>
  <si>
    <t xml:space="preserve">33-2022.00</t>
  </si>
  <si>
    <t xml:space="preserve">Forest fire inspectors and prevention specialists</t>
  </si>
  <si>
    <t xml:space="preserve">49-2011.00</t>
  </si>
  <si>
    <t xml:space="preserve">Computer, automated teller, and office machine repairers</t>
  </si>
  <si>
    <t xml:space="preserve">43-5052.00</t>
  </si>
  <si>
    <t xml:space="preserve">Postal service mail carriers</t>
  </si>
  <si>
    <t xml:space="preserve">17-1022.00</t>
  </si>
  <si>
    <t xml:space="preserve">51-8011.00</t>
  </si>
  <si>
    <t xml:space="preserve">Nuclear power reactor operators</t>
  </si>
  <si>
    <t xml:space="preserve">49-2094.00</t>
  </si>
  <si>
    <t xml:space="preserve">Electrical and electronics repairers, commercial and industrial equipment</t>
  </si>
  <si>
    <t xml:space="preserve">31-2012.00</t>
  </si>
  <si>
    <t xml:space="preserve">Occupational therapy aides</t>
  </si>
  <si>
    <t xml:space="preserve">39-3091.00</t>
  </si>
  <si>
    <t xml:space="preserve">Amusement and recreation attendants</t>
  </si>
  <si>
    <t xml:space="preserve">29-1141.01</t>
  </si>
  <si>
    <t xml:space="preserve">Acute care nurses</t>
  </si>
  <si>
    <t xml:space="preserve">29-1241.00</t>
  </si>
  <si>
    <t xml:space="preserve">Ophthalmologists, except pediatric</t>
  </si>
  <si>
    <t xml:space="preserve">53-2021.00</t>
  </si>
  <si>
    <t xml:space="preserve">Air traffic controllers</t>
  </si>
  <si>
    <t xml:space="preserve">29-2053.00</t>
  </si>
  <si>
    <t xml:space="preserve">Psychiatric technicians</t>
  </si>
  <si>
    <t xml:space="preserve">43-5111.00</t>
  </si>
  <si>
    <t xml:space="preserve">Weighers, measurers, checkers, and samplers, recordkeeping</t>
  </si>
  <si>
    <t xml:space="preserve">51-8012.00</t>
  </si>
  <si>
    <t xml:space="preserve">Power distributors and dispatchers</t>
  </si>
  <si>
    <t xml:space="preserve">25-2057.00</t>
  </si>
  <si>
    <t xml:space="preserve">Special education teachers, middle school</t>
  </si>
  <si>
    <t xml:space="preserve">29-1125.00</t>
  </si>
  <si>
    <t xml:space="preserve">Recreational therapists</t>
  </si>
  <si>
    <t xml:space="preserve">19-4013.00</t>
  </si>
  <si>
    <t xml:space="preserve">Food science technicians</t>
  </si>
  <si>
    <t xml:space="preserve">43-5051.00</t>
  </si>
  <si>
    <t xml:space="preserve">Postal service clerks</t>
  </si>
  <si>
    <t xml:space="preserve">29-2081.00</t>
  </si>
  <si>
    <t xml:space="preserve">Opticians, dispensing</t>
  </si>
  <si>
    <t xml:space="preserve">53-1041.00</t>
  </si>
  <si>
    <t xml:space="preserve">Aircraft cargo handling supervisors</t>
  </si>
  <si>
    <t xml:space="preserve">41-9012.00</t>
  </si>
  <si>
    <t xml:space="preserve">29-1123.00</t>
  </si>
  <si>
    <t xml:space="preserve">Physical therapists</t>
  </si>
  <si>
    <t xml:space="preserve">33-9031.00</t>
  </si>
  <si>
    <t xml:space="preserve">Gambling surveillance officers and gambling investigators</t>
  </si>
  <si>
    <t xml:space="preserve">31-9096.00</t>
  </si>
  <si>
    <t xml:space="preserve">Veterinary assistants and laboratory animal caretakers</t>
  </si>
  <si>
    <t xml:space="preserve">33-9021.00</t>
  </si>
  <si>
    <t xml:space="preserve">Private detectives and investigators</t>
  </si>
  <si>
    <t xml:space="preserve">17-3024.00</t>
  </si>
  <si>
    <t xml:space="preserve">Electro-mechanical and mechatronics technologists and technicians</t>
  </si>
  <si>
    <t xml:space="preserve">33-2021.00</t>
  </si>
  <si>
    <t xml:space="preserve">Fire inspectors and investigators</t>
  </si>
  <si>
    <t xml:space="preserve">27-2011.00</t>
  </si>
  <si>
    <t xml:space="preserve">29-1229.03</t>
  </si>
  <si>
    <t xml:space="preserve">Urologists</t>
  </si>
  <si>
    <t xml:space="preserve">53-4031.00</t>
  </si>
  <si>
    <t xml:space="preserve">Railroad conductors and yardmasters</t>
  </si>
  <si>
    <t xml:space="preserve">19-4031.00</t>
  </si>
  <si>
    <t xml:space="preserve">Chemical technicians</t>
  </si>
  <si>
    <t xml:space="preserve">31-2011.00</t>
  </si>
  <si>
    <t xml:space="preserve">Occupational therapy assistants</t>
  </si>
  <si>
    <t xml:space="preserve">29-1214.00</t>
  </si>
  <si>
    <t xml:space="preserve">Emergency medicine physicians</t>
  </si>
  <si>
    <t xml:space="preserve">39-3092.00</t>
  </si>
  <si>
    <t xml:space="preserve">Costume attendants</t>
  </si>
  <si>
    <t xml:space="preserve">25-2058.00</t>
  </si>
  <si>
    <t xml:space="preserve">Special education teachers, secondary school</t>
  </si>
  <si>
    <t xml:space="preserve">53-7071.00</t>
  </si>
  <si>
    <t xml:space="preserve">Gas compressor and gas pumping station operators</t>
  </si>
  <si>
    <t xml:space="preserve">19-4051.02</t>
  </si>
  <si>
    <t xml:space="preserve">Nuclear monitoring technicians</t>
  </si>
  <si>
    <t xml:space="preserve">53-7081.00</t>
  </si>
  <si>
    <t xml:space="preserve">Refuse and recyclable material collectors</t>
  </si>
  <si>
    <t xml:space="preserve">43-5021.00</t>
  </si>
  <si>
    <t xml:space="preserve">Couriers and messengers</t>
  </si>
  <si>
    <t xml:space="preserve">29-2033.00</t>
  </si>
  <si>
    <t xml:space="preserve">Nuclear medicine technologists</t>
  </si>
  <si>
    <t xml:space="preserve">53-4041.00</t>
  </si>
  <si>
    <t xml:space="preserve">Subway and streetcar operators</t>
  </si>
  <si>
    <t xml:space="preserve">21-1011.00</t>
  </si>
  <si>
    <t xml:space="preserve">Substance abuse and behavioral disorder counselors</t>
  </si>
  <si>
    <t xml:space="preserve">29-1122.01</t>
  </si>
  <si>
    <t xml:space="preserve">Low vision therapists, orientation and mobility specialists, and vision rehabilitation therapists</t>
  </si>
  <si>
    <t xml:space="preserve">49-9041.00</t>
  </si>
  <si>
    <t xml:space="preserve">Industrial machinery mechanics</t>
  </si>
  <si>
    <t xml:space="preserve">39-2021.00</t>
  </si>
  <si>
    <t xml:space="preserve">Animal caretakers</t>
  </si>
  <si>
    <t xml:space="preserve">17-3029.01</t>
  </si>
  <si>
    <t xml:space="preserve">Non-destructive testing specialists</t>
  </si>
  <si>
    <t xml:space="preserve">29-1131.00</t>
  </si>
  <si>
    <t xml:space="preserve">53-6051.01</t>
  </si>
  <si>
    <t xml:space="preserve">Aviation inspectors</t>
  </si>
  <si>
    <t xml:space="preserve">53-2011.00</t>
  </si>
  <si>
    <t xml:space="preserve">Airline pilots, copilots, and flight engineers</t>
  </si>
  <si>
    <t xml:space="preserve">33-1011.00</t>
  </si>
  <si>
    <t xml:space="preserve">First-line supervisors of correctional officers</t>
  </si>
  <si>
    <t xml:space="preserve">25-2012.00</t>
  </si>
  <si>
    <t xml:space="preserve">Kindergarten teachers, except special education</t>
  </si>
  <si>
    <t xml:space="preserve">49-2097.00</t>
  </si>
  <si>
    <t xml:space="preserve">Audiovisual equipment installers and repairers</t>
  </si>
  <si>
    <t xml:space="preserve">25-2056.00</t>
  </si>
  <si>
    <t xml:space="preserve">Special education teachers, elementary school</t>
  </si>
  <si>
    <t xml:space="preserve">39-6011.00</t>
  </si>
  <si>
    <t xml:space="preserve">Baggage porters and bellhops</t>
  </si>
  <si>
    <t xml:space="preserve">49-2095.00</t>
  </si>
  <si>
    <t xml:space="preserve">Electrical and electronics repairers, powerhouse, substation, and relay</t>
  </si>
  <si>
    <t xml:space="preserve">17-3028.00</t>
  </si>
  <si>
    <t xml:space="preserve">Calibration technologists and technicians</t>
  </si>
  <si>
    <t xml:space="preserve">29-1211.00</t>
  </si>
  <si>
    <t xml:space="preserve">49-2022.00</t>
  </si>
  <si>
    <t xml:space="preserve">Telecommunications equipment installers and repairers, except line installers</t>
  </si>
  <si>
    <t xml:space="preserve">29-1242.00</t>
  </si>
  <si>
    <t xml:space="preserve">Orthopedic surgeons, except pediatric</t>
  </si>
  <si>
    <t xml:space="preserve">49-9062.00</t>
  </si>
  <si>
    <t xml:space="preserve">Medical equipment repairers</t>
  </si>
  <si>
    <t xml:space="preserve">25-9042.00</t>
  </si>
  <si>
    <t xml:space="preserve">Teaching assistants, preschool, elementary, middle, and secondary school, except special education</t>
  </si>
  <si>
    <t xml:space="preserve">51-9011.00</t>
  </si>
  <si>
    <t xml:space="preserve">Chemical equipment operators and tenders</t>
  </si>
  <si>
    <t xml:space="preserve">31-9011.00</t>
  </si>
  <si>
    <t xml:space="preserve">Massage therapists</t>
  </si>
  <si>
    <t xml:space="preserve">17-3027.01</t>
  </si>
  <si>
    <t xml:space="preserve">Automotive engineering technicians</t>
  </si>
  <si>
    <t xml:space="preserve">53-3054.00</t>
  </si>
  <si>
    <t xml:space="preserve">Taxi drivers</t>
  </si>
  <si>
    <t xml:space="preserve">33-3041.00</t>
  </si>
  <si>
    <t xml:space="preserve">Parking enforcement workers</t>
  </si>
  <si>
    <t xml:space="preserve">29-2032.00</t>
  </si>
  <si>
    <t xml:space="preserve">Diagnostic medical sonographers</t>
  </si>
  <si>
    <t xml:space="preserve">29-2099.01</t>
  </si>
  <si>
    <t xml:space="preserve">Neurodiagnostic technologists</t>
  </si>
  <si>
    <t xml:space="preserve">29-2011.00</t>
  </si>
  <si>
    <t xml:space="preserve">Medical and clinical laboratory technologists</t>
  </si>
  <si>
    <t xml:space="preserve">19-4012.00</t>
  </si>
  <si>
    <t xml:space="preserve">Agricultural technicians</t>
  </si>
  <si>
    <t xml:space="preserve">29-1212.00</t>
  </si>
  <si>
    <t xml:space="preserve">29-2042.00</t>
  </si>
  <si>
    <t xml:space="preserve">Emergency medical technicians</t>
  </si>
  <si>
    <t xml:space="preserve">53-2012.00</t>
  </si>
  <si>
    <t xml:space="preserve">Commercial pilots</t>
  </si>
  <si>
    <t xml:space="preserve">23-1023.00</t>
  </si>
  <si>
    <t xml:space="preserve">Judges, magistrate judges, and magistrates</t>
  </si>
  <si>
    <t xml:space="preserve">29-1126.00</t>
  </si>
  <si>
    <t xml:space="preserve">Respiratory therapists</t>
  </si>
  <si>
    <t xml:space="preserve">43-9071.00</t>
  </si>
  <si>
    <t xml:space="preserve">Office machine operators, except computer</t>
  </si>
  <si>
    <t xml:space="preserve">29-1041.00</t>
  </si>
  <si>
    <t xml:space="preserve">25-2051.00</t>
  </si>
  <si>
    <t xml:space="preserve">Special education teachers, preschool</t>
  </si>
  <si>
    <t xml:space="preserve">53-6031.00</t>
  </si>
  <si>
    <t xml:space="preserve">Automotive and watercraft service attendants</t>
  </si>
  <si>
    <t xml:space="preserve">33-3012.00</t>
  </si>
  <si>
    <t xml:space="preserve">Correctional officers and jailers</t>
  </si>
  <si>
    <t xml:space="preserve">29-1021.00</t>
  </si>
  <si>
    <t xml:space="preserve">Dentists, general</t>
  </si>
  <si>
    <t xml:space="preserve">39-9032.00</t>
  </si>
  <si>
    <t xml:space="preserve">Recreation workers</t>
  </si>
  <si>
    <t xml:space="preserve">53-6011.00</t>
  </si>
  <si>
    <t xml:space="preserve">Bridge and lock tenders</t>
  </si>
  <si>
    <t xml:space="preserve">49-9031.00</t>
  </si>
  <si>
    <t xml:space="preserve">Home appliance repairers</t>
  </si>
  <si>
    <t xml:space="preserve">25-9043.00</t>
  </si>
  <si>
    <t xml:space="preserve">Teaching assistants, special education</t>
  </si>
  <si>
    <t xml:space="preserve">25-2055.00</t>
  </si>
  <si>
    <t xml:space="preserve">Special education teachers, kindergarten</t>
  </si>
  <si>
    <t xml:space="preserve">29-2031.00</t>
  </si>
  <si>
    <t xml:space="preserve">Cardiovascular technologists and technicians</t>
  </si>
  <si>
    <t xml:space="preserve">29-1229.04</t>
  </si>
  <si>
    <t xml:space="preserve">Physical medicine and rehabilitation physicians</t>
  </si>
  <si>
    <t xml:space="preserve">27-1025.00</t>
  </si>
  <si>
    <t xml:space="preserve">Interior designers</t>
  </si>
  <si>
    <t xml:space="preserve">39-5092.00</t>
  </si>
  <si>
    <t xml:space="preserve">Manicurists and pedicurists</t>
  </si>
  <si>
    <t xml:space="preserve">29-1023.00</t>
  </si>
  <si>
    <t xml:space="preserve">31-9093.00</t>
  </si>
  <si>
    <t xml:space="preserve">Medical equipment preparers</t>
  </si>
  <si>
    <t xml:space="preserve">51-3021.00</t>
  </si>
  <si>
    <t xml:space="preserve">Butchers and meat cutters</t>
  </si>
  <si>
    <t xml:space="preserve">43-9031.00</t>
  </si>
  <si>
    <t xml:space="preserve">Desktop publishers</t>
  </si>
  <si>
    <t xml:space="preserve">29-1151.00</t>
  </si>
  <si>
    <t xml:space="preserve">Nurse anesthetists</t>
  </si>
  <si>
    <t xml:space="preserve">39-9011.00</t>
  </si>
  <si>
    <t xml:space="preserve">Childcare workers</t>
  </si>
  <si>
    <t xml:space="preserve">53-3032.00</t>
  </si>
  <si>
    <t xml:space="preserve">Heavy and tractor-trailer truck drivers</t>
  </si>
  <si>
    <t xml:space="preserve">35-2012.00</t>
  </si>
  <si>
    <t xml:space="preserve">Cooks, institution and cafeteria</t>
  </si>
  <si>
    <t xml:space="preserve">27-2042.00</t>
  </si>
  <si>
    <t xml:space="preserve">Musicians and singers</t>
  </si>
  <si>
    <t xml:space="preserve">27-1021.00</t>
  </si>
  <si>
    <t xml:space="preserve">Commercial and industrial designers</t>
  </si>
  <si>
    <t xml:space="preserve">47-2231.00</t>
  </si>
  <si>
    <t xml:space="preserve">Solar photovoltaic installers</t>
  </si>
  <si>
    <t xml:space="preserve">33-3011.00</t>
  </si>
  <si>
    <t xml:space="preserve">51-6062.00</t>
  </si>
  <si>
    <t xml:space="preserve">Textile cutting machine setters, operators, and tenders</t>
  </si>
  <si>
    <t xml:space="preserve">27-1027.00</t>
  </si>
  <si>
    <t xml:space="preserve">Set and exhibit designers</t>
  </si>
  <si>
    <t xml:space="preserve">29-2035.00</t>
  </si>
  <si>
    <t xml:space="preserve">Magnetic resonance imaging technologists</t>
  </si>
  <si>
    <t xml:space="preserve">33-3051.00</t>
  </si>
  <si>
    <t xml:space="preserve">Police and sheriff's patrol officers</t>
  </si>
  <si>
    <t xml:space="preserve">51-2092.00</t>
  </si>
  <si>
    <t xml:space="preserve">Team assemblers</t>
  </si>
  <si>
    <t xml:space="preserve">29-2034.00</t>
  </si>
  <si>
    <t xml:space="preserve">Radiologic technologists and technicians</t>
  </si>
  <si>
    <t xml:space="preserve">51-2021.00</t>
  </si>
  <si>
    <t xml:space="preserve">Coil winders, tapers, and finishers</t>
  </si>
  <si>
    <t xml:space="preserve">49-9081.00</t>
  </si>
  <si>
    <t xml:space="preserve">Wind turbine service technicians</t>
  </si>
  <si>
    <t xml:space="preserve">39-5011.00</t>
  </si>
  <si>
    <t xml:space="preserve">35-3031.00</t>
  </si>
  <si>
    <t xml:space="preserve">Waiters and waitresses</t>
  </si>
  <si>
    <t xml:space="preserve">29-2091.00</t>
  </si>
  <si>
    <t xml:space="preserve">Orthotists and prosthetists</t>
  </si>
  <si>
    <t xml:space="preserve">17-3012.00</t>
  </si>
  <si>
    <t xml:space="preserve">Electrical and electronics drafters</t>
  </si>
  <si>
    <t xml:space="preserve">19-4051.00</t>
  </si>
  <si>
    <t xml:space="preserve">Nuclear technicians</t>
  </si>
  <si>
    <t xml:space="preserve">25-4013.00</t>
  </si>
  <si>
    <t xml:space="preserve">Museum technicians and conservators</t>
  </si>
  <si>
    <t xml:space="preserve">51-8093.00</t>
  </si>
  <si>
    <t xml:space="preserve">Petroleum pump system operators, refinery operators, and gaugers</t>
  </si>
  <si>
    <t xml:space="preserve">13-1041.06</t>
  </si>
  <si>
    <t xml:space="preserve">Coroners</t>
  </si>
  <si>
    <t xml:space="preserve">51-8021.00</t>
  </si>
  <si>
    <t xml:space="preserve">Stationary engineers and boiler operators</t>
  </si>
  <si>
    <t xml:space="preserve">39-4021.00</t>
  </si>
  <si>
    <t xml:space="preserve">Funeral attendants</t>
  </si>
  <si>
    <t xml:space="preserve">51-6063.00</t>
  </si>
  <si>
    <t xml:space="preserve">Textile knitting and weaving machine setters, operators, and tenders</t>
  </si>
  <si>
    <t xml:space="preserve">51-3093.00</t>
  </si>
  <si>
    <t xml:space="preserve">Food cooking machine operators and tenders</t>
  </si>
  <si>
    <t xml:space="preserve">49-3041.00</t>
  </si>
  <si>
    <t xml:space="preserve">Farm equipment mechanics and service technicians</t>
  </si>
  <si>
    <t xml:space="preserve">33-3052.00</t>
  </si>
  <si>
    <t xml:space="preserve">Transit and railroad police</t>
  </si>
  <si>
    <t xml:space="preserve">51-8091.00</t>
  </si>
  <si>
    <t xml:space="preserve">Chemical plant and system operators</t>
  </si>
  <si>
    <t xml:space="preserve">31-1133.00</t>
  </si>
  <si>
    <t xml:space="preserve">Psychiatric aides</t>
  </si>
  <si>
    <t xml:space="preserve">31-1121.00</t>
  </si>
  <si>
    <t xml:space="preserve">Home health aides</t>
  </si>
  <si>
    <t xml:space="preserve">17-1021.00</t>
  </si>
  <si>
    <t xml:space="preserve">Cartographers and photogrammetrists</t>
  </si>
  <si>
    <t xml:space="preserve">53-5031.00</t>
  </si>
  <si>
    <t xml:space="preserve">Ship engineers</t>
  </si>
  <si>
    <t xml:space="preserve">51-2022.00</t>
  </si>
  <si>
    <t xml:space="preserve">Electrical and electronic equipment assemblers</t>
  </si>
  <si>
    <t xml:space="preserve">51-4041.00</t>
  </si>
  <si>
    <t xml:space="preserve">51-5112.00</t>
  </si>
  <si>
    <t xml:space="preserve">Printing press operators</t>
  </si>
  <si>
    <t xml:space="preserve">25-3031.00</t>
  </si>
  <si>
    <t xml:space="preserve">Substitute teachers, short-term</t>
  </si>
  <si>
    <t xml:space="preserve">53-3052.00</t>
  </si>
  <si>
    <t xml:space="preserve">Bus drivers, transit and intercity</t>
  </si>
  <si>
    <t xml:space="preserve">41-2012.00</t>
  </si>
  <si>
    <t xml:space="preserve">Gambling change persons and booth cashiers</t>
  </si>
  <si>
    <t xml:space="preserve">39-3093.00</t>
  </si>
  <si>
    <t xml:space="preserve">Locker room, coatroom, and dressing room attendants</t>
  </si>
  <si>
    <t xml:space="preserve">29-1141.03</t>
  </si>
  <si>
    <t xml:space="preserve">Critical care nurses</t>
  </si>
  <si>
    <t xml:space="preserve">39-4012.00</t>
  </si>
  <si>
    <t xml:space="preserve">Crematory operators</t>
  </si>
  <si>
    <t xml:space="preserve">17-3021.00</t>
  </si>
  <si>
    <t xml:space="preserve">Aerospace engineering and operations technologists and technicians</t>
  </si>
  <si>
    <t xml:space="preserve">49-9099.01</t>
  </si>
  <si>
    <t xml:space="preserve">Geothermal technicians</t>
  </si>
  <si>
    <t xml:space="preserve">49-9064.00</t>
  </si>
  <si>
    <t xml:space="preserve">Watch and clock repairers</t>
  </si>
  <si>
    <t xml:space="preserve">29-1124.00</t>
  </si>
  <si>
    <t xml:space="preserve">Radiation therapists</t>
  </si>
  <si>
    <t xml:space="preserve">33-3021.02</t>
  </si>
  <si>
    <t xml:space="preserve">Police identification and records officers</t>
  </si>
  <si>
    <t xml:space="preserve">27-4012.00</t>
  </si>
  <si>
    <t xml:space="preserve">Broadcast technicians</t>
  </si>
  <si>
    <t xml:space="preserve">51-3011.00</t>
  </si>
  <si>
    <t xml:space="preserve">27-1024.00</t>
  </si>
  <si>
    <t xml:space="preserve">Graphic designers</t>
  </si>
  <si>
    <t xml:space="preserve">51-9161.00</t>
  </si>
  <si>
    <t xml:space="preserve">Computer numerically controlled tool operators</t>
  </si>
  <si>
    <t xml:space="preserve">53-5021.00</t>
  </si>
  <si>
    <t xml:space="preserve">Captains, mates, and pilots of water vessels</t>
  </si>
  <si>
    <t xml:space="preserve">31-9097.00</t>
  </si>
  <si>
    <t xml:space="preserve">53-4013.00</t>
  </si>
  <si>
    <t xml:space="preserve">Rail yard engineers, dinkey operators, and hostlers</t>
  </si>
  <si>
    <t xml:space="preserve">31-2022.00</t>
  </si>
  <si>
    <t xml:space="preserve">Physical therapist aides</t>
  </si>
  <si>
    <t xml:space="preserve">27-1023.00</t>
  </si>
  <si>
    <t xml:space="preserve">Floral designers</t>
  </si>
  <si>
    <t xml:space="preserve">29-2011.02</t>
  </si>
  <si>
    <t xml:space="preserve">Cytotechnologists</t>
  </si>
  <si>
    <t xml:space="preserve">27-4031.00</t>
  </si>
  <si>
    <t xml:space="preserve">Camera operators, television, video, and film</t>
  </si>
  <si>
    <t xml:space="preserve">51-8092.00</t>
  </si>
  <si>
    <t xml:space="preserve">Gas plant operators</t>
  </si>
  <si>
    <t xml:space="preserve">51-8013.00</t>
  </si>
  <si>
    <t xml:space="preserve">Power plant operators</t>
  </si>
  <si>
    <t xml:space="preserve">49-2098.00</t>
  </si>
  <si>
    <t xml:space="preserve">Security and fire alarm systems installers</t>
  </si>
  <si>
    <t xml:space="preserve">27-1014.00</t>
  </si>
  <si>
    <t xml:space="preserve">Special effects artists and animators</t>
  </si>
  <si>
    <t xml:space="preserve">25-2011.00</t>
  </si>
  <si>
    <t xml:space="preserve">Preschool teachers, except special education</t>
  </si>
  <si>
    <t xml:space="preserve">51-6061.00</t>
  </si>
  <si>
    <t xml:space="preserve">Textile bleaching and dyeing machine operators and tenders</t>
  </si>
  <si>
    <t xml:space="preserve">49-9043.00</t>
  </si>
  <si>
    <t xml:space="preserve">Maintenance workers, machinery</t>
  </si>
  <si>
    <t xml:space="preserve">51-9051.00</t>
  </si>
  <si>
    <t xml:space="preserve">Furnace, kiln, oven, drier, and kettle operators and tenders</t>
  </si>
  <si>
    <t xml:space="preserve">41-2011.00</t>
  </si>
  <si>
    <t xml:space="preserve">49-2091.00</t>
  </si>
  <si>
    <t xml:space="preserve">Avionics technicians</t>
  </si>
  <si>
    <t xml:space="preserve">53-7011.00</t>
  </si>
  <si>
    <t xml:space="preserve">Conveyor operators and tenders</t>
  </si>
  <si>
    <t xml:space="preserve">37-2021.00</t>
  </si>
  <si>
    <t xml:space="preserve">Pest control workers</t>
  </si>
  <si>
    <t xml:space="preserve">17-3029.08</t>
  </si>
  <si>
    <t xml:space="preserve">Photonics technicians</t>
  </si>
  <si>
    <t xml:space="preserve">29-2056.00</t>
  </si>
  <si>
    <t xml:space="preserve">Veterinary technologists and technicians</t>
  </si>
  <si>
    <t xml:space="preserve">29-2043.00</t>
  </si>
  <si>
    <t xml:space="preserve">33-9093.00</t>
  </si>
  <si>
    <t xml:space="preserve">Transportation security screeners</t>
  </si>
  <si>
    <t xml:space="preserve">51-9071.00</t>
  </si>
  <si>
    <t xml:space="preserve">Jewelers and precious stone and metal workers</t>
  </si>
  <si>
    <t xml:space="preserve">51-3092.00</t>
  </si>
  <si>
    <t xml:space="preserve">Food batchmakers</t>
  </si>
  <si>
    <t xml:space="preserve">17-3011.00</t>
  </si>
  <si>
    <t xml:space="preserve">Architectural and civil drafters</t>
  </si>
  <si>
    <t xml:space="preserve">51-9021.00</t>
  </si>
  <si>
    <t xml:space="preserve">Crushing, grinding, and polishing machine setters, operators, and tenders</t>
  </si>
  <si>
    <t xml:space="preserve">33-2011.00</t>
  </si>
  <si>
    <t xml:space="preserve">51-7011.00</t>
  </si>
  <si>
    <t xml:space="preserve">Cabinetmakers and bench carpenters</t>
  </si>
  <si>
    <t xml:space="preserve">33-9032.00</t>
  </si>
  <si>
    <t xml:space="preserve">Security guards</t>
  </si>
  <si>
    <t xml:space="preserve">39-5012.00</t>
  </si>
  <si>
    <t xml:space="preserve">Hairdressers, hairstylists, and cosmetologists</t>
  </si>
  <si>
    <t xml:space="preserve">53-4011.00</t>
  </si>
  <si>
    <t xml:space="preserve">Locomotive engineers</t>
  </si>
  <si>
    <t xml:space="preserve">47-5023.00</t>
  </si>
  <si>
    <t xml:space="preserve">Earth drillers, except oil and gas</t>
  </si>
  <si>
    <t xml:space="preserve">47-2031.00</t>
  </si>
  <si>
    <t xml:space="preserve">51-7032.00</t>
  </si>
  <si>
    <t xml:space="preserve">Patternmakers, wood</t>
  </si>
  <si>
    <t xml:space="preserve">31-2021.00</t>
  </si>
  <si>
    <t xml:space="preserve">Physical therapist assistants</t>
  </si>
  <si>
    <t xml:space="preserve">51-4023.00</t>
  </si>
  <si>
    <t xml:space="preserve">Rolling machine setters, operators, and tenders, metal and plastic</t>
  </si>
  <si>
    <t xml:space="preserve">51-8031.00</t>
  </si>
  <si>
    <t xml:space="preserve">Water and wastewater treatment plant and system operators</t>
  </si>
  <si>
    <t xml:space="preserve">51-6064.00</t>
  </si>
  <si>
    <t xml:space="preserve">Textile winding, twisting, and drawing out machine setters, operators, and tenders</t>
  </si>
  <si>
    <t xml:space="preserve">53-3033.00</t>
  </si>
  <si>
    <t xml:space="preserve">Light truck drivers</t>
  </si>
  <si>
    <t xml:space="preserve">51-9141.00</t>
  </si>
  <si>
    <t xml:space="preserve">Semiconductor processing technicians</t>
  </si>
  <si>
    <t xml:space="preserve">39-9011.01</t>
  </si>
  <si>
    <t xml:space="preserve">Nannies</t>
  </si>
  <si>
    <t xml:space="preserve">13-1074.00</t>
  </si>
  <si>
    <t xml:space="preserve">Farm labor contractors</t>
  </si>
  <si>
    <t xml:space="preserve">47-4011.00</t>
  </si>
  <si>
    <t xml:space="preserve">Construction and building inspectors</t>
  </si>
  <si>
    <t xml:space="preserve">51-6092.00</t>
  </si>
  <si>
    <t xml:space="preserve">Fabric and apparel patternmakers</t>
  </si>
  <si>
    <t xml:space="preserve">39-3012.00</t>
  </si>
  <si>
    <t xml:space="preserve">Gambling and sports book writers and runners</t>
  </si>
  <si>
    <t xml:space="preserve">29-2061.00</t>
  </si>
  <si>
    <t xml:space="preserve">Licensed practical and licensed vocational nurses</t>
  </si>
  <si>
    <t xml:space="preserve">35-3011.00</t>
  </si>
  <si>
    <t xml:space="preserve">27-1012.00</t>
  </si>
  <si>
    <t xml:space="preserve">Craft artists</t>
  </si>
  <si>
    <t xml:space="preserve">29-1292.00</t>
  </si>
  <si>
    <t xml:space="preserve">Dental hygienists</t>
  </si>
  <si>
    <t xml:space="preserve">49-2093.00</t>
  </si>
  <si>
    <t xml:space="preserve">Electrical and electronics installers and repairers, transportation equipment</t>
  </si>
  <si>
    <t xml:space="preserve">51-4035.00</t>
  </si>
  <si>
    <t xml:space="preserve">Milling and planing machine setters, operators, and tenders, metal and plastic</t>
  </si>
  <si>
    <t xml:space="preserve">27-2021.00</t>
  </si>
  <si>
    <t xml:space="preserve">Athletes and sports competitors</t>
  </si>
  <si>
    <t xml:space="preserve">19-4092.00</t>
  </si>
  <si>
    <t xml:space="preserve">Forensic science technicians</t>
  </si>
  <si>
    <t xml:space="preserve">53-2031.00</t>
  </si>
  <si>
    <t xml:space="preserve">Flight attendants</t>
  </si>
  <si>
    <t xml:space="preserve">47-2132.00</t>
  </si>
  <si>
    <t xml:space="preserve">Insulation workers, mechanical</t>
  </si>
  <si>
    <t xml:space="preserve">53-6061.00</t>
  </si>
  <si>
    <t xml:space="preserve">Passenger attendants</t>
  </si>
  <si>
    <t xml:space="preserve">27-1013.00</t>
  </si>
  <si>
    <t xml:space="preserve">Fine artists, including painters, sculptors, and illustrators</t>
  </si>
  <si>
    <t xml:space="preserve">31-9099.02</t>
  </si>
  <si>
    <t xml:space="preserve">Endoscopy technicians</t>
  </si>
  <si>
    <t xml:space="preserve">29-2011.04</t>
  </si>
  <si>
    <t xml:space="preserve">Histotechnologists</t>
  </si>
  <si>
    <t xml:space="preserve">27-1022.00</t>
  </si>
  <si>
    <t xml:space="preserve">Fashion designers</t>
  </si>
  <si>
    <t xml:space="preserve">35-2014.00</t>
  </si>
  <si>
    <t xml:space="preserve">Cooks, restaurant</t>
  </si>
  <si>
    <t xml:space="preserve">27-1026.00</t>
  </si>
  <si>
    <t xml:space="preserve">Merchandise displayers and window trimmers</t>
  </si>
  <si>
    <t xml:space="preserve">51-4061.00</t>
  </si>
  <si>
    <t xml:space="preserve">Model makers, metal and plastic</t>
  </si>
  <si>
    <t xml:space="preserve">43-9051.00</t>
  </si>
  <si>
    <t xml:space="preserve">Mail clerks and mail machine operators, except postal service</t>
  </si>
  <si>
    <t xml:space="preserve">27-1011.00</t>
  </si>
  <si>
    <t xml:space="preserve">Art directors</t>
  </si>
  <si>
    <t xml:space="preserve">51-4122.00</t>
  </si>
  <si>
    <t xml:space="preserve">Welding, soldering, and brazing machine setters, operators, and tenders</t>
  </si>
  <si>
    <t xml:space="preserve">49-2096.00</t>
  </si>
  <si>
    <t xml:space="preserve">Electronic equipment installers and repairers, motor vehicles</t>
  </si>
  <si>
    <t xml:space="preserve">49-9071.00</t>
  </si>
  <si>
    <t xml:space="preserve">Maintenance and repair workers, general</t>
  </si>
  <si>
    <t xml:space="preserve">51-8013.04</t>
  </si>
  <si>
    <t xml:space="preserve">Hydroelectric plant technicians</t>
  </si>
  <si>
    <t xml:space="preserve">43-5053.00</t>
  </si>
  <si>
    <t xml:space="preserve">Postal service mail sorters, processors, and processing machine operators</t>
  </si>
  <si>
    <t xml:space="preserve">39-4011.00</t>
  </si>
  <si>
    <t xml:space="preserve">35-3023.01</t>
  </si>
  <si>
    <t xml:space="preserve">Baristas</t>
  </si>
  <si>
    <t xml:space="preserve">51-5111.00</t>
  </si>
  <si>
    <t xml:space="preserve">Prepress technicians and workers</t>
  </si>
  <si>
    <t xml:space="preserve">47-4071.00</t>
  </si>
  <si>
    <t xml:space="preserve">Septic tank servicers and sewer pipe cleaners</t>
  </si>
  <si>
    <t xml:space="preserve">39-5094.00</t>
  </si>
  <si>
    <t xml:space="preserve">Skincare specialists</t>
  </si>
  <si>
    <t xml:space="preserve">27-2032.00</t>
  </si>
  <si>
    <t xml:space="preserve">47-2073.00</t>
  </si>
  <si>
    <t xml:space="preserve">Operating engineers and other construction equipment operators</t>
  </si>
  <si>
    <t xml:space="preserve">49-9061.00</t>
  </si>
  <si>
    <t xml:space="preserve">Camera and photographic equipment repairers</t>
  </si>
  <si>
    <t xml:space="preserve">49-3053.00</t>
  </si>
  <si>
    <t xml:space="preserve">Outdoor power equipment and other small engine mechanics</t>
  </si>
  <si>
    <t xml:space="preserve">51-4081.00</t>
  </si>
  <si>
    <t xml:space="preserve">Multiple machine tool setters, operators, and tenders, metal and plastic</t>
  </si>
  <si>
    <t xml:space="preserve">53-7072.00</t>
  </si>
  <si>
    <t xml:space="preserve">Pump operators, except wellhead pumpers</t>
  </si>
  <si>
    <t xml:space="preserve">39-3011.00</t>
  </si>
  <si>
    <t xml:space="preserve">Gambling dealers</t>
  </si>
  <si>
    <t xml:space="preserve">35-3023.00</t>
  </si>
  <si>
    <t xml:space="preserve">Fast food and counter workers</t>
  </si>
  <si>
    <t xml:space="preserve">47-2141.00</t>
  </si>
  <si>
    <t xml:space="preserve">Painters, construction and maintenance</t>
  </si>
  <si>
    <t xml:space="preserve">51-8013.03</t>
  </si>
  <si>
    <t xml:space="preserve">Biomass plant technicians</t>
  </si>
  <si>
    <t xml:space="preserve">27-4021.00</t>
  </si>
  <si>
    <t xml:space="preserve">51-9023.00</t>
  </si>
  <si>
    <t xml:space="preserve">Mixing and blending machine setters, operators, and tenders</t>
  </si>
  <si>
    <t xml:space="preserve">53-7062.00</t>
  </si>
  <si>
    <t xml:space="preserve">Laborers and freight, stock, and material movers, hand</t>
  </si>
  <si>
    <t xml:space="preserve">33-9094.00</t>
  </si>
  <si>
    <t xml:space="preserve">School bus monitors</t>
  </si>
  <si>
    <t xml:space="preserve">51-9041.00</t>
  </si>
  <si>
    <t xml:space="preserve">Extruding, forming, pressing, and compacting machine setters, operators, and tenders</t>
  </si>
  <si>
    <t xml:space="preserve">29-2057.00</t>
  </si>
  <si>
    <t xml:space="preserve">Ophthalmic medical technicians</t>
  </si>
  <si>
    <t xml:space="preserve">47-4021.00</t>
  </si>
  <si>
    <t xml:space="preserve">Elevator and escalator installers and repairers</t>
  </si>
  <si>
    <t xml:space="preserve">51-7031.00</t>
  </si>
  <si>
    <t xml:space="preserve">Model makers, wood</t>
  </si>
  <si>
    <t xml:space="preserve">51-8099.01</t>
  </si>
  <si>
    <t xml:space="preserve">Biofuels processing technicians</t>
  </si>
  <si>
    <t xml:space="preserve">29-2099.05</t>
  </si>
  <si>
    <t xml:space="preserve">Ophthalmic medical technologists</t>
  </si>
  <si>
    <t xml:space="preserve">51-9195.04</t>
  </si>
  <si>
    <t xml:space="preserve">Glass blowers, molders, benders, and finishers</t>
  </si>
  <si>
    <t xml:space="preserve">31-1131.00</t>
  </si>
  <si>
    <t xml:space="preserve">Nursing assistants</t>
  </si>
  <si>
    <t xml:space="preserve">51-5113.00</t>
  </si>
  <si>
    <t xml:space="preserve">Print binding and finishing workers</t>
  </si>
  <si>
    <t xml:space="preserve">29-2012.00</t>
  </si>
  <si>
    <t xml:space="preserve">Medical and clinical laboratory technicians</t>
  </si>
  <si>
    <t xml:space="preserve">47-5044.00</t>
  </si>
  <si>
    <t xml:space="preserve">Loading and moving machine operators, underground mining</t>
  </si>
  <si>
    <t xml:space="preserve">47-5022.00</t>
  </si>
  <si>
    <t xml:space="preserve">Excavating and loading machine and dragline operators, surface mining</t>
  </si>
  <si>
    <t xml:space="preserve">51-3091.00</t>
  </si>
  <si>
    <t xml:space="preserve">Food and tobacco roasting, baking, and drying machine operators and tenders</t>
  </si>
  <si>
    <t xml:space="preserve">49-9021.00</t>
  </si>
  <si>
    <t xml:space="preserve">Heating, air conditioning, and refrigeration mechanics and installers</t>
  </si>
  <si>
    <t xml:space="preserve">27-4032.00</t>
  </si>
  <si>
    <t xml:space="preserve">Film and video editors</t>
  </si>
  <si>
    <t xml:space="preserve">49-9012.00</t>
  </si>
  <si>
    <t xml:space="preserve">Control and valve installers and repairers, except mechanical door</t>
  </si>
  <si>
    <t xml:space="preserve">27-4014.00</t>
  </si>
  <si>
    <t xml:space="preserve">Sound engineering technicians</t>
  </si>
  <si>
    <t xml:space="preserve">33-9092.00</t>
  </si>
  <si>
    <t xml:space="preserve">Lifeguards, ski patrol, and other recreational protective service workers</t>
  </si>
  <si>
    <t xml:space="preserve">47-5012.00</t>
  </si>
  <si>
    <t xml:space="preserve">Rotary drill operators, oil and gas</t>
  </si>
  <si>
    <t xml:space="preserve">53-3011.00</t>
  </si>
  <si>
    <t xml:space="preserve">Ambulance drivers and attendants, except emergency medical technicians</t>
  </si>
  <si>
    <t xml:space="preserve">49-3042.00</t>
  </si>
  <si>
    <t xml:space="preserve">Mobile heavy equipment mechanics, except engines</t>
  </si>
  <si>
    <t xml:space="preserve">47-4041.00</t>
  </si>
  <si>
    <t xml:space="preserve">Hazardous materials removal workers</t>
  </si>
  <si>
    <t xml:space="preserve">51-4033.00</t>
  </si>
  <si>
    <t xml:space="preserve">Grinding, lapping, polishing, and buffing machine tool setters, operators, and tenders, metal and plastic</t>
  </si>
  <si>
    <t xml:space="preserve">51-4191.00</t>
  </si>
  <si>
    <t xml:space="preserve">Heat treating equipment setters, operators, and tenders, metal and plastic</t>
  </si>
  <si>
    <t xml:space="preserve">51-6093.00</t>
  </si>
  <si>
    <t xml:space="preserve">29-1071.01</t>
  </si>
  <si>
    <t xml:space="preserve">Anesthesiologist assistants</t>
  </si>
  <si>
    <t xml:space="preserve">53-7064.00</t>
  </si>
  <si>
    <t xml:space="preserve">Packers and packagers, hand</t>
  </si>
  <si>
    <t xml:space="preserve">51-9192.00</t>
  </si>
  <si>
    <t xml:space="preserve">Cleaning, washing, and metal pickling equipment operators and tenders</t>
  </si>
  <si>
    <t xml:space="preserve">51-4021.00</t>
  </si>
  <si>
    <t xml:space="preserve">Extruding and drawing machine setters, operators, and tenders, metal and plastic</t>
  </si>
  <si>
    <t xml:space="preserve">51-9012.00</t>
  </si>
  <si>
    <t xml:space="preserve">Separating, filtering, clarifying, precipitating, and still machine setters, operators, and tenders</t>
  </si>
  <si>
    <t xml:space="preserve">49-3092.00</t>
  </si>
  <si>
    <t xml:space="preserve">Recreational vehicle service technicians</t>
  </si>
  <si>
    <t xml:space="preserve">27-2012.05</t>
  </si>
  <si>
    <t xml:space="preserve">Media technical directors/managers</t>
  </si>
  <si>
    <t xml:space="preserve">53-7021.00</t>
  </si>
  <si>
    <t xml:space="preserve">Crane and tower operators</t>
  </si>
  <si>
    <t xml:space="preserve">47-5013.00</t>
  </si>
  <si>
    <t xml:space="preserve">Service unit operators, oil and gas</t>
  </si>
  <si>
    <t xml:space="preserve">51-4022.00</t>
  </si>
  <si>
    <t xml:space="preserve">Forging machine setters, operators, and tenders, metal and plastic</t>
  </si>
  <si>
    <t xml:space="preserve">37-2012.00</t>
  </si>
  <si>
    <t xml:space="preserve">Maids and housekeeping cleaners</t>
  </si>
  <si>
    <t xml:space="preserve">29-2055.00</t>
  </si>
  <si>
    <t xml:space="preserve">Surgical technologists</t>
  </si>
  <si>
    <t xml:space="preserve">39-3031.00</t>
  </si>
  <si>
    <t xml:space="preserve">Ushers, lobby attendants, and ticket takers</t>
  </si>
  <si>
    <t xml:space="preserve">39-2011.00</t>
  </si>
  <si>
    <t xml:space="preserve">Animal trainers</t>
  </si>
  <si>
    <t xml:space="preserve">51-9151.00</t>
  </si>
  <si>
    <t xml:space="preserve">Photographic process workers and processing machine operators</t>
  </si>
  <si>
    <t xml:space="preserve">39-5091.00</t>
  </si>
  <si>
    <t xml:space="preserve">Makeup artists, theatrical and performance</t>
  </si>
  <si>
    <t xml:space="preserve">53-7063.00</t>
  </si>
  <si>
    <t xml:space="preserve">Machine feeders and offbearers</t>
  </si>
  <si>
    <t xml:space="preserve">49-3051.00</t>
  </si>
  <si>
    <t xml:space="preserve">Motorboat mechanics and service technicians</t>
  </si>
  <si>
    <t xml:space="preserve">49-3011.00</t>
  </si>
  <si>
    <t xml:space="preserve">Aircraft mechanics and service technicians</t>
  </si>
  <si>
    <t xml:space="preserve">49-9052.00</t>
  </si>
  <si>
    <t xml:space="preserve">Telecommunications line installers and repairers</t>
  </si>
  <si>
    <t xml:space="preserve">49-9094.00</t>
  </si>
  <si>
    <t xml:space="preserve">Locksmiths and safe repairers</t>
  </si>
  <si>
    <t xml:space="preserve">17-3013.00</t>
  </si>
  <si>
    <t xml:space="preserve">Mechanical drafters</t>
  </si>
  <si>
    <t xml:space="preserve">51-7021.00</t>
  </si>
  <si>
    <t xml:space="preserve">Furniture finishers</t>
  </si>
  <si>
    <t xml:space="preserve">47-5032.00</t>
  </si>
  <si>
    <t xml:space="preserve">Explosives workers, ordnance handling experts, and blasters</t>
  </si>
  <si>
    <t xml:space="preserve">47-5011.00</t>
  </si>
  <si>
    <t xml:space="preserve">Derrick operators, oil and gas</t>
  </si>
  <si>
    <t xml:space="preserve">49-2021.00</t>
  </si>
  <si>
    <t xml:space="preserve">Radio, cellular, and tower equipment installers and repairers</t>
  </si>
  <si>
    <t xml:space="preserve">47-2152.00</t>
  </si>
  <si>
    <t xml:space="preserve">Plumbers, pipefitters, and steamfitters</t>
  </si>
  <si>
    <t xml:space="preserve">37-2011.00</t>
  </si>
  <si>
    <t xml:space="preserve">Janitors and cleaners, except maids and housekeeping cleaners</t>
  </si>
  <si>
    <t xml:space="preserve">51-6052.00</t>
  </si>
  <si>
    <t xml:space="preserve">Tailors, dressmakers, and custom sewers</t>
  </si>
  <si>
    <t xml:space="preserve">49-9011.00</t>
  </si>
  <si>
    <t xml:space="preserve">Mechanical door repairers</t>
  </si>
  <si>
    <t xml:space="preserve">35-3041.00</t>
  </si>
  <si>
    <t xml:space="preserve">Food servers, nonrestaurant</t>
  </si>
  <si>
    <t xml:space="preserve">33-9091.00</t>
  </si>
  <si>
    <t xml:space="preserve">Crossing guards and flaggers</t>
  </si>
  <si>
    <t xml:space="preserve">51-4051.00</t>
  </si>
  <si>
    <t xml:space="preserve">Metal-refining furnace operators and tenders</t>
  </si>
  <si>
    <t xml:space="preserve">49-2092.00</t>
  </si>
  <si>
    <t xml:space="preserve">Electric motor, power tool, and related repairers</t>
  </si>
  <si>
    <t xml:space="preserve">51-9082.00</t>
  </si>
  <si>
    <t xml:space="preserve">Medical appliance technicians</t>
  </si>
  <si>
    <t xml:space="preserve">49-9097.00</t>
  </si>
  <si>
    <t xml:space="preserve">Signal and track switch repairers</t>
  </si>
  <si>
    <t xml:space="preserve">37-3011.00</t>
  </si>
  <si>
    <t xml:space="preserve">Landscaping and groundskeeping workers</t>
  </si>
  <si>
    <t xml:space="preserve">47-2061.00</t>
  </si>
  <si>
    <t xml:space="preserve">Construction laborers</t>
  </si>
  <si>
    <t xml:space="preserve">51-9193.00</t>
  </si>
  <si>
    <t xml:space="preserve">Cooling and freezing equipment operators and tenders</t>
  </si>
  <si>
    <t xml:space="preserve">51-4193.00</t>
  </si>
  <si>
    <t xml:space="preserve">Plating machine setters, operators, and tenders, metal and plastic</t>
  </si>
  <si>
    <t xml:space="preserve">49-3043.00</t>
  </si>
  <si>
    <t xml:space="preserve">Rail car repairers</t>
  </si>
  <si>
    <t xml:space="preserve">51-6042.00</t>
  </si>
  <si>
    <t xml:space="preserve">Shoe machine operators and tenders</t>
  </si>
  <si>
    <t xml:space="preserve">53-6032.00</t>
  </si>
  <si>
    <t xml:space="preserve">Aircraft service attendants</t>
  </si>
  <si>
    <t xml:space="preserve">53-4022.00</t>
  </si>
  <si>
    <t xml:space="preserve">Railroad brake, signal, and switch operators and locomotive firers</t>
  </si>
  <si>
    <t xml:space="preserve">51-9191.00</t>
  </si>
  <si>
    <t xml:space="preserve">Adhesive bonding machine operators and tenders</t>
  </si>
  <si>
    <t xml:space="preserve">51-9032.00</t>
  </si>
  <si>
    <t xml:space="preserve">Cutting and slicing machine setters, operators, and tenders</t>
  </si>
  <si>
    <t xml:space="preserve">51-6031.00</t>
  </si>
  <si>
    <t xml:space="preserve">Sewing machine operators</t>
  </si>
  <si>
    <t xml:space="preserve">37-3013.00</t>
  </si>
  <si>
    <t xml:space="preserve">Tree trimmers and pruners</t>
  </si>
  <si>
    <t xml:space="preserve">47-2111.00</t>
  </si>
  <si>
    <t xml:space="preserve">53-5011.00</t>
  </si>
  <si>
    <t xml:space="preserve">Sailors and marine oilers</t>
  </si>
  <si>
    <t xml:space="preserve">53-7061.00</t>
  </si>
  <si>
    <t xml:space="preserve">Cleaners of vehicles and equipment</t>
  </si>
  <si>
    <t xml:space="preserve">51-6091.00</t>
  </si>
  <si>
    <t xml:space="preserve">Extruding and forming machine setters, operators, and tenders, synthetic and glass fibers</t>
  </si>
  <si>
    <t xml:space="preserve">51-9022.00</t>
  </si>
  <si>
    <t xml:space="preserve">Grinding and polishing workers, hand</t>
  </si>
  <si>
    <t xml:space="preserve">53-6021.00</t>
  </si>
  <si>
    <t xml:space="preserve">Parking attendants</t>
  </si>
  <si>
    <t xml:space="preserve">53-7121.00</t>
  </si>
  <si>
    <t xml:space="preserve">Tank car, truck, and ship loaders</t>
  </si>
  <si>
    <t xml:space="preserve">51-9071.06</t>
  </si>
  <si>
    <t xml:space="preserve">Gem and diamond workers</t>
  </si>
  <si>
    <t xml:space="preserve">53-7062.04</t>
  </si>
  <si>
    <t xml:space="preserve">Recycling and reclamation workers</t>
  </si>
  <si>
    <t xml:space="preserve">51-2031.00</t>
  </si>
  <si>
    <t xml:space="preserve">Engine and other machine assemblers</t>
  </si>
  <si>
    <t xml:space="preserve">47-2211.00</t>
  </si>
  <si>
    <t xml:space="preserve">Sheet metal workers</t>
  </si>
  <si>
    <t xml:space="preserve">51-4072.00</t>
  </si>
  <si>
    <t xml:space="preserve">Molding, coremaking, and casting machine setters, operators, and tenders, metal and plastic</t>
  </si>
  <si>
    <t xml:space="preserve">35-2011.00</t>
  </si>
  <si>
    <t xml:space="preserve">Cooks, fast food</t>
  </si>
  <si>
    <t xml:space="preserve">37-3012.00</t>
  </si>
  <si>
    <t xml:space="preserve">Pesticide handlers, sprayers, and applicators, vegetation</t>
  </si>
  <si>
    <t xml:space="preserve">47-2131.00</t>
  </si>
  <si>
    <t xml:space="preserve">Insulation workers, floor, ceiling, and wall</t>
  </si>
  <si>
    <t xml:space="preserve">51-7042.00</t>
  </si>
  <si>
    <t xml:space="preserve">Woodworking machine setters, operators, and tenders, except sawing</t>
  </si>
  <si>
    <t xml:space="preserve">49-3021.00</t>
  </si>
  <si>
    <t xml:space="preserve">Automotive body and related repairers</t>
  </si>
  <si>
    <t xml:space="preserve">51-9124.00</t>
  </si>
  <si>
    <t xml:space="preserve">Coating, painting, and spraying machine setters, operators, and tenders</t>
  </si>
  <si>
    <t xml:space="preserve">51-9195.05</t>
  </si>
  <si>
    <t xml:space="preserve">Potters, manufacturing</t>
  </si>
  <si>
    <t xml:space="preserve">47-2021.00</t>
  </si>
  <si>
    <t xml:space="preserve">Brickmasons and blockmasons</t>
  </si>
  <si>
    <t xml:space="preserve">29-1022.00</t>
  </si>
  <si>
    <t xml:space="preserve">Oral and maxillofacial surgeons</t>
  </si>
  <si>
    <t xml:space="preserve">29-2092.00</t>
  </si>
  <si>
    <t xml:space="preserve">Hearing aid specialists</t>
  </si>
  <si>
    <t xml:space="preserve">51-4062.00</t>
  </si>
  <si>
    <t xml:space="preserve">Patternmakers, metal and plastic</t>
  </si>
  <si>
    <t xml:space="preserve">47-3013.00</t>
  </si>
  <si>
    <t xml:space="preserve">Helpers--electricians</t>
  </si>
  <si>
    <t xml:space="preserve">51-4121.00</t>
  </si>
  <si>
    <t xml:space="preserve">Welders, cutters, solderers, and brazers</t>
  </si>
  <si>
    <t xml:space="preserve">39-3021.00</t>
  </si>
  <si>
    <t xml:space="preserve">Motion picture projectionists</t>
  </si>
  <si>
    <t xml:space="preserve">49-3023.00</t>
  </si>
  <si>
    <t xml:space="preserve">Automotive service technicians and mechanics</t>
  </si>
  <si>
    <t xml:space="preserve">51-4192.00</t>
  </si>
  <si>
    <t xml:space="preserve">Layout workers, metal and plastic</t>
  </si>
  <si>
    <t xml:space="preserve">49-9095.00</t>
  </si>
  <si>
    <t xml:space="preserve">Manufactured building and mobile home installers</t>
  </si>
  <si>
    <t xml:space="preserve">27-2031.00</t>
  </si>
  <si>
    <t xml:space="preserve">47-5041.00</t>
  </si>
  <si>
    <t xml:space="preserve">Continuous mining machine operators</t>
  </si>
  <si>
    <t xml:space="preserve">51-4034.00</t>
  </si>
  <si>
    <t xml:space="preserve">Lathe and turning machine tool setters, operators, and tenders, metal and plastic</t>
  </si>
  <si>
    <t xml:space="preserve">53-5022.00</t>
  </si>
  <si>
    <t xml:space="preserve">Motorboat operators</t>
  </si>
  <si>
    <t xml:space="preserve">51-9198.00</t>
  </si>
  <si>
    <t xml:space="preserve">Helpers--production workers</t>
  </si>
  <si>
    <t xml:space="preserve">51-2061.00</t>
  </si>
  <si>
    <t xml:space="preserve">Timing device assemblers and adjusters</t>
  </si>
  <si>
    <t xml:space="preserve">51-4111.00</t>
  </si>
  <si>
    <t xml:space="preserve">Tool and die makers</t>
  </si>
  <si>
    <t xml:space="preserve">51-9031.00</t>
  </si>
  <si>
    <t xml:space="preserve">Cutters and trimmers, hand</t>
  </si>
  <si>
    <t xml:space="preserve">51-4032.00</t>
  </si>
  <si>
    <t xml:space="preserve">Drilling and boring machine tool setters, operators, and tenders, metal and plastic</t>
  </si>
  <si>
    <t xml:space="preserve">49-3091.00</t>
  </si>
  <si>
    <t xml:space="preserve">Bicycle repairers</t>
  </si>
  <si>
    <t xml:space="preserve">47-2161.00</t>
  </si>
  <si>
    <t xml:space="preserve">Plasterers and stucco masons</t>
  </si>
  <si>
    <t xml:space="preserve">51-4194.00</t>
  </si>
  <si>
    <t xml:space="preserve">Tool grinders, filers, and sharpeners</t>
  </si>
  <si>
    <t xml:space="preserve">49-9098.00</t>
  </si>
  <si>
    <t xml:space="preserve">Helpers--installation, maintenance, and repair workers</t>
  </si>
  <si>
    <t xml:space="preserve">47-2082.00</t>
  </si>
  <si>
    <t xml:space="preserve">35-2021.00</t>
  </si>
  <si>
    <t xml:space="preserve">Food preparation workers</t>
  </si>
  <si>
    <t xml:space="preserve">47-2152.04</t>
  </si>
  <si>
    <t xml:space="preserve">Solar thermal installers and technicians</t>
  </si>
  <si>
    <t xml:space="preserve">49-9051.00</t>
  </si>
  <si>
    <t xml:space="preserve">Electrical power-line installers and repairers</t>
  </si>
  <si>
    <t xml:space="preserve">51-6041.00</t>
  </si>
  <si>
    <t xml:space="preserve">Shoe and leather workers and repairers</t>
  </si>
  <si>
    <t xml:space="preserve">49-3031.00</t>
  </si>
  <si>
    <t xml:space="preserve">Bus and truck mechanics and diesel engine specialists</t>
  </si>
  <si>
    <t xml:space="preserve">49-3093.00</t>
  </si>
  <si>
    <t xml:space="preserve">Tire repairers and changers</t>
  </si>
  <si>
    <t xml:space="preserve">47-2181.00</t>
  </si>
  <si>
    <t xml:space="preserve">47-2044.00</t>
  </si>
  <si>
    <t xml:space="preserve">Tile and stone setters</t>
  </si>
  <si>
    <t xml:space="preserve">49-9092.00</t>
  </si>
  <si>
    <t xml:space="preserve">Commercial divers</t>
  </si>
  <si>
    <t xml:space="preserve">47-2121.00</t>
  </si>
  <si>
    <t xml:space="preserve">47-2081.00</t>
  </si>
  <si>
    <t xml:space="preserve">Drywall and ceiling tile installers</t>
  </si>
  <si>
    <t xml:space="preserve">51-7041.00</t>
  </si>
  <si>
    <t xml:space="preserve">Sawing machine setters, operators, and tenders, wood</t>
  </si>
  <si>
    <t xml:space="preserve">47-4031.00</t>
  </si>
  <si>
    <t xml:space="preserve">Fence erectors</t>
  </si>
  <si>
    <t xml:space="preserve">51-4031.00</t>
  </si>
  <si>
    <t xml:space="preserve">Cutting, punching, and press machine setters, operators, and tenders, metal and plastic</t>
  </si>
  <si>
    <t xml:space="preserve">51-6011.00</t>
  </si>
  <si>
    <t xml:space="preserve">Laundry and dry-cleaning workers</t>
  </si>
  <si>
    <t xml:space="preserve">29-9093.00</t>
  </si>
  <si>
    <t xml:space="preserve">Surgical assistants</t>
  </si>
  <si>
    <t xml:space="preserve">47-2043.00</t>
  </si>
  <si>
    <t xml:space="preserve">Floor sanders and finishers</t>
  </si>
  <si>
    <t xml:space="preserve">47-2041.00</t>
  </si>
  <si>
    <t xml:space="preserve">Carpet installers</t>
  </si>
  <si>
    <t xml:space="preserve">47-2042.00</t>
  </si>
  <si>
    <t xml:space="preserve">Floor layers, except carpet, wood, and hard tiles</t>
  </si>
  <si>
    <t xml:space="preserve">51-2041.00</t>
  </si>
  <si>
    <t xml:space="preserve">Structural metal fabricators and fitters</t>
  </si>
  <si>
    <t xml:space="preserve">47-2151.00</t>
  </si>
  <si>
    <t xml:space="preserve">51-3023.00</t>
  </si>
  <si>
    <t xml:space="preserve">Slaughterers and meat packers</t>
  </si>
  <si>
    <t xml:space="preserve">35-9011.00</t>
  </si>
  <si>
    <t xml:space="preserve">Dining room and cafeteria attendants and bartender helpers</t>
  </si>
  <si>
    <t xml:space="preserve">53-7031.00</t>
  </si>
  <si>
    <t xml:space="preserve">Dredge operators</t>
  </si>
  <si>
    <t xml:space="preserve">29-2012.01</t>
  </si>
  <si>
    <t xml:space="preserve">Histology technicians</t>
  </si>
  <si>
    <t xml:space="preserve">49-9044.00</t>
  </si>
  <si>
    <t xml:space="preserve">51-4052.00</t>
  </si>
  <si>
    <t xml:space="preserve">Pourers and casters, metal</t>
  </si>
  <si>
    <t xml:space="preserve">51-9111.00</t>
  </si>
  <si>
    <t xml:space="preserve">Packaging and filling machine operators and tenders</t>
  </si>
  <si>
    <t xml:space="preserve">51-3022.00</t>
  </si>
  <si>
    <t xml:space="preserve">Meat, poultry, and fish cutters and trimmers</t>
  </si>
  <si>
    <t xml:space="preserve">51-9194.00</t>
  </si>
  <si>
    <t xml:space="preserve">Etchers and engravers</t>
  </si>
  <si>
    <t xml:space="preserve">31-1132.00</t>
  </si>
  <si>
    <t xml:space="preserve">47-2053.00</t>
  </si>
  <si>
    <t xml:space="preserve">Terrazzo workers and finishers</t>
  </si>
  <si>
    <t xml:space="preserve">47-2051.00</t>
  </si>
  <si>
    <t xml:space="preserve">Cement masons and concrete finishers</t>
  </si>
  <si>
    <t xml:space="preserve">51-9081.00</t>
  </si>
  <si>
    <t xml:space="preserve">Dental laboratory technicians</t>
  </si>
  <si>
    <t xml:space="preserve">53-7073.00</t>
  </si>
  <si>
    <t xml:space="preserve">Wellhead pumpers</t>
  </si>
  <si>
    <t xml:space="preserve">47-2071.00</t>
  </si>
  <si>
    <t xml:space="preserve">Paving, surfacing, and tamping equipment operators</t>
  </si>
  <si>
    <t xml:space="preserve">47-3011.00</t>
  </si>
  <si>
    <t xml:space="preserve">Helpers--brickmasons, blockmasons, stonemasons, and tile and marble setters</t>
  </si>
  <si>
    <t xml:space="preserve">47-4061.00</t>
  </si>
  <si>
    <t xml:space="preserve">Rail-track laying and maintenance equipment operators</t>
  </si>
  <si>
    <t xml:space="preserve">29-1024.00</t>
  </si>
  <si>
    <t xml:space="preserve">49-3052.00</t>
  </si>
  <si>
    <t xml:space="preserve">Motorcycle mechanics</t>
  </si>
  <si>
    <t xml:space="preserve">51-9123.00</t>
  </si>
  <si>
    <t xml:space="preserve">Painting, coating, and decorating workers</t>
  </si>
  <si>
    <t xml:space="preserve">27-4015.00</t>
  </si>
  <si>
    <t xml:space="preserve">Lighting technicians</t>
  </si>
  <si>
    <t xml:space="preserve">51-9195.03</t>
  </si>
  <si>
    <t xml:space="preserve">Stone cutters and carvers, manufacturing</t>
  </si>
  <si>
    <t xml:space="preserve">49-9063.00</t>
  </si>
  <si>
    <t xml:space="preserve">Musical instrument repairers and tuners</t>
  </si>
  <si>
    <t xml:space="preserve">49-9045.00</t>
  </si>
  <si>
    <t xml:space="preserve">Refractory materials repairers, except brickmasons</t>
  </si>
  <si>
    <t xml:space="preserve">47-2171.00</t>
  </si>
  <si>
    <t xml:space="preserve">Reinforcing iron and rebar workers</t>
  </si>
  <si>
    <t xml:space="preserve">51-6021.00</t>
  </si>
  <si>
    <t xml:space="preserve">Pressers, textile, garment, and related materials</t>
  </si>
  <si>
    <t xml:space="preserve">51-2023.00</t>
  </si>
  <si>
    <t xml:space="preserve">Electromechanical equipment assemblers</t>
  </si>
  <si>
    <t xml:space="preserve">47-5081.00</t>
  </si>
  <si>
    <t xml:space="preserve">Helpers--extraction workers</t>
  </si>
  <si>
    <t xml:space="preserve">47-2221.00</t>
  </si>
  <si>
    <t xml:space="preserve">Structural iron and steel workers</t>
  </si>
  <si>
    <t xml:space="preserve">51-2011.00</t>
  </si>
  <si>
    <t xml:space="preserve">Aircraft structure, surfaces, rigging, and systems assemblers</t>
  </si>
  <si>
    <t xml:space="preserve">47-4091.00</t>
  </si>
  <si>
    <t xml:space="preserve">Segmental pavers</t>
  </si>
  <si>
    <t xml:space="preserve">51-9195.00</t>
  </si>
  <si>
    <t xml:space="preserve">Molders, shapers, and casters, except metal and plastic</t>
  </si>
  <si>
    <t xml:space="preserve">49-3022.00</t>
  </si>
  <si>
    <t xml:space="preserve">Automotive glass installers and repairers</t>
  </si>
  <si>
    <t xml:space="preserve">35-9021.00</t>
  </si>
  <si>
    <t xml:space="preserve">51-9083.00</t>
  </si>
  <si>
    <t xml:space="preserve">Ophthalmic laboratory technicians</t>
  </si>
  <si>
    <t xml:space="preserve">51-2051.00</t>
  </si>
  <si>
    <t xml:space="preserve">Fiberglass laminators and fabricators</t>
  </si>
  <si>
    <t xml:space="preserve">53-7041.00</t>
  </si>
  <si>
    <t xml:space="preserve">Hoist and winch operators</t>
  </si>
  <si>
    <t xml:space="preserve">47-2142.00</t>
  </si>
  <si>
    <t xml:space="preserve">35-2015.00</t>
  </si>
  <si>
    <t xml:space="preserve">Cooks, short order</t>
  </si>
  <si>
    <t xml:space="preserve">47-2072.00</t>
  </si>
  <si>
    <t xml:space="preserve">Pile driver operators</t>
  </si>
  <si>
    <t xml:space="preserve">51-4071.00</t>
  </si>
  <si>
    <t xml:space="preserve">Foundry mold and coremakers</t>
  </si>
  <si>
    <t xml:space="preserve">53-7051.00</t>
  </si>
  <si>
    <t xml:space="preserve">Industrial truck and tractor operators</t>
  </si>
  <si>
    <t xml:space="preserve">49-9096.00</t>
  </si>
  <si>
    <t xml:space="preserve">47-2011.00</t>
  </si>
  <si>
    <t xml:space="preserve">47-2022.00</t>
  </si>
  <si>
    <t xml:space="preserve">51-9197.00</t>
  </si>
  <si>
    <t xml:space="preserve">Tire builders</t>
  </si>
  <si>
    <t xml:space="preserve">47-3012.00</t>
  </si>
  <si>
    <t xml:space="preserve">Helpers--carpenters</t>
  </si>
  <si>
    <t xml:space="preserve">47-3014.00</t>
  </si>
  <si>
    <t xml:space="preserve">Helpers--painters, paperhangers, plasterers, and stucco masons</t>
  </si>
  <si>
    <t xml:space="preserve">51-6051.00</t>
  </si>
  <si>
    <t xml:space="preserve">Sewers, hand</t>
  </si>
  <si>
    <t xml:space="preserve">47-3015.00</t>
  </si>
  <si>
    <t xml:space="preserve">Helpers--pipelayers, plumbers, pipefitters, and steamfitters</t>
  </si>
  <si>
    <t xml:space="preserve">47-3016.00</t>
  </si>
  <si>
    <t xml:space="preserve">Helpers--roofers</t>
  </si>
  <si>
    <t xml:space="preserve">51-9196.00</t>
  </si>
  <si>
    <t xml:space="preserve">Paper goods machine setters, operators, and tenders</t>
  </si>
  <si>
    <t xml:space="preserve">47-5043.00</t>
  </si>
  <si>
    <t xml:space="preserve">Roof bolters, mining</t>
  </si>
  <si>
    <t xml:space="preserve">47-5051.00</t>
  </si>
  <si>
    <t xml:space="preserve">Rock splitters, quarry</t>
  </si>
  <si>
    <t xml:space="preserve">47-5071.00</t>
  </si>
  <si>
    <t xml:space="preserve">Roustabouts, oil and gas</t>
  </si>
  <si>
    <t xml:space="preserve">47-4051.00</t>
  </si>
  <si>
    <t xml:space="preserve">Highway maintenance workers</t>
  </si>
  <si>
    <t xml:space="preserve">SOC Summary: one row per occupation unit. Scores are AVERAGEIF over HBS Occupation Detail; employment is looked up from BLS OEWS. Nothing is double-counted.</t>
  </si>
  <si>
    <t xml:space="preserve">SOC / unit code</t>
  </si>
  <si>
    <t xml:space="preserve">Occupation title (BLS)</t>
  </si>
  <si>
    <t xml:space="preserve">Unit type</t>
  </si>
  <si>
    <t xml:space="preserve">HBS occupation</t>
  </si>
  <si>
    <t xml:space="preserve">Broad group</t>
  </si>
  <si>
    <t xml:space="preserve">HBS roles mapped</t>
  </si>
  <si>
    <t xml:space="preserve">Mean automation</t>
  </si>
  <si>
    <t xml:space="preserve">Mean augmentation</t>
  </si>
  <si>
    <t xml:space="preserve">Automation span</t>
  </si>
  <si>
    <t xml:space="preserve">Employment</t>
  </si>
  <si>
    <t xml:space="preserve">Exposure band</t>
  </si>
  <si>
    <t xml:space="preserve">HBS occupations (members)</t>
  </si>
  <si>
    <t xml:space="preserve">multiple</t>
  </si>
  <si>
    <t xml:space="preserve">Writers and authors, Poets, lyricists and creative writers</t>
  </si>
  <si>
    <t xml:space="preserve">Data warehousing specialists, Database architects</t>
  </si>
  <si>
    <t xml:space="preserve">Clinical data managers, Business intelligence analysts, Data scientists</t>
  </si>
  <si>
    <t xml:space="preserve">Sales representatives, wholesale and manufacturing, technical and scientific products, Solar sales representatives and assessors</t>
  </si>
  <si>
    <t xml:space="preserve">Environmental economists, Economists</t>
  </si>
  <si>
    <t xml:space="preserve">Biostatisticians, Statisticians</t>
  </si>
  <si>
    <t xml:space="preserve">Sustainability specialists, Business continuity planners, Online merchants, Security management specialists</t>
  </si>
  <si>
    <t xml:space="preserve">Information technology project managers, Web administrators, Penetration testers, Document management specialists, Blockchain engineers, Information security engineers, Digital forensics analysts, Computer systems engineers/architects, Geographic information systems technologists and technicians</t>
  </si>
  <si>
    <t xml:space="preserve">Climate change policy analysts, Industrial ecologists, Environmental scientists and specialists, including health, Environmental restoration planners</t>
  </si>
  <si>
    <t xml:space="preserve">Web and digital interface designers, Video game designers</t>
  </si>
  <si>
    <t xml:space="preserve">Computer systems analysts, Health informatics specialists</t>
  </si>
  <si>
    <t xml:space="preserve">Search marketing strategists, Market research analysts and marketing specialists</t>
  </si>
  <si>
    <t xml:space="preserve">Regulatory affairs managers, Wind energy development managers, Compliance managers, Brownfield redevelopment specialists and site managers, Wind energy operations managers, Loss prevention managers</t>
  </si>
  <si>
    <t xml:space="preserve">Logistics analysts, Logisticians, Logistics engineers</t>
  </si>
  <si>
    <t xml:space="preserve">Spa managers, Fitness and wellness coordinators</t>
  </si>
  <si>
    <t xml:space="preserve">Clinical research coordinators, Natural sciences managers, Water resource specialists</t>
  </si>
  <si>
    <t xml:space="preserve">Freight forwarders, Cargo and freight agents</t>
  </si>
  <si>
    <t xml:space="preserve">Telecommunications engineering specialists, Computer network architects</t>
  </si>
  <si>
    <t xml:space="preserve">Financial quantitative analysts, Fraud examiners, investigators and analysts</t>
  </si>
  <si>
    <t xml:space="preserve">Supply chain managers, Transportation, storage, and distribution managers</t>
  </si>
  <si>
    <t xml:space="preserve">Manufacturing engineers, Validation engineers, Industrial engineers, Human factors engineers and ergonomists</t>
  </si>
  <si>
    <t xml:space="preserve">Chief sustainability officers, Chief executives</t>
  </si>
  <si>
    <t xml:space="preserve">Bioinformatics scientists, Geneticists, Biologists, Molecular and cellular biologists</t>
  </si>
  <si>
    <t xml:space="preserve">Electronics engineers, except computer, Radio frequency identification device specialists</t>
  </si>
  <si>
    <t xml:space="preserve">Health and safety engineers, except mining safety engineers and inspectors, Fire-prevention and protection engineers</t>
  </si>
  <si>
    <t xml:space="preserve">Automotive engineers, Mechanical engineers, Fuel cell engineers</t>
  </si>
  <si>
    <t xml:space="preserve">Purchasing agents, except wholesale, retail, and farm products, Buyers and purchasing agents, farm products, Wholesale and retail buyers, except farm products</t>
  </si>
  <si>
    <t xml:space="preserve">Regulatory affairs specialists, Customs brokers, Equal opportunity representatives and officers, Compliance officers, Environmental compliance inspectors, Government property inspectors and investigators, Coroners</t>
  </si>
  <si>
    <t xml:space="preserve">Investment fund managers, Financial managers, Treasurers and controllers</t>
  </si>
  <si>
    <t xml:space="preserve">Energy engineers, except wind and solar, Mechatronics engineers, Nanosystems engineers, Robotics engineers, Photonics engineers, Microsystems engineers, Solar energy systems engineers, Wind energy engineers</t>
  </si>
  <si>
    <t xml:space="preserve">Biofuels/biodiesel technology and product development managers, Architectural and engineering managers</t>
  </si>
  <si>
    <t xml:space="preserve">Quality control analysts, Remote sensing technicians</t>
  </si>
  <si>
    <t xml:space="preserve">Appraisers of personal and business property, Appraisers and assessors of real estate</t>
  </si>
  <si>
    <t xml:space="preserve">Transportation engineers, Water/wastewater engineers, Civil engineers</t>
  </si>
  <si>
    <t xml:space="preserve">Broad group (residual)</t>
  </si>
  <si>
    <t xml:space="preserve">Recycling coordinators, First-line supervisors of passenger attendants, First-line supervisors of material-moving machine and vehicle operators, First-line supervisors of helpers, laborers, and material movers, hand</t>
  </si>
  <si>
    <t xml:space="preserve">Industrial production managers, Quality control systems managers, Geothermal production managers, Hydroelectric production managers, Biomass power plant managers, Biofuels production managers</t>
  </si>
  <si>
    <t xml:space="preserve">Security managers, Facilities managers</t>
  </si>
  <si>
    <t xml:space="preserve">Preventive medicine physicians, Hospitalists, Allergists and immunologists, Sports medicine physicians, Urologists, Physical medicine and rehabilitation physicians</t>
  </si>
  <si>
    <t xml:space="preserve">Travel guides, Tour guides and escorts</t>
  </si>
  <si>
    <t xml:space="preserve">Park naturalists, Conservation scientists, Range managers</t>
  </si>
  <si>
    <t xml:space="preserve">Geodetic surveyors, Surveyors</t>
  </si>
  <si>
    <t xml:space="preserve">Neuropsychologists, Clinical neuropsychologists</t>
  </si>
  <si>
    <t xml:space="preserve">Industrial engineering technologists and technicians, Nanotechnology engineering technologists and technicians</t>
  </si>
  <si>
    <t xml:space="preserve">Naturopathic physicians, Orthoptists</t>
  </si>
  <si>
    <t xml:space="preserve">Intelligence analysts, Detectives and criminal investigators, Police identification and records officers</t>
  </si>
  <si>
    <t xml:space="preserve">Speech-language pathology assistants, Endoscopy technicians</t>
  </si>
  <si>
    <t xml:space="preserve">Art therapists, Music therapists</t>
  </si>
  <si>
    <t xml:space="preserve">Solar energy installation managers, First-line supervisors of construction trades and extraction workers</t>
  </si>
  <si>
    <t xml:space="preserve">Clinical nurse specialists, Advanced practice psychiatric nurses, Registered nurses, Acute care nurses, Critical care nurses</t>
  </si>
  <si>
    <t xml:space="preserve">Transportation inspectors, Transportation vehicle, equipment and systems inspectors, except aviation, Aviation inspectors</t>
  </si>
  <si>
    <t xml:space="preserve">Precision agriculture technicians, Agricultural technicians</t>
  </si>
  <si>
    <t xml:space="preserve">Robotics technicians, Electro-mechanical and mechatronics technologists and technicians</t>
  </si>
  <si>
    <t xml:space="preserve">Personal care aides, Home health aides</t>
  </si>
  <si>
    <t xml:space="preserve">Mechanical engineering technologists and technicians, Automotive engineering technicians</t>
  </si>
  <si>
    <t xml:space="preserve">Energy auditors, Construction and building inspectors</t>
  </si>
  <si>
    <t xml:space="preserve">Occupational therapists, Low vision therapists, orientation and mobility specialists, and vision rehabilitation therapists</t>
  </si>
  <si>
    <t xml:space="preserve">Patient representatives, Neurodiagnostic technologists, Ophthalmic medical technologists</t>
  </si>
  <si>
    <t xml:space="preserve">Mental health counselors, Substance abuse and behavioral disorder counselors</t>
  </si>
  <si>
    <t xml:space="preserve">Producers and directors, Media programming directors, Talent directors, Media technical directors/managers</t>
  </si>
  <si>
    <t xml:space="preserve">Customs and border protection officers, Police and sheriff's patrol officers</t>
  </si>
  <si>
    <t xml:space="preserve">Special education teachers, elementary school, Special education teachers, kindergarten</t>
  </si>
  <si>
    <t xml:space="preserve">Teaching assistants, preschool, elementary, middle, and secondary school, except special education, Teaching assistants, special education</t>
  </si>
  <si>
    <t xml:space="preserve">Nuclear monitoring technicians, Nuclear technicians</t>
  </si>
  <si>
    <t xml:space="preserve">Physician assistants, Anesthesiologist assistants</t>
  </si>
  <si>
    <t xml:space="preserve">Non-destructive testing specialists, Photonics technicians</t>
  </si>
  <si>
    <t xml:space="preserve">Childcare workers, Nannies</t>
  </si>
  <si>
    <t xml:space="preserve">Cytogenetic technologists, Medical and clinical laboratory technologists, Cytotechnologists, Histotechnologists, Medical and clinical laboratory technicians, Histology technicians</t>
  </si>
  <si>
    <t xml:space="preserve">Weatherization installers and technicians, Segmental pavers</t>
  </si>
  <si>
    <t xml:space="preserve">Power plant operators, Hydroelectric plant technicians, Biomass plant technicians</t>
  </si>
  <si>
    <t xml:space="preserve">Baristas, Fast food and counter workers</t>
  </si>
  <si>
    <t xml:space="preserve">Jewelers and precious stone and metal workers, Gem and diamond workers</t>
  </si>
  <si>
    <t xml:space="preserve">Electrical and electronic equipment assemblers, Electromechanical equipment assemblers</t>
  </si>
  <si>
    <t xml:space="preserve">Laborers and freight, stock, and material movers, hand, Recycling and reclamation workers</t>
  </si>
  <si>
    <t xml:space="preserve">Plumbers, pipefitters, and steamfitters, Solar thermal installers and technicians</t>
  </si>
  <si>
    <t xml:space="preserve">Glass blowers, molders, benders, and finishers, Potters, manufacturing, Stone cutters and carvers, manufacturing, Molders, shapers, and casters, except metal and plastic</t>
  </si>
  <si>
    <t xml:space="preserve">Employment by exposure band (automation score)</t>
  </si>
  <si>
    <t xml:space="preserve">Band cutoffs (automation score)</t>
  </si>
  <si>
    <t xml:space="preserve">Moderate &gt;=</t>
  </si>
  <si>
    <t xml:space="preserve">Elevated &gt;=</t>
  </si>
  <si>
    <t xml:space="preserve">High &gt;=</t>
  </si>
  <si>
    <t xml:space="preserve">Share</t>
  </si>
  <si>
    <t xml:space="preserve">Occupation units</t>
  </si>
  <si>
    <t xml:space="preserve">Low</t>
  </si>
  <si>
    <t xml:space="preserve">Moderate</t>
  </si>
  <si>
    <t xml:space="preserve">Elevated</t>
  </si>
  <si>
    <t xml:space="preserve">High</t>
  </si>
  <si>
    <t xml:space="preserve">Total</t>
  </si>
  <si>
    <t xml:space="preserve">Knowledge-work job families only (Management; Business and finance; Computer and math; Engineering; Life, physical, and social science; Legal; Office support)</t>
  </si>
  <si>
    <t xml:space="preserve">Employment and employment-weighted automation by job family</t>
  </si>
  <si>
    <t xml:space="preserve">Wtd. mean automation</t>
  </si>
  <si>
    <t xml:space="preserve">Automation-score distribution by family (count of occupation units per 0.1 bin)</t>
  </si>
  <si>
    <t xml:space="preserve">0.0-0.1</t>
  </si>
  <si>
    <t xml:space="preserve">0.1-0.2</t>
  </si>
  <si>
    <t xml:space="preserve">0.2-0.3</t>
  </si>
  <si>
    <t xml:space="preserve">0.3-0.4</t>
  </si>
  <si>
    <t xml:space="preserve">0.4-0.5</t>
  </si>
  <si>
    <t xml:space="preserve">0.5-0.6</t>
  </si>
  <si>
    <t xml:space="preserve">0.6-0.7</t>
  </si>
  <si>
    <t xml:space="preserve">0.7-0.8</t>
  </si>
  <si>
    <t xml:space="preserve">0.8-0.9</t>
  </si>
  <si>
    <t xml:space="preserve">0.9-1.0</t>
  </si>
  <si>
    <t xml:space="preserve">Employment change, May 2024 to May 2025, versus automation score</t>
  </si>
  <si>
    <t xml:space="preserve">BLS advises against OEWS time-series use: consecutive releases share four of six sample panels, so one-year changes are smoothed and partly autocorrelated. Treat any correlation as suggestive, not causal.</t>
  </si>
  <si>
    <t xml:space="preserve">Employment levels from May 2022/2023/2024/2025 national OEWS. The 2022 and 2025 OEWS samples do not overlap, so the 2022-2025 change is a cleaner read than the adjacent-year 2024-2025 step. BLS advises against treating OEWS as a strict time series.</t>
  </si>
  <si>
    <t xml:space="preserve">Occupation title</t>
  </si>
  <si>
    <t xml:space="preserve">Employment 2022</t>
  </si>
  <si>
    <t xml:space="preserve">Employment 2023</t>
  </si>
  <si>
    <t xml:space="preserve">Employment 2024</t>
  </si>
  <si>
    <t xml:space="preserve">Employment 2025</t>
  </si>
  <si>
    <t xml:space="preserve">Change 2022-2025</t>
  </si>
  <si>
    <t xml:space="preserve">% change 2022-2025</t>
  </si>
  <si>
    <t xml:space="preserve">Change 2024-2025</t>
  </si>
  <si>
    <t xml:space="preserve">% change 2024-2025</t>
  </si>
  <si>
    <t xml:space="preserve">Correlation: automation vs % change (2024-2025)</t>
  </si>
  <si>
    <t xml:space="preserve">(S, T are rank helpers for Spearman)</t>
  </si>
  <si>
    <t xml:space="preserve">Pearson</t>
  </si>
  <si>
    <t xml:space="preserve">Spearman</t>
  </si>
  <si>
    <t xml:space="preserve">AI-Attributed Job Cuts: Annual 2023–2025 and Monthly Jan–Apr 2026</t>
  </si>
  <si>
    <t xml:space="preserve">Source: Challenger, Gray &amp; Christmas monthly job-cut reports and year-end PDFs. Every figure cited per-row to its primary source.</t>
  </si>
  <si>
    <t xml:space="preserve">Period</t>
  </si>
  <si>
    <t xml:space="preserve">Period Type</t>
  </si>
  <si>
    <t xml:space="preserve">Non-AI Cuts</t>
  </si>
  <si>
    <t xml:space="preserve">AI-Attributed Cuts</t>
  </si>
  <si>
    <t xml:space="preserve">Total Cuts</t>
  </si>
  <si>
    <t xml:space="preserve">AI % of Total</t>
  </si>
  <si>
    <t xml:space="preserve">Source — Total</t>
  </si>
  <si>
    <t xml:space="preserve">Source — AI</t>
  </si>
  <si>
    <t xml:space="preserve">2023</t>
  </si>
  <si>
    <t xml:space="preserve">Annual*</t>
  </si>
  <si>
    <t xml:space="preserve">Challenger Sep 2024 PDF, Table 1 'TOTAL 721,677'</t>
  </si>
  <si>
    <t xml:space="preserve">Challenger Sep 2024 PDF, 'AI Cuts by Industry' table, 2023 TOTAL 4,247 (tracking began May 2023)</t>
  </si>
  <si>
    <t xml:space="preserve">2024</t>
  </si>
  <si>
    <t xml:space="preserve">Challenger Oct 2025 PDF, monthly table 2024 TOTAL 761,358</t>
  </si>
  <si>
    <t xml:space="preserve">Challenger Sep 2024 PDF, 'AI Cuts by Industry' table 2024 TOTAL 12,742 (cross-confirmed: 71,825 cumulative thru 2025 − 54,836 2025 − 4,247 2023 = 12,742)</t>
  </si>
  <si>
    <t xml:space="preserve">2025</t>
  </si>
  <si>
    <t xml:space="preserve">Challenger Apr 2026 PDF, Table 5 quarterly '2025 TOTAL 1,206,374' (final restatement)</t>
  </si>
  <si>
    <t xml:space="preserve">Challenger Feb 2026 PDF, Table 4 'Artificial Intelligence 2025 / 54,836'</t>
  </si>
  <si>
    <t xml:space="preserve">— 2026 Monthly Breakdown —</t>
  </si>
  <si>
    <t xml:space="preserve">Jan 2026</t>
  </si>
  <si>
    <t xml:space="preserve">Challenger Feb 5 2026 release (Jan 2026 PDF), 'announced 108,435 job cuts in January'</t>
  </si>
  <si>
    <t xml:space="preserve">Challenger Feb 5 2026 release, Table 4 'Artificial Intelligence Jan-26 / 7,624'</t>
  </si>
  <si>
    <t xml:space="preserve">Feb 2026</t>
  </si>
  <si>
    <t xml:space="preserve">Challenger Mar 5 2026 release, 'announced 48,307 job cuts in February'</t>
  </si>
  <si>
    <t xml:space="preserve">Challenger Mar 5 2026 release, 'AI was cited for 4,680 job cuts in February'</t>
  </si>
  <si>
    <t xml:space="preserve">Mar 2026</t>
  </si>
  <si>
    <t xml:space="preserve">Challenger Apr 2 2026 release, 'announced 60,620 job cuts in March'</t>
  </si>
  <si>
    <t xml:space="preserve">Challenger Apr 2 2026 release, '15,341 announced during the month, 25% of total cuts'</t>
  </si>
  <si>
    <t xml:space="preserve">Challenger May 7 2026 release (Apr 2026 PDF), Table 1 'April 83,387'</t>
  </si>
  <si>
    <t xml:space="preserve">Challenger May 7 2026 release, Table 4 'Artificial Intelligence Apr-26 / 21,490'</t>
  </si>
  <si>
    <t xml:space="preserve">2026 YTD (Jan–Apr)</t>
  </si>
  <si>
    <t xml:space="preserve">YTD Summary</t>
  </si>
  <si>
    <t xml:space="preserve">Cross-check: Challenger Apr 2026 PDF YTD TOTAL = 300,749</t>
  </si>
  <si>
    <t xml:space="preserve">Cross-check: Challenger Apr 2026 PDF Table 4 YTD AI = 49,135</t>
  </si>
  <si>
    <t xml:space="preserve">* 2023 reflects partial-year AI tracking: Challenger began citing AI as a reason category in May 2023; the 4,247 figure covers May–Dec 2023.</t>
  </si>
  <si>
    <t xml:space="preserve">• Challenger tracks announced layoff plans and the employer-cited reason; it is not a measure of realized employment.</t>
  </si>
  <si>
    <t xml:space="preserve">• 2024 AI total of 12,742 appears in Challenger's Sep 2024 release and is corroborated by the 2025 Year-End cumulative arithmetic.</t>
  </si>
  <si>
    <t xml:space="preserve">• 2025 final total of 1,206,374 reflects the figure as restated in Challenger's Apr 2026 PDF.</t>
  </si>
  <si>
    <t xml:space="preserve">• Andy Challenger (May 7 2026): 'Regardless of whether individual jobs are being replaced by AI, the money for those roles is.'</t>
  </si>
  <si>
    <t xml:space="preserve">Chart Source Data (used by embedded chart)</t>
  </si>
  <si>
    <t xml:space="preserve">AI Cuts</t>
  </si>
  <si>
    <t xml:space="preserve">AI %</t>
  </si>
  <si>
    <t xml:space="preserve">2023*</t>
  </si>
  <si>
    <t xml:space="preserve">Technology Sector Layoff Share — Headline and Ex-Government</t>
  </si>
  <si>
    <t xml:space="preserve">Tech-share figures used in the workplace-adoption sub-page dropdown ('Technology concentration' paragraph). All cells either pulled directly from Challenger Apr 2026 PDF or computed inline.</t>
  </si>
  <si>
    <t xml:space="preserve">Comparison: All-Industry vs Ex-Government</t>
  </si>
  <si>
    <t xml:space="preserve">Tech Cuts</t>
  </si>
  <si>
    <t xml:space="preserve">Total Cuts (all)</t>
  </si>
  <si>
    <t xml:space="preserve">Tech % (all)</t>
  </si>
  <si>
    <t xml:space="preserve">Govt Cuts</t>
  </si>
  <si>
    <t xml:space="preserve">Total Cuts (ex-gov)</t>
  </si>
  <si>
    <t xml:space="preserve">Tech % (ex-gov)</t>
  </si>
  <si>
    <t xml:space="preserve">2025 YTD (Jan–Apr)</t>
  </si>
  <si>
    <t xml:space="preserve">2025 Full Year</t>
  </si>
  <si>
    <t xml:space="preserve">n/a</t>
  </si>
  <si>
    <t xml:space="preserve">Multiplier (2026 YTD vs 2025 YTD)</t>
  </si>
  <si>
    <t xml:space="preserve">Source Citations</t>
  </si>
  <si>
    <t xml:space="preserve">Tech Cuts 2025 YTD (64,118)</t>
  </si>
  <si>
    <t xml:space="preserve">Challenger Apr 2 2026 release (Mar PDF) cross-confirmed by Apr 2026 PDF: 'a 33% increase from the 64,118 layoffs announced in this sector in the same period last year'</t>
  </si>
  <si>
    <t xml:space="preserve">Total Cuts 2025 YTD (602,493)</t>
  </si>
  <si>
    <t xml:space="preserve">Challenger Apr 2026 PDF: 'down 50% from 602,493 announced through April 2025'</t>
  </si>
  <si>
    <t xml:space="preserve">Tech Cuts 2025 Full Year (154,445)</t>
  </si>
  <si>
    <t xml:space="preserve">Challenger 2025 Year-End Report (Jan 8 2026): 'Technology 154,445 in 2025'</t>
  </si>
  <si>
    <t xml:space="preserve">Total Cuts 2025 Full Year (1,206,374)</t>
  </si>
  <si>
    <t xml:space="preserve">Challenger Apr 2026 PDF Table 5 quarterly '2025 TOTAL 1,206,374' (final restatement)</t>
  </si>
  <si>
    <t xml:space="preserve">Tech Cuts 2026 YTD (85,411)</t>
  </si>
  <si>
    <t xml:space="preserve">Challenger Apr 2026 PDF: 'Technology announced 33,361 job cuts in April for a total of 85,411 this year'</t>
  </si>
  <si>
    <t xml:space="preserve">Total Cuts 2026 YTD (300,749)</t>
  </si>
  <si>
    <t xml:space="preserve">Challenger Apr 2026 PDF Table 1 'TOTAL 300,749'</t>
  </si>
  <si>
    <t xml:space="preserve">Government Cuts 2025 YTD (282,227)</t>
  </si>
  <si>
    <t xml:space="preserve">Challenger Apr 2026 PDF: 'the sector cut 216,915 jobs in March 2025... For the year, the sector has announced 11,419 layoff plans, down 96% from the 282,227 cuts announced through April 2025'</t>
  </si>
  <si>
    <t xml:space="preserve">Government Cuts 2026 YTD (11,419)</t>
  </si>
  <si>
    <t xml:space="preserve">Challenger Apr 2026 PDF (same source)</t>
  </si>
  <si>
    <t xml:space="preserve">• Tech share rose from 12.8% (2025 full-year, all industries) to 28.4% (2026 YTD, all industries) — a 2.2x increase on the headline basis.</t>
  </si>
  <si>
    <t xml:space="preserve">• On an ex-government basis (stripping out the 2025 DOGE federal cuts that distort the YTD comparison), the contrast moderates: 20.0% (2025 YTD ex-gov) vs 29.5% (2026 YTD ex-gov), a 1.5x increase.</t>
  </si>
  <si>
    <t xml:space="preserve">• The headline (all-industry) and ex-government figures are both correct but answer slightly different questions. Headline: 'how much of all announced cuts is tech?' Ex-gov: 'how much of private-sector announced cuts is tech?'</t>
  </si>
  <si>
    <t xml:space="preserve">• The 2026 YTD government total of 11,419 is anomalously low because DOGE-era federal cuts had largely worked through the system by end-2025. Most months of 2026 show &lt;5,000 government cuts; April 2026 spiked to 9,149.</t>
  </si>
  <si>
    <t xml:space="preserve">BLS Information Supersector Employment — Cumulative Change from Nov 2022 Peak</t>
  </si>
  <si>
    <t xml:space="preserve">Source: BLS Employment Situation, April 2026 release (May 8 2026).</t>
  </si>
  <si>
    <t xml:space="preserve">Metric</t>
  </si>
  <si>
    <t xml:space="preserve">Value</t>
  </si>
  <si>
    <t xml:space="preserve">Information employment cumulative change</t>
  </si>
  <si>
    <t xml:space="preserve">-342,000 jobs</t>
  </si>
  <si>
    <t xml:space="preserve">Nov 2022 peak to Apr 2026</t>
  </si>
  <si>
    <t xml:space="preserve">BLS Employment Situation, April 2026 release (May 8 2026)</t>
  </si>
  <si>
    <t xml:space="preserve">11.0% decline of the supersector over the period</t>
  </si>
  <si>
    <t xml:space="preserve">Information employment April 2026 monthly change</t>
  </si>
  <si>
    <t xml:space="preserve">-13,000 jobs</t>
  </si>
  <si>
    <t xml:space="preserve">BLS Employment Situation, April 2026 release</t>
  </si>
  <si>
    <t xml:space="preserve">Telecom -3,000; Motion picture &amp; sound -6,000; Data processing/hosting -4,000</t>
  </si>
  <si>
    <t xml:space="preserve">U.S. unemployment rate April 2026</t>
  </si>
  <si>
    <t xml:space="preserve">4.3%</t>
  </si>
  <si>
    <t xml:space="preserve">Apr 2026 (seasonally adjusted)</t>
  </si>
  <si>
    <t xml:space="preserve">Unchanged from prior month</t>
  </si>
  <si>
    <t xml:space="preserve">U.S. unemployment rate April 2025</t>
  </si>
  <si>
    <t xml:space="preserve">4.2%</t>
  </si>
  <si>
    <t xml:space="preserve">Apr 2025 (seasonally adjusted)</t>
  </si>
  <si>
    <t xml:space="preserve">BLS Employment Situation, April 2025 release (May 2 2025)</t>
  </si>
  <si>
    <t xml:space="preserve">Has held in 4.0%–4.3% range since May 2024</t>
  </si>
  <si>
    <t xml:space="preserve">April 2026 healthcare employment change</t>
  </si>
  <si>
    <t xml:space="preserve">+51,000 jobs</t>
  </si>
  <si>
    <t xml:space="preserve">Healthcare leads monthly hiring; longer trend continues</t>
  </si>
  <si>
    <t xml:space="preserve">April 2026 transportation/warehousing change</t>
  </si>
  <si>
    <t xml:space="preserve">+30,000 jobs</t>
  </si>
  <si>
    <t xml:space="preserve">• BLS Information supersector includes software publishing, motion picture and sound recording, broadcasting, telecommunications, data processing and hosting, and other information services.</t>
  </si>
  <si>
    <t xml:space="preserve">• BLS sector classification (NAICS-based) does not exactly match Challenger's Technology sector (firm-based). There is significant overlap but they are not identical buckets.</t>
  </si>
  <si>
    <t xml:space="preserve">• Nov 2022 peak roughly coincides with the launch of ChatGPT (Nov 30 2022) and the start of the broader post-pandemic tech layoff cycle (Meta and Twitter both announced major cuts that month).</t>
  </si>
  <si>
    <t xml:space="preserve">Monthly Employment, Jan 2020 - May 2026 (thousands, seasonally adjusted)</t>
  </si>
  <si>
    <t xml:space="preserve">BLS Current Employment Statistics (USINFO, USFIRE, USPBS, PAYEMS) and ADP National Employment Report (ADPMINDINFONERSA, ADPMINDFINNERSA, ADPMINDPROBUSNERSA), via FRED. ADP is private-sector only. Vintage Jun 2026.</t>
  </si>
  <si>
    <t xml:space="preserve">2026 year-to-date (Dec 2025 -&gt; May 2026)</t>
  </si>
  <si>
    <t xml:space="preserve">Month</t>
  </si>
  <si>
    <t xml:space="preserve">BLS Financial</t>
  </si>
  <si>
    <t xml:space="preserve">BLS Prof &amp; Bus</t>
  </si>
  <si>
    <t xml:space="preserve">ADP Financial</t>
  </si>
  <si>
    <t xml:space="preserve">ADP Prof &amp; Bus</t>
  </si>
  <si>
    <t xml:space="preserve">Total Nonfarm (all US)</t>
  </si>
  <si>
    <t xml:space="preserve">May 2026</t>
  </si>
  <si>
    <t xml:space="preserve">YTD chg</t>
  </si>
  <si>
    <t xml:space="preserve">YTD %</t>
  </si>
  <si>
    <t xml:space="preserve">2020-01</t>
  </si>
  <si>
    <t xml:space="preserve">2020-02</t>
  </si>
  <si>
    <t xml:space="preserve">2020-03</t>
  </si>
  <si>
    <t xml:space="preserve">2020-04</t>
  </si>
  <si>
    <t xml:space="preserve">2020-05</t>
  </si>
  <si>
    <t xml:space="preserve">2020-06</t>
  </si>
  <si>
    <t xml:space="preserve">2020-07</t>
  </si>
  <si>
    <t xml:space="preserve">Total Nonfarm</t>
  </si>
  <si>
    <t xml:space="preserve">2020-08</t>
  </si>
  <si>
    <t xml:space="preserve">2020-09</t>
  </si>
  <si>
    <t xml:space="preserve">2020-10</t>
  </si>
  <si>
    <t xml:space="preserve">2020-11</t>
  </si>
  <si>
    <t xml:space="preserve">2020-12</t>
  </si>
  <si>
    <t xml:space="preserve">2021-01</t>
  </si>
  <si>
    <t xml:space="preserve">2021-02</t>
  </si>
  <si>
    <t xml:space="preserve">2021-03</t>
  </si>
  <si>
    <t xml:space="preserve">2021-04</t>
  </si>
  <si>
    <t xml:space="preserve">2021-05</t>
  </si>
  <si>
    <t xml:space="preserve">2021-06</t>
  </si>
  <si>
    <t xml:space="preserve">2021-07</t>
  </si>
  <si>
    <t xml:space="preserve">2021-08</t>
  </si>
  <si>
    <t xml:space="preserve">2021-09</t>
  </si>
  <si>
    <t xml:space="preserve">2021-10</t>
  </si>
  <si>
    <t xml:space="preserve">2021-11</t>
  </si>
  <si>
    <t xml:space="preserve">Chart data: % change since Jan 2022 (drives embedded chart)</t>
  </si>
  <si>
    <t xml:space="preserve">2021-12</t>
  </si>
  <si>
    <t xml:space="preserve">2022-01</t>
  </si>
  <si>
    <t xml:space="preserve">2022-02</t>
  </si>
  <si>
    <t xml:space="preserve">2022-03</t>
  </si>
  <si>
    <t xml:space="preserve">2022-04</t>
  </si>
  <si>
    <t xml:space="preserve">2022-05</t>
  </si>
  <si>
    <t xml:space="preserve">2022-06</t>
  </si>
  <si>
    <t xml:space="preserve">2022-07</t>
  </si>
  <si>
    <t xml:space="preserve">2022-08</t>
  </si>
  <si>
    <t xml:space="preserve">2022-09</t>
  </si>
  <si>
    <t xml:space="preserve">2022-10</t>
  </si>
  <si>
    <t xml:space="preserve">2022-11</t>
  </si>
  <si>
    <t xml:space="preserve">2022-12</t>
  </si>
  <si>
    <t xml:space="preserve">2023-01</t>
  </si>
  <si>
    <t xml:space="preserve">2023-02</t>
  </si>
  <si>
    <t xml:space="preserve">2023-03</t>
  </si>
  <si>
    <t xml:space="preserve">2023-04</t>
  </si>
  <si>
    <t xml:space="preserve">2023-05</t>
  </si>
  <si>
    <t xml:space="preserve">2023-06</t>
  </si>
  <si>
    <t xml:space="preserve">2023-07</t>
  </si>
  <si>
    <t xml:space="preserve">2023-08</t>
  </si>
  <si>
    <t xml:space="preserve">2023-09</t>
  </si>
  <si>
    <t xml:space="preserve">2023-10</t>
  </si>
  <si>
    <t xml:space="preserve">2023-11</t>
  </si>
  <si>
    <t xml:space="preserve">2023-12</t>
  </si>
  <si>
    <t xml:space="preserve">2024-01</t>
  </si>
  <si>
    <t xml:space="preserve">2024-02</t>
  </si>
  <si>
    <t xml:space="preserve">2024-03</t>
  </si>
  <si>
    <t xml:space="preserve">2024-04</t>
  </si>
  <si>
    <t xml:space="preserve">2024-05</t>
  </si>
  <si>
    <t xml:space="preserve">2024-06</t>
  </si>
  <si>
    <t xml:space="preserve">2024-07</t>
  </si>
  <si>
    <t xml:space="preserve">2024-08</t>
  </si>
  <si>
    <t xml:space="preserve">2024-09</t>
  </si>
  <si>
    <t xml:space="preserve">2024-10</t>
  </si>
  <si>
    <t xml:space="preserve">2024-11</t>
  </si>
  <si>
    <t xml:space="preserve">2024-12</t>
  </si>
  <si>
    <t xml:space="preserve">2025-01</t>
  </si>
  <si>
    <t xml:space="preserve">2025-02</t>
  </si>
  <si>
    <t xml:space="preserve">2025-03</t>
  </si>
  <si>
    <t xml:space="preserve">2025-04</t>
  </si>
  <si>
    <t xml:space="preserve">2025-05</t>
  </si>
  <si>
    <t xml:space="preserve">2025-06</t>
  </si>
  <si>
    <t xml:space="preserve">2025-07</t>
  </si>
  <si>
    <t xml:space="preserve">2025-08</t>
  </si>
  <si>
    <t xml:space="preserve">2025-09</t>
  </si>
  <si>
    <t xml:space="preserve">2025-10</t>
  </si>
  <si>
    <t xml:space="preserve">2025-11</t>
  </si>
  <si>
    <t xml:space="preserve">2025-12</t>
  </si>
  <si>
    <t xml:space="preserve">2026-01</t>
  </si>
  <si>
    <t xml:space="preserve">2026-02</t>
  </si>
  <si>
    <t xml:space="preserve">2026-03</t>
  </si>
  <si>
    <t xml:space="preserve">2026-04</t>
  </si>
  <si>
    <t xml:space="preserve">2026-05</t>
  </si>
  <si>
    <t xml:space="preserve">3-Year Change, BLS vs ADP (May 2023 - Apr 2026)</t>
  </si>
  <si>
    <t xml:space="preserve">Sector</t>
  </si>
  <si>
    <t xml:space="preserve">BLS 3-yr %</t>
  </si>
  <si>
    <t xml:space="preserve">ADP 3-yr %</t>
  </si>
  <si>
    <t xml:space="preserve">BLS 12-mo %</t>
  </si>
  <si>
    <t xml:space="preserve">ADP 12-mo %</t>
  </si>
  <si>
    <t xml:space="preserve">Agreement</t>
  </si>
  <si>
    <t xml:space="preserve">Information</t>
  </si>
  <si>
    <t xml:space="preserve">-8.6%</t>
  </si>
  <si>
    <t xml:space="preserve">-6.4%</t>
  </si>
  <si>
    <t xml:space="preserve">-3.2%</t>
  </si>
  <si>
    <t xml:space="preserve">0.4%</t>
  </si>
  <si>
    <t xml:space="preserve">Both down</t>
  </si>
  <si>
    <t xml:space="preserve">Financial Activities</t>
  </si>
  <si>
    <t xml:space="preserve">-0.6%</t>
  </si>
  <si>
    <t xml:space="preserve">0.7%</t>
  </si>
  <si>
    <t xml:space="preserve">-0.9%</t>
  </si>
  <si>
    <t xml:space="preserve">0.3%</t>
  </si>
  <si>
    <t xml:space="preserve">Both ~flat</t>
  </si>
  <si>
    <t xml:space="preserve">Professional &amp; Business Svcs</t>
  </si>
  <si>
    <t xml:space="preserve">-1.8%</t>
  </si>
  <si>
    <t xml:space="preserve">-1.5%</t>
  </si>
  <si>
    <t xml:space="preserve">-0.1%</t>
  </si>
  <si>
    <t xml:space="preserve">-0.2%</t>
  </si>
  <si>
    <t xml:space="preserve">Two Different Axes (they don't bucket into each other)</t>
  </si>
  <si>
    <t xml:space="preserve">LEFT is the OCCUPATION axis (SOC major groups), where our exposure scores live. RIGHT is the INDUSTRY axis (monthly flow supersectors). BLS and ADP match exactly on the right. An occupation family spreads across many industries, so rows do NOT line up left-to-right. Shading: work type (left); the 3 pure-knowledge industry supersectors (right).</t>
  </si>
  <si>
    <t xml:space="preserve">OCCUPATION AXIS  -  SOC major groups (our exposure base)</t>
  </si>
  <si>
    <t xml:space="preserve">INDUSTRY AXIS  -  monthly flow supersectors</t>
  </si>
  <si>
    <t xml:space="preserve">SOC family</t>
  </si>
  <si>
    <t xml:space="preserve">Work type</t>
  </si>
  <si>
    <t xml:space="preserve">BLS CES (11 + Gov)</t>
  </si>
  <si>
    <t xml:space="preserve">ADP (10, private)</t>
  </si>
  <si>
    <t xml:space="preserve">Knowledge</t>
  </si>
  <si>
    <t xml:space="preserve">Mining and Logging</t>
  </si>
  <si>
    <t xml:space="preserve">Natural resources/mining</t>
  </si>
  <si>
    <t xml:space="preserve">Construction</t>
  </si>
  <si>
    <t xml:space="preserve">Manufacturing</t>
  </si>
  <si>
    <t xml:space="preserve">Trade, Transportation, and Utilities</t>
  </si>
  <si>
    <t xml:space="preserve">Trade/transportation/utilities</t>
  </si>
  <si>
    <t xml:space="preserve">Financial activities</t>
  </si>
  <si>
    <t xml:space="preserve">Professional and Business Services</t>
  </si>
  <si>
    <t xml:space="preserve">Professional/business services</t>
  </si>
  <si>
    <t xml:space="preserve">Hybrid</t>
  </si>
  <si>
    <t xml:space="preserve">Private Education and Health Services</t>
  </si>
  <si>
    <t xml:space="preserve">Education/health services</t>
  </si>
  <si>
    <t xml:space="preserve">Leisure and Hospitality</t>
  </si>
  <si>
    <t xml:space="preserve">Leisure/hospitality</t>
  </si>
  <si>
    <t xml:space="preserve">Other Services</t>
  </si>
  <si>
    <t xml:space="preserve">Other services</t>
  </si>
  <si>
    <t xml:space="preserve">Government</t>
  </si>
  <si>
    <t xml:space="preserve">(no Government - private only)</t>
  </si>
  <si>
    <t xml:space="preserve">Physical</t>
  </si>
  <si>
    <t xml:space="preserve">Pure knowledge-work: 7 SOC families (left, green) vs 3 industry supersectors (right, green). Different counts, different axes. Names rhyme (Business/finance ~ Financial Activities; Computer/math ~ Information) but occupations spread across all industries, so this is not a row-to-row map. Connect them via the OEWS staffing matrix.</t>
  </si>
  <si>
    <t xml:space="preserve">Challenger: Kept Separate</t>
  </si>
  <si>
    <t xml:space="preserve">Per decision, Challenger sits apart from the BLS/ADP comparison: ANNOUNCED layoffs (not actual jobs), occupation-blind, own 30-industry taxonomy. Unique value is the AI reason code. Nearest-supersector roll-up shown for reference only.</t>
  </si>
  <si>
    <t xml:space="preserve">Challenger industry</t>
  </si>
  <si>
    <t xml:space="preserve">Nearest supersector (reference only)</t>
  </si>
  <si>
    <t xml:space="preserve">Aerospace/Defense</t>
  </si>
  <si>
    <t xml:space="preserve">Apparel</t>
  </si>
  <si>
    <t xml:space="preserve">Automotive</t>
  </si>
  <si>
    <t xml:space="preserve">Chemical</t>
  </si>
  <si>
    <t xml:space="preserve">Consumer Products</t>
  </si>
  <si>
    <t xml:space="preserve">Education</t>
  </si>
  <si>
    <t xml:space="preserve">Education and Health (or Gov)</t>
  </si>
  <si>
    <t xml:space="preserve">Electronics</t>
  </si>
  <si>
    <t xml:space="preserve">Energy</t>
  </si>
  <si>
    <t xml:space="preserve">Mining and Logging / Utilities</t>
  </si>
  <si>
    <t xml:space="preserve">Entertainment/Leisure</t>
  </si>
  <si>
    <t xml:space="preserve">Financial</t>
  </si>
  <si>
    <t xml:space="preserve">FinTech</t>
  </si>
  <si>
    <t xml:space="preserve">Financial / Information</t>
  </si>
  <si>
    <t xml:space="preserve">Food</t>
  </si>
  <si>
    <t xml:space="preserve">Health Care/Products</t>
  </si>
  <si>
    <t xml:space="preserve">Education and Health / Mfg</t>
  </si>
  <si>
    <t xml:space="preserve">Industrial Goods</t>
  </si>
  <si>
    <t xml:space="preserve">Insurance</t>
  </si>
  <si>
    <t xml:space="preserve">Media</t>
  </si>
  <si>
    <t xml:space="preserve">Mining</t>
  </si>
  <si>
    <t xml:space="preserve">Non-Profit</t>
  </si>
  <si>
    <t xml:space="preserve">Other Services / Education-Health</t>
  </si>
  <si>
    <t xml:space="preserve">Pharmaceutical</t>
  </si>
  <si>
    <t xml:space="preserve">Real Estate</t>
  </si>
  <si>
    <t xml:space="preserve">Retail</t>
  </si>
  <si>
    <t xml:space="preserve">Services</t>
  </si>
  <si>
    <t xml:space="preserve">Technology</t>
  </si>
  <si>
    <t xml:space="preserve">Information / Prof-Business / Mfg</t>
  </si>
  <si>
    <t xml:space="preserve">Telecommunications</t>
  </si>
  <si>
    <t xml:space="preserve">Transportation</t>
  </si>
  <si>
    <t xml:space="preserve">Utility</t>
  </si>
  <si>
    <t xml:space="preserve">Warehousing</t>
  </si>
  <si>
    <t xml:space="preserve">Challenger Reason Codes (direct AI signal)</t>
  </si>
  <si>
    <t xml:space="preserve">2025 full-year counts (Dec 2025 report). Two codes are AI-relevant; they feed a standalone AI-causation panel.</t>
  </si>
  <si>
    <t xml:space="preserve">Reason code</t>
  </si>
  <si>
    <t xml:space="preserve">2025 cuts</t>
  </si>
  <si>
    <t xml:space="preserve">DOGE Actions</t>
  </si>
  <si>
    <t xml:space="preserve">Market/Economic Conditions</t>
  </si>
  <si>
    <t xml:space="preserve">Closing</t>
  </si>
  <si>
    <t xml:space="preserve">Restructuring</t>
  </si>
  <si>
    <t xml:space="preserve">Cost-Cutting</t>
  </si>
  <si>
    <t xml:space="preserve">Artificial Intelligence</t>
  </si>
  <si>
    <t xml:space="preserve">Bankruptcy</t>
  </si>
  <si>
    <t xml:space="preserve">Acquisition/Merger</t>
  </si>
  <si>
    <t xml:space="preserve">No Reason Provided</t>
  </si>
  <si>
    <t xml:space="preserve">DOGE Downstream Impact</t>
  </si>
  <si>
    <t xml:space="preserve">Technological Update (possibly AI)</t>
  </si>
  <si>
    <t xml:space="preserve">Contract Loss</t>
  </si>
  <si>
    <t xml:space="preserve">Demand Downturn</t>
  </si>
  <si>
    <t xml:space="preserve">Federal Cuts/Shutdown</t>
  </si>
  <si>
    <t xml:space="preserve">Tariffs</t>
  </si>
  <si>
    <t xml:space="preserve">EV Tax Credit Expiration</t>
  </si>
  <si>
    <t xml:space="preserve">Financial Loss</t>
  </si>
  <si>
    <t xml:space="preserve">Relocation (Domestic)</t>
  </si>
  <si>
    <t xml:space="preserve">Consolidation</t>
  </si>
  <si>
    <t xml:space="preserve">Labor Dispute</t>
  </si>
  <si>
    <t xml:space="preserve">Voluntary Severance/Buyouts</t>
  </si>
  <si>
    <t xml:space="preserve">Natural Disaster</t>
  </si>
  <si>
    <t xml:space="preserve">COVID Recovery</t>
  </si>
  <si>
    <t xml:space="preserve">Plant Upgrades</t>
  </si>
  <si>
    <t xml:space="preserve">Outsourcing Operations to Another US Company</t>
  </si>
  <si>
    <t xml:space="preserve">Government Regulations</t>
  </si>
  <si>
    <t xml:space="preserve">COVID-19</t>
  </si>
  <si>
    <t xml:space="preserve">Relocation (International)</t>
  </si>
  <si>
    <t xml:space="preserve">TOTAL</t>
  </si>
</sst>
</file>

<file path=xl/styles.xml><?xml version="1.0" encoding="utf-8"?>
<styleSheet xmlns="http://schemas.openxmlformats.org/spreadsheetml/2006/main">
  <numFmts count="11">
    <numFmt numFmtId="164" formatCode="General"/>
    <numFmt numFmtId="165" formatCode="#,##0"/>
    <numFmt numFmtId="166" formatCode="0.00"/>
    <numFmt numFmtId="167" formatCode="0.000"/>
    <numFmt numFmtId="168" formatCode="0.0%"/>
    <numFmt numFmtId="169" formatCode="0%"/>
    <numFmt numFmtId="170" formatCode="_(* #,##0_);_(* \(#,##0\);_(* \-??_);_(@_)"/>
    <numFmt numFmtId="171" formatCode="_(* #,##0.0_);_(* \(#,##0.0\);_(* \-??_);_(@_)"/>
    <numFmt numFmtId="172" formatCode="_(* #,##0.00_);_(* \(#,##0.00\);_(* \-??_);_(@_)"/>
    <numFmt numFmtId="173" formatCode="0.00\x"/>
    <numFmt numFmtId="174" formatCode="#,##0;\(#,##0\)"/>
  </numFmts>
  <fonts count="29">
    <font>
      <sz val="11"/>
      <color theme="1"/>
      <name val="Calibri"/>
      <family val="2"/>
      <charset val="1"/>
    </font>
    <font>
      <sz val="10"/>
      <name val="Arial"/>
      <family val="0"/>
    </font>
    <font>
      <sz val="10"/>
      <name val="Arial"/>
      <family val="0"/>
    </font>
    <font>
      <sz val="10"/>
      <name val="Arial"/>
      <family val="0"/>
    </font>
    <font>
      <b val="true"/>
      <sz val="11"/>
      <color rgb="FFFFFFFF"/>
      <name val="Arial"/>
      <family val="2"/>
      <charset val="1"/>
    </font>
    <font>
      <b val="true"/>
      <sz val="14"/>
      <color rgb="FFA31F34"/>
      <name val="Calibri"/>
      <family val="2"/>
      <charset val="1"/>
    </font>
    <font>
      <sz val="10"/>
      <color rgb="FF404040"/>
      <name val="Calibri"/>
      <family val="2"/>
      <charset val="1"/>
    </font>
    <font>
      <b val="true"/>
      <sz val="11"/>
      <color rgb="FFFFFFFF"/>
      <name val="Calibri"/>
      <family val="2"/>
      <charset val="1"/>
    </font>
    <font>
      <sz val="10"/>
      <name val="Calibri"/>
      <family val="2"/>
      <charset val="1"/>
    </font>
    <font>
      <b val="true"/>
      <sz val="12"/>
      <color rgb="FFA31F34"/>
      <name val="Calibri"/>
      <family val="2"/>
      <charset val="1"/>
    </font>
    <font>
      <i val="true"/>
      <sz val="9"/>
      <color rgb="FF555555"/>
      <name val="Calibri"/>
      <family val="2"/>
      <charset val="1"/>
    </font>
    <font>
      <sz val="11"/>
      <name val="Calibri"/>
      <family val="2"/>
      <charset val="1"/>
    </font>
    <font>
      <b val="true"/>
      <sz val="13"/>
      <color rgb="FFA31F34"/>
      <name val="Arial"/>
      <family val="2"/>
      <charset val="1"/>
    </font>
    <font>
      <i val="true"/>
      <sz val="9"/>
      <color rgb="FF555555"/>
      <name val="Arial"/>
      <family val="2"/>
      <charset val="1"/>
    </font>
    <font>
      <b val="true"/>
      <sz val="10"/>
      <color rgb="FFFFFFFF"/>
      <name val="Arial"/>
      <family val="2"/>
      <charset val="1"/>
    </font>
    <font>
      <sz val="10"/>
      <name val="Arial"/>
      <family val="2"/>
      <charset val="1"/>
    </font>
    <font>
      <b val="true"/>
      <sz val="11"/>
      <name val="Calibri"/>
      <family val="2"/>
      <charset val="1"/>
    </font>
    <font>
      <sz val="11"/>
      <color rgb="FF0000FF"/>
      <name val="Calibri"/>
      <family val="2"/>
      <charset val="1"/>
    </font>
    <font>
      <b val="true"/>
      <sz val="10"/>
      <color rgb="FFA31F34"/>
      <name val="Arial"/>
      <family val="2"/>
      <charset val="1"/>
    </font>
    <font>
      <b val="true"/>
      <sz val="18"/>
      <color rgb="FF000000"/>
      <name val="Calibri"/>
      <family val="2"/>
    </font>
    <font>
      <sz val="10"/>
      <color rgb="FF000000"/>
      <name val="Calibri"/>
      <family val="2"/>
    </font>
    <font>
      <b val="true"/>
      <sz val="9"/>
      <name val="Calibri"/>
      <family val="2"/>
      <charset val="1"/>
    </font>
    <font>
      <sz val="9"/>
      <name val="Calibri"/>
      <family val="2"/>
      <charset val="1"/>
    </font>
    <font>
      <b val="true"/>
      <sz val="10"/>
      <color rgb="FF000000"/>
      <name val="Calibri"/>
      <family val="2"/>
    </font>
    <font>
      <b val="true"/>
      <sz val="11"/>
      <color rgb="FFA31F34"/>
      <name val="Calibri"/>
      <family val="2"/>
      <charset val="1"/>
    </font>
    <font>
      <i val="true"/>
      <sz val="10"/>
      <color rgb="FF555555"/>
      <name val="Calibri"/>
      <family val="2"/>
      <charset val="1"/>
    </font>
    <font>
      <b val="true"/>
      <sz val="10"/>
      <name val="Arial"/>
      <family val="2"/>
      <charset val="1"/>
    </font>
    <font>
      <b val="true"/>
      <sz val="9"/>
      <name val="Arial"/>
      <family val="2"/>
      <charset val="1"/>
    </font>
    <font>
      <sz val="9"/>
      <name val="Arial"/>
      <family val="2"/>
      <charset val="1"/>
    </font>
  </fonts>
  <fills count="9">
    <fill>
      <patternFill patternType="none"/>
    </fill>
    <fill>
      <patternFill patternType="gray125"/>
    </fill>
    <fill>
      <patternFill patternType="solid">
        <fgColor rgb="FFA31F34"/>
        <bgColor rgb="FFC0392B"/>
      </patternFill>
    </fill>
    <fill>
      <patternFill patternType="solid">
        <fgColor rgb="FFEEEEEE"/>
        <bgColor rgb="FFF2E6E8"/>
      </patternFill>
    </fill>
    <fill>
      <patternFill patternType="solid">
        <fgColor rgb="FFF2E6E8"/>
        <bgColor rgb="FFEEEEEE"/>
      </patternFill>
    </fill>
    <fill>
      <patternFill patternType="solid">
        <fgColor theme="0" tint="-0.35"/>
        <bgColor rgb="FFB3B3B3"/>
      </patternFill>
    </fill>
    <fill>
      <patternFill patternType="solid">
        <fgColor rgb="FFDDEBD8"/>
        <bgColor rgb="FFE2E2E2"/>
      </patternFill>
    </fill>
    <fill>
      <patternFill patternType="solid">
        <fgColor rgb="FFFCEACB"/>
        <bgColor rgb="FFF2E6E8"/>
      </patternFill>
    </fill>
    <fill>
      <patternFill patternType="solid">
        <fgColor rgb="FFE2E2E2"/>
        <bgColor rgb="FFDDEBD8"/>
      </patternFill>
    </fill>
  </fills>
  <borders count="6">
    <border diagonalUp="false" diagonalDown="false">
      <left/>
      <right/>
      <top/>
      <bottom/>
      <diagonal/>
    </border>
    <border diagonalUp="false" diagonalDown="false">
      <left style="thin">
        <color rgb="FFD9D9D9"/>
      </left>
      <right style="thin">
        <color rgb="FFD9D9D9"/>
      </right>
      <top style="thin">
        <color rgb="FFD9D9D9"/>
      </top>
      <bottom style="thin">
        <color rgb="FFD9D9D9"/>
      </bottom>
      <diagonal/>
    </border>
    <border diagonalUp="false" diagonalDown="false">
      <left style="thin">
        <color rgb="FFCCCCCC"/>
      </left>
      <right style="thin">
        <color rgb="FFCCCCCC"/>
      </right>
      <top style="thin">
        <color rgb="FFCCCCCC"/>
      </top>
      <bottom style="thin">
        <color rgb="FFCCCCCC"/>
      </bottom>
      <diagonal/>
    </border>
    <border diagonalUp="false" diagonalDown="false">
      <left style="thin">
        <color rgb="FFCCCCCC"/>
      </left>
      <right/>
      <top style="thin">
        <color rgb="FFCCCCCC"/>
      </top>
      <bottom style="thin">
        <color rgb="FFCCCCCC"/>
      </bottom>
      <diagonal/>
    </border>
    <border diagonalUp="false" diagonalDown="false">
      <left/>
      <right/>
      <top style="thin">
        <color rgb="FFCCCCCC"/>
      </top>
      <bottom style="thin">
        <color rgb="FFCCCCCC"/>
      </bottom>
      <diagonal/>
    </border>
    <border diagonalUp="false" diagonalDown="false">
      <left style="thin">
        <color rgb="FFBBBBBB"/>
      </left>
      <right style="thin">
        <color rgb="FFBBBBBB"/>
      </right>
      <top style="thin">
        <color rgb="FFBBBBBB"/>
      </top>
      <bottom style="thin">
        <color rgb="FFBBBBBB"/>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general" vertical="top"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7" fillId="2" borderId="2" xfId="0" applyFont="true" applyBorder="true" applyAlignment="true" applyProtection="false">
      <alignment horizontal="left" vertical="center" textRotation="0" wrapText="false" indent="0" shrinkToFit="false"/>
      <protection locked="true" hidden="false"/>
    </xf>
    <xf numFmtId="164" fontId="11" fillId="3" borderId="2" xfId="0" applyFont="true" applyBorder="true" applyAlignment="true" applyProtection="false">
      <alignment horizontal="left" vertical="top" textRotation="0" wrapText="true" indent="0" shrinkToFit="false"/>
      <protection locked="true" hidden="false"/>
    </xf>
    <xf numFmtId="164" fontId="11" fillId="0" borderId="2" xfId="0" applyFont="true" applyBorder="true" applyAlignment="true" applyProtection="false">
      <alignment horizontal="left" vertical="top" textRotation="0" wrapText="tru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11" fillId="0" borderId="3" xfId="0" applyFont="true" applyBorder="true" applyAlignment="true" applyProtection="false">
      <alignment horizontal="left" vertical="top" textRotation="0" wrapText="tru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11" fillId="3" borderId="3" xfId="0" applyFont="true" applyBorder="true" applyAlignment="true" applyProtection="false">
      <alignment horizontal="left" vertical="top" textRotation="0" wrapText="true" indent="0" shrinkToFit="false"/>
      <protection locked="true" hidden="false"/>
    </xf>
    <xf numFmtId="164" fontId="11" fillId="0" borderId="0" xfId="0" applyFont="true" applyBorder="false" applyAlignment="true" applyProtection="false">
      <alignment horizontal="left" vertical="top" textRotation="0" wrapText="tru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top" textRotation="0" wrapText="true" indent="0" shrinkToFit="false"/>
      <protection locked="true" hidden="false"/>
    </xf>
    <xf numFmtId="164" fontId="14" fillId="2" borderId="2" xfId="0" applyFont="true" applyBorder="true" applyAlignment="true" applyProtection="false">
      <alignment horizontal="center" vertical="center" textRotation="0" wrapText="true" indent="0" shrinkToFit="false"/>
      <protection locked="true" hidden="false"/>
    </xf>
    <xf numFmtId="164" fontId="15" fillId="0" borderId="2" xfId="0" applyFont="true" applyBorder="true" applyAlignment="true" applyProtection="false">
      <alignment horizontal="general" vertical="top" textRotation="0" wrapText="true" indent="0" shrinkToFit="false"/>
      <protection locked="true" hidden="false"/>
    </xf>
    <xf numFmtId="164" fontId="14" fillId="2" borderId="5" xfId="0" applyFont="true" applyBorder="true" applyAlignment="true" applyProtection="false">
      <alignment horizontal="general" vertical="center" textRotation="0" wrapText="true" indent="0" shrinkToFit="false"/>
      <protection locked="true" hidden="false"/>
    </xf>
    <xf numFmtId="164" fontId="15" fillId="0" borderId="5" xfId="0" applyFont="true" applyBorder="true" applyAlignment="true" applyProtection="false">
      <alignment horizontal="general" vertical="top" textRotation="0" wrapText="true" indent="0" shrinkToFit="false"/>
      <protection locked="true" hidden="false"/>
    </xf>
    <xf numFmtId="164" fontId="15" fillId="4" borderId="5" xfId="0" applyFont="true" applyBorder="true" applyAlignment="true" applyProtection="false">
      <alignment horizontal="general" vertical="top"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6" fontId="17" fillId="0" borderId="0" xfId="0" applyFont="tru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16"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center" vertical="center" textRotation="0" wrapText="tru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5" fontId="24" fillId="0" borderId="0" xfId="0" applyFont="true" applyBorder="false" applyAlignment="false" applyProtection="false">
      <alignment horizontal="general" vertical="bottom" textRotation="0" wrapText="false" indent="0" shrinkToFit="false"/>
      <protection locked="true" hidden="false"/>
    </xf>
    <xf numFmtId="165" fontId="0" fillId="5"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7" fillId="2" borderId="2" xfId="0" applyFont="true" applyBorder="true" applyAlignment="true" applyProtection="false">
      <alignment horizontal="center" vertical="center" textRotation="0" wrapText="true" indent="0" shrinkToFit="false"/>
      <protection locked="true" hidden="false"/>
    </xf>
    <xf numFmtId="165" fontId="11" fillId="0" borderId="2" xfId="0" applyFont="true" applyBorder="true" applyAlignment="true" applyProtection="false">
      <alignment horizontal="right" vertical="top" textRotation="0" wrapText="true" indent="0" shrinkToFit="false"/>
      <protection locked="true" hidden="false"/>
    </xf>
    <xf numFmtId="168" fontId="11" fillId="0" borderId="2" xfId="0" applyFont="true" applyBorder="true" applyAlignment="true" applyProtection="false">
      <alignment horizontal="right" vertical="top" textRotation="0" wrapText="tru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16" fillId="3" borderId="2" xfId="0" applyFont="true" applyBorder="true" applyAlignment="false" applyProtection="false">
      <alignment horizontal="general" vertical="bottom" textRotation="0" wrapText="false" indent="0" shrinkToFit="false"/>
      <protection locked="true" hidden="false"/>
    </xf>
    <xf numFmtId="165" fontId="16" fillId="3" borderId="2" xfId="0" applyFont="true" applyBorder="true" applyAlignment="false" applyProtection="false">
      <alignment horizontal="general" vertical="bottom" textRotation="0" wrapText="false" indent="0" shrinkToFit="false"/>
      <protection locked="true" hidden="false"/>
    </xf>
    <xf numFmtId="168" fontId="16" fillId="3" borderId="2" xfId="0" applyFont="true" applyBorder="true" applyAlignment="false" applyProtection="false">
      <alignment horizontal="general" vertical="bottom" textRotation="0" wrapText="false" indent="0" shrinkToFit="false"/>
      <protection locked="true" hidden="false"/>
    </xf>
    <xf numFmtId="164" fontId="10" fillId="3" borderId="2"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left" vertical="top" textRotation="0" wrapText="tru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5" fontId="11" fillId="0" borderId="0" xfId="0" applyFont="true" applyBorder="false" applyAlignment="false" applyProtection="false">
      <alignment horizontal="general" vertical="bottom" textRotation="0" wrapText="false" indent="0" shrinkToFit="false"/>
      <protection locked="true" hidden="false"/>
    </xf>
    <xf numFmtId="168" fontId="11" fillId="0" borderId="0" xfId="0" applyFont="true" applyBorder="fals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71" fontId="15" fillId="0" borderId="0" xfId="0" applyFont="tru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5" fontId="11" fillId="0" borderId="2" xfId="0" applyFont="true" applyBorder="true" applyAlignment="true" applyProtection="false">
      <alignment horizontal="center" vertical="top" textRotation="0" wrapText="true" indent="0" shrinkToFit="false"/>
      <protection locked="true" hidden="false"/>
    </xf>
    <xf numFmtId="168" fontId="11" fillId="0" borderId="2" xfId="0" applyFont="true" applyBorder="true" applyAlignment="true" applyProtection="false">
      <alignment horizontal="center" vertical="top" textRotation="0" wrapText="true" indent="0" shrinkToFit="false"/>
      <protection locked="true" hidden="false"/>
    </xf>
    <xf numFmtId="164" fontId="11" fillId="0" borderId="2" xfId="0" applyFont="true" applyBorder="true" applyAlignment="true" applyProtection="false">
      <alignment horizontal="center" vertical="top" textRotation="0" wrapText="true" indent="0" shrinkToFit="false"/>
      <protection locked="true" hidden="false"/>
    </xf>
    <xf numFmtId="173" fontId="16"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top"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15" fillId="0" borderId="2" xfId="0" applyFont="true" applyBorder="true" applyAlignment="false" applyProtection="false">
      <alignment horizontal="general" vertical="bottom" textRotation="0" wrapText="false" indent="0" shrinkToFit="false"/>
      <protection locked="true" hidden="false"/>
    </xf>
    <xf numFmtId="165" fontId="15" fillId="0" borderId="2" xfId="0" applyFont="true" applyBorder="true" applyAlignment="true" applyProtection="false">
      <alignment horizontal="right" vertical="bottom" textRotation="0" wrapText="false" indent="0" shrinkToFit="false"/>
      <protection locked="true" hidden="false"/>
    </xf>
    <xf numFmtId="174" fontId="15" fillId="0" borderId="2" xfId="0" applyFont="true" applyBorder="true" applyAlignment="true" applyProtection="false">
      <alignment horizontal="right" vertical="bottom" textRotation="0" wrapText="false" indent="0" shrinkToFit="false"/>
      <protection locked="true" hidden="false"/>
    </xf>
    <xf numFmtId="168" fontId="15" fillId="0" borderId="2" xfId="0" applyFont="true" applyBorder="true" applyAlignment="true" applyProtection="false">
      <alignment horizontal="right"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8" fontId="28"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26" fillId="0" borderId="2" xfId="0" applyFont="true" applyBorder="true" applyAlignment="false" applyProtection="false">
      <alignment horizontal="general" vertical="bottom" textRotation="0" wrapText="false" indent="0" shrinkToFit="false"/>
      <protection locked="true" hidden="false"/>
    </xf>
    <xf numFmtId="164" fontId="15" fillId="0" borderId="2" xfId="0" applyFont="true" applyBorder="true" applyAlignment="true" applyProtection="false">
      <alignment horizontal="right" vertical="bottom" textRotation="0" wrapText="false" indent="0" shrinkToFit="false"/>
      <protection locked="true" hidden="false"/>
    </xf>
    <xf numFmtId="164" fontId="13" fillId="0" borderId="0" xfId="0" applyFont="true" applyBorder="true" applyAlignment="true" applyProtection="false">
      <alignment horizontal="general" vertical="top" textRotation="0" wrapText="true" indent="0" shrinkToFit="false"/>
      <protection locked="true" hidden="false"/>
    </xf>
    <xf numFmtId="164" fontId="18" fillId="0" borderId="0" xfId="0" applyFont="true" applyBorder="true" applyAlignment="true" applyProtection="false">
      <alignment horizontal="general" vertical="top" textRotation="0" wrapText="false" indent="0" shrinkToFit="false"/>
      <protection locked="true" hidden="false"/>
    </xf>
    <xf numFmtId="164" fontId="15" fillId="6" borderId="5" xfId="0" applyFont="true" applyBorder="true" applyAlignment="true" applyProtection="false">
      <alignment horizontal="general" vertical="top" textRotation="0" wrapText="false" indent="0" shrinkToFit="false"/>
      <protection locked="true" hidden="false"/>
    </xf>
    <xf numFmtId="164" fontId="15" fillId="0" borderId="5" xfId="0" applyFont="true" applyBorder="true" applyAlignment="true" applyProtection="false">
      <alignment horizontal="general" vertical="top" textRotation="0" wrapText="false" indent="0" shrinkToFit="false"/>
      <protection locked="true" hidden="false"/>
    </xf>
    <xf numFmtId="164" fontId="15" fillId="7" borderId="5" xfId="0" applyFont="true" applyBorder="true" applyAlignment="true" applyProtection="false">
      <alignment horizontal="general" vertical="top" textRotation="0" wrapText="false" indent="0" shrinkToFit="false"/>
      <protection locked="true" hidden="false"/>
    </xf>
    <xf numFmtId="164" fontId="15" fillId="8" borderId="5" xfId="0" applyFont="true" applyBorder="true" applyAlignment="true" applyProtection="false">
      <alignment horizontal="general" vertical="top" textRotation="0" wrapText="false" indent="0" shrinkToFit="false"/>
      <protection locked="true" hidden="false"/>
    </xf>
    <xf numFmtId="165" fontId="15" fillId="0" borderId="5" xfId="0" applyFont="true" applyBorder="true" applyAlignment="true" applyProtection="false">
      <alignment horizontal="right" vertical="top" textRotation="0" wrapText="false" indent="0" shrinkToFit="false"/>
      <protection locked="true" hidden="false"/>
    </xf>
    <xf numFmtId="164" fontId="26" fillId="0" borderId="5" xfId="0" applyFont="true" applyBorder="true" applyAlignment="true" applyProtection="false">
      <alignment horizontal="general" vertical="top" textRotation="0" wrapText="false" indent="0" shrinkToFit="false"/>
      <protection locked="true" hidden="false"/>
    </xf>
    <xf numFmtId="165" fontId="26" fillId="0" borderId="5"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5">
    <dxf>
      <fill>
        <patternFill patternType="solid">
          <fgColor rgb="FFA31F34"/>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A6A6A6"/>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BBBBB"/>
      <rgbColor rgb="FF878787"/>
      <rgbColor rgb="FF9999FF"/>
      <rgbColor rgb="FFA31F34"/>
      <rgbColor rgb="FFFCEACB"/>
      <rgbColor rgb="FFEEEEEE"/>
      <rgbColor rgb="FF660066"/>
      <rgbColor rgb="FFFF8080"/>
      <rgbColor rgb="FF0066CC"/>
      <rgbColor rgb="FFCCCCCC"/>
      <rgbColor rgb="FF000080"/>
      <rgbColor rgb="FFFF00FF"/>
      <rgbColor rgb="FFFFFF00"/>
      <rgbColor rgb="FF00FFFF"/>
      <rgbColor rgb="FF800080"/>
      <rgbColor rgb="FF800000"/>
      <rgbColor rgb="FF008080"/>
      <rgbColor rgb="FF0000FF"/>
      <rgbColor rgb="FF00CCFF"/>
      <rgbColor rgb="FFE2E2E2"/>
      <rgbColor rgb="FFDDEBD8"/>
      <rgbColor rgb="FFF2E6E8"/>
      <rgbColor rgb="FFB3B3B3"/>
      <rgbColor rgb="FFFF99CC"/>
      <rgbColor rgb="FFCC99FF"/>
      <rgbColor rgb="FFD9D9D9"/>
      <rgbColor rgb="FF3366FF"/>
      <rgbColor rgb="FF33CCCC"/>
      <rgbColor rgb="FF98B855"/>
      <rgbColor rgb="FFFFCC00"/>
      <rgbColor rgb="FFFF9900"/>
      <rgbColor rgb="FFFF6600"/>
      <rgbColor rgb="FF4F81BD"/>
      <rgbColor rgb="FFA6A6A6"/>
      <rgbColor rgb="FF1F3A5F"/>
      <rgbColor rgb="FF2E7D32"/>
      <rgbColor rgb="FF003300"/>
      <rgbColor rgb="FF222222"/>
      <rgbColor rgb="FFC0392B"/>
      <rgbColor rgb="FFC0504D"/>
      <rgbColor rgb="FF555555"/>
      <rgbColor rgb="FF40404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1800" spc="-1" strike="noStrike">
                <a:solidFill>
                  <a:srgbClr val="000000"/>
                </a:solidFill>
                <a:latin typeface="Calibri"/>
              </a:defRPr>
            </a:pPr>
            <a:r>
              <a:rPr b="1" lang="en-US" sz="1800" spc="-1" strike="noStrike">
                <a:solidFill>
                  <a:srgbClr val="000000"/>
                </a:solidFill>
                <a:latin typeface="Calibri"/>
              </a:rPr>
              <a:t>Employment by AI exposure band</a:t>
            </a:r>
          </a:p>
        </c:rich>
      </c:tx>
      <c:overlay val="0"/>
      <c:spPr>
        <a:noFill/>
        <a:ln w="0">
          <a:noFill/>
        </a:ln>
      </c:spPr>
    </c:title>
    <c:autoTitleDeleted val="0"/>
    <c:plotArea>
      <c:barChart>
        <c:barDir val="col"/>
        <c:grouping val="clustered"/>
        <c:varyColors val="0"/>
        <c:ser>
          <c:idx val="0"/>
          <c:order val="0"/>
          <c:tx>
            <c:strRef>
              <c:f>'Exposure Bands'!$B$8</c:f>
              <c:strCache>
                <c:ptCount val="1"/>
                <c:pt idx="0">
                  <c:v>Employment</c:v>
                </c:pt>
              </c:strCache>
            </c:strRef>
          </c:tx>
          <c:spPr>
            <a:solidFill>
              <a:srgbClr val="4f81bd"/>
            </a:solidFill>
            <a:ln w="0">
              <a:noFill/>
            </a:ln>
          </c:spPr>
          <c:invertIfNegative val="0"/>
          <c:dLbls>
            <c:txPr>
              <a:bodyPr wrap="square"/>
              <a:lstStyle/>
              <a:p>
                <a:pPr>
                  <a:defRPr b="0" sz="1000" spc="-1" strike="noStrike">
                    <a:solidFill>
                      <a:srgbClr val="000000"/>
                    </a:solidFill>
                    <a:latin typeface="Arial"/>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'Exposure Bands'!$A$9:$A$12</c:f>
              <c:strCache>
                <c:ptCount val="4"/>
                <c:pt idx="0">
                  <c:v>Low</c:v>
                </c:pt>
                <c:pt idx="1">
                  <c:v>Moderate</c:v>
                </c:pt>
                <c:pt idx="2">
                  <c:v>Elevated</c:v>
                </c:pt>
                <c:pt idx="3">
                  <c:v>High</c:v>
                </c:pt>
              </c:strCache>
            </c:strRef>
          </c:cat>
          <c:val>
            <c:numRef>
              <c:f>'Exposure Bands'!$B$9:$B$12</c:f>
              <c:numCache>
                <c:formatCode>#,##0</c:formatCode>
                <c:ptCount val="4"/>
                <c:pt idx="0">
                  <c:v>51035020</c:v>
                </c:pt>
                <c:pt idx="1">
                  <c:v>35302700</c:v>
                </c:pt>
                <c:pt idx="2">
                  <c:v>35103420</c:v>
                </c:pt>
                <c:pt idx="3">
                  <c:v>31627470</c:v>
                </c:pt>
              </c:numCache>
            </c:numRef>
          </c:val>
        </c:ser>
        <c:gapWidth val="150"/>
        <c:overlap val="0"/>
        <c:axId val="19933151"/>
        <c:axId val="30393726"/>
      </c:barChart>
      <c:catAx>
        <c:axId val="19933151"/>
        <c:scaling>
          <c:orientation val="minMax"/>
        </c:scaling>
        <c:delete val="0"/>
        <c:axPos val="b"/>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30393726"/>
        <c:crosses val="autoZero"/>
        <c:auto val="1"/>
        <c:lblAlgn val="ctr"/>
        <c:lblOffset val="100"/>
        <c:noMultiLvlLbl val="0"/>
      </c:catAx>
      <c:valAx>
        <c:axId val="30393726"/>
        <c:scaling>
          <c:orientation val="minMax"/>
        </c:scaling>
        <c:delete val="0"/>
        <c:axPos val="l"/>
        <c:majorGridlines>
          <c:spPr>
            <a:ln w="9360">
              <a:solidFill>
                <a:srgbClr val="878787"/>
              </a:solidFill>
              <a:round/>
            </a:ln>
          </c:spPr>
        </c:majorGridlines>
        <c:numFmt formatCode="#,##0"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19933151"/>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Management</a:t>
            </a:r>
          </a:p>
        </c:rich>
      </c:tx>
      <c:overlay val="0"/>
      <c:spPr>
        <a:noFill/>
        <a:ln w="0">
          <a:noFill/>
        </a:ln>
      </c:spPr>
    </c:title>
    <c:autoTitleDeleted val="0"/>
    <c:plotArea>
      <c:barChart>
        <c:barDir val="col"/>
        <c:grouping val="clustered"/>
        <c:varyColors val="0"/>
        <c:ser>
          <c:idx val="0"/>
          <c:order val="0"/>
          <c:spPr>
            <a:solidFill>
              <a:srgbClr val="4f81bd"/>
            </a:solidFill>
            <a:ln w="0">
              <a:noFill/>
            </a:ln>
          </c:spPr>
          <c:invertIfNegative val="0"/>
          <c:dLbls>
            <c:txPr>
              <a:bodyPr wrap="square"/>
              <a:lstStyle/>
              <a:p>
                <a:pPr>
                  <a:defRPr b="0" sz="1000" spc="-1" strike="noStrike">
                    <a:solidFill>
                      <a:srgbClr val="000000"/>
                    </a:solidFill>
                    <a:latin typeface="Arial"/>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'By Family'!$B$31:$K$31</c:f>
              <c:strCache>
                <c:ptCount val="10"/>
                <c:pt idx="0">
                  <c:v>0.0-0.1</c:v>
                </c:pt>
                <c:pt idx="1">
                  <c:v>0.1-0.2</c:v>
                </c:pt>
                <c:pt idx="2">
                  <c:v>0.2-0.3</c:v>
                </c:pt>
                <c:pt idx="3">
                  <c:v>0.3-0.4</c:v>
                </c:pt>
                <c:pt idx="4">
                  <c:v>0.4-0.5</c:v>
                </c:pt>
                <c:pt idx="5">
                  <c:v>0.5-0.6</c:v>
                </c:pt>
                <c:pt idx="6">
                  <c:v>0.6-0.7</c:v>
                </c:pt>
                <c:pt idx="7">
                  <c:v>0.7-0.8</c:v>
                </c:pt>
                <c:pt idx="8">
                  <c:v>0.8-0.9</c:v>
                </c:pt>
                <c:pt idx="9">
                  <c:v>0.9-1.0</c:v>
                </c:pt>
              </c:strCache>
            </c:strRef>
          </c:cat>
          <c:val>
            <c:numRef>
              <c:f>'By Family'!$B$37:$K$37</c:f>
              <c:numCache>
                <c:formatCode>General</c:formatCode>
                <c:ptCount val="10"/>
                <c:pt idx="0">
                  <c:v>0</c:v>
                </c:pt>
                <c:pt idx="1">
                  <c:v>0</c:v>
                </c:pt>
                <c:pt idx="2">
                  <c:v>0</c:v>
                </c:pt>
                <c:pt idx="3">
                  <c:v>7</c:v>
                </c:pt>
                <c:pt idx="4">
                  <c:v>20</c:v>
                </c:pt>
                <c:pt idx="5">
                  <c:v>8</c:v>
                </c:pt>
                <c:pt idx="6">
                  <c:v>1</c:v>
                </c:pt>
                <c:pt idx="7">
                  <c:v>0</c:v>
                </c:pt>
                <c:pt idx="8">
                  <c:v>0</c:v>
                </c:pt>
                <c:pt idx="9">
                  <c:v>0</c:v>
                </c:pt>
              </c:numCache>
            </c:numRef>
          </c:val>
        </c:ser>
        <c:gapWidth val="150"/>
        <c:overlap val="0"/>
        <c:axId val="94442150"/>
        <c:axId val="56607447"/>
      </c:barChart>
      <c:catAx>
        <c:axId val="94442150"/>
        <c:scaling>
          <c:orientation val="minMax"/>
        </c:scaling>
        <c:delete val="0"/>
        <c:axPos val="b"/>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56607447"/>
        <c:crosses val="autoZero"/>
        <c:auto val="1"/>
        <c:lblAlgn val="ctr"/>
        <c:lblOffset val="100"/>
        <c:noMultiLvlLbl val="0"/>
      </c:catAx>
      <c:valAx>
        <c:axId val="56607447"/>
        <c:scaling>
          <c:orientation val="minMax"/>
        </c:scaling>
        <c:delete val="0"/>
        <c:axPos val="l"/>
        <c:majorGridlines>
          <c:spPr>
            <a:ln w="9360">
              <a:solidFill>
                <a:srgbClr val="878787"/>
              </a:solidFill>
              <a:round/>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Units</a:t>
                </a:r>
              </a:p>
            </c:rich>
          </c:tx>
          <c:overlay val="0"/>
          <c:spPr>
            <a:noFill/>
            <a:ln w="0">
              <a:noFill/>
            </a:ln>
          </c:spPr>
        </c:title>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94442150"/>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1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Business and finance</a:t>
            </a:r>
          </a:p>
        </c:rich>
      </c:tx>
      <c:overlay val="0"/>
      <c:spPr>
        <a:noFill/>
        <a:ln w="0">
          <a:noFill/>
        </a:ln>
      </c:spPr>
    </c:title>
    <c:autoTitleDeleted val="0"/>
    <c:plotArea>
      <c:barChart>
        <c:barDir val="col"/>
        <c:grouping val="clustered"/>
        <c:varyColors val="0"/>
        <c:ser>
          <c:idx val="0"/>
          <c:order val="0"/>
          <c:spPr>
            <a:solidFill>
              <a:srgbClr val="4f81bd"/>
            </a:solidFill>
            <a:ln w="0">
              <a:noFill/>
            </a:ln>
          </c:spPr>
          <c:invertIfNegative val="0"/>
          <c:dLbls>
            <c:txPr>
              <a:bodyPr wrap="square"/>
              <a:lstStyle/>
              <a:p>
                <a:pPr>
                  <a:defRPr b="0" sz="1000" spc="-1" strike="noStrike">
                    <a:solidFill>
                      <a:srgbClr val="000000"/>
                    </a:solidFill>
                    <a:latin typeface="Arial"/>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'By Family'!$B$31:$K$31</c:f>
              <c:strCache>
                <c:ptCount val="10"/>
                <c:pt idx="0">
                  <c:v>0.0-0.1</c:v>
                </c:pt>
                <c:pt idx="1">
                  <c:v>0.1-0.2</c:v>
                </c:pt>
                <c:pt idx="2">
                  <c:v>0.2-0.3</c:v>
                </c:pt>
                <c:pt idx="3">
                  <c:v>0.3-0.4</c:v>
                </c:pt>
                <c:pt idx="4">
                  <c:v>0.4-0.5</c:v>
                </c:pt>
                <c:pt idx="5">
                  <c:v>0.5-0.6</c:v>
                </c:pt>
                <c:pt idx="6">
                  <c:v>0.6-0.7</c:v>
                </c:pt>
                <c:pt idx="7">
                  <c:v>0.7-0.8</c:v>
                </c:pt>
                <c:pt idx="8">
                  <c:v>0.8-0.9</c:v>
                </c:pt>
                <c:pt idx="9">
                  <c:v>0.9-1.0</c:v>
                </c:pt>
              </c:strCache>
            </c:strRef>
          </c:cat>
          <c:val>
            <c:numRef>
              <c:f>'By Family'!$B$38:$K$38</c:f>
              <c:numCache>
                <c:formatCode>General</c:formatCode>
                <c:ptCount val="10"/>
                <c:pt idx="0">
                  <c:v>0</c:v>
                </c:pt>
                <c:pt idx="1">
                  <c:v>1</c:v>
                </c:pt>
                <c:pt idx="2">
                  <c:v>0</c:v>
                </c:pt>
                <c:pt idx="3">
                  <c:v>1</c:v>
                </c:pt>
                <c:pt idx="4">
                  <c:v>9</c:v>
                </c:pt>
                <c:pt idx="5">
                  <c:v>17</c:v>
                </c:pt>
                <c:pt idx="6">
                  <c:v>3</c:v>
                </c:pt>
                <c:pt idx="7">
                  <c:v>1</c:v>
                </c:pt>
                <c:pt idx="8">
                  <c:v>0</c:v>
                </c:pt>
                <c:pt idx="9">
                  <c:v>0</c:v>
                </c:pt>
              </c:numCache>
            </c:numRef>
          </c:val>
        </c:ser>
        <c:gapWidth val="150"/>
        <c:overlap val="0"/>
        <c:axId val="68051358"/>
        <c:axId val="76553491"/>
      </c:barChart>
      <c:catAx>
        <c:axId val="68051358"/>
        <c:scaling>
          <c:orientation val="minMax"/>
        </c:scaling>
        <c:delete val="0"/>
        <c:axPos val="b"/>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76553491"/>
        <c:crosses val="autoZero"/>
        <c:auto val="1"/>
        <c:lblAlgn val="ctr"/>
        <c:lblOffset val="100"/>
        <c:noMultiLvlLbl val="0"/>
      </c:catAx>
      <c:valAx>
        <c:axId val="76553491"/>
        <c:scaling>
          <c:orientation val="minMax"/>
        </c:scaling>
        <c:delete val="0"/>
        <c:axPos val="l"/>
        <c:majorGridlines>
          <c:spPr>
            <a:ln w="9360">
              <a:solidFill>
                <a:srgbClr val="878787"/>
              </a:solidFill>
              <a:round/>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Units</a:t>
                </a:r>
              </a:p>
            </c:rich>
          </c:tx>
          <c:overlay val="0"/>
          <c:spPr>
            <a:noFill/>
            <a:ln w="0">
              <a:noFill/>
            </a:ln>
          </c:spPr>
        </c:title>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68051358"/>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1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Educational instruction</a:t>
            </a:r>
          </a:p>
        </c:rich>
      </c:tx>
      <c:overlay val="0"/>
      <c:spPr>
        <a:noFill/>
        <a:ln w="0">
          <a:noFill/>
        </a:ln>
      </c:spPr>
    </c:title>
    <c:autoTitleDeleted val="0"/>
    <c:plotArea>
      <c:barChart>
        <c:barDir val="col"/>
        <c:grouping val="clustered"/>
        <c:varyColors val="0"/>
        <c:ser>
          <c:idx val="0"/>
          <c:order val="0"/>
          <c:spPr>
            <a:solidFill>
              <a:srgbClr val="4f81bd"/>
            </a:solidFill>
            <a:ln w="0">
              <a:noFill/>
            </a:ln>
          </c:spPr>
          <c:invertIfNegative val="0"/>
          <c:dLbls>
            <c:txPr>
              <a:bodyPr wrap="square"/>
              <a:lstStyle/>
              <a:p>
                <a:pPr>
                  <a:defRPr b="0" sz="1000" spc="-1" strike="noStrike">
                    <a:solidFill>
                      <a:srgbClr val="000000"/>
                    </a:solidFill>
                    <a:latin typeface="Arial"/>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'By Family'!$B$31:$K$31</c:f>
              <c:strCache>
                <c:ptCount val="10"/>
                <c:pt idx="0">
                  <c:v>0.0-0.1</c:v>
                </c:pt>
                <c:pt idx="1">
                  <c:v>0.1-0.2</c:v>
                </c:pt>
                <c:pt idx="2">
                  <c:v>0.2-0.3</c:v>
                </c:pt>
                <c:pt idx="3">
                  <c:v>0.3-0.4</c:v>
                </c:pt>
                <c:pt idx="4">
                  <c:v>0.4-0.5</c:v>
                </c:pt>
                <c:pt idx="5">
                  <c:v>0.5-0.6</c:v>
                </c:pt>
                <c:pt idx="6">
                  <c:v>0.6-0.7</c:v>
                </c:pt>
                <c:pt idx="7">
                  <c:v>0.7-0.8</c:v>
                </c:pt>
                <c:pt idx="8">
                  <c:v>0.8-0.9</c:v>
                </c:pt>
                <c:pt idx="9">
                  <c:v>0.9-1.0</c:v>
                </c:pt>
              </c:strCache>
            </c:strRef>
          </c:cat>
          <c:val>
            <c:numRef>
              <c:f>'By Family'!$B$39:$K$39</c:f>
              <c:numCache>
                <c:formatCode>General</c:formatCode>
                <c:ptCount val="10"/>
                <c:pt idx="0">
                  <c:v>0</c:v>
                </c:pt>
                <c:pt idx="1">
                  <c:v>3</c:v>
                </c:pt>
                <c:pt idx="2">
                  <c:v>6</c:v>
                </c:pt>
                <c:pt idx="3">
                  <c:v>11</c:v>
                </c:pt>
                <c:pt idx="4">
                  <c:v>34</c:v>
                </c:pt>
                <c:pt idx="5">
                  <c:v>4</c:v>
                </c:pt>
                <c:pt idx="6">
                  <c:v>2</c:v>
                </c:pt>
                <c:pt idx="7">
                  <c:v>0</c:v>
                </c:pt>
                <c:pt idx="8">
                  <c:v>0</c:v>
                </c:pt>
                <c:pt idx="9">
                  <c:v>0</c:v>
                </c:pt>
              </c:numCache>
            </c:numRef>
          </c:val>
        </c:ser>
        <c:gapWidth val="150"/>
        <c:overlap val="0"/>
        <c:axId val="8623410"/>
        <c:axId val="71972913"/>
      </c:barChart>
      <c:catAx>
        <c:axId val="8623410"/>
        <c:scaling>
          <c:orientation val="minMax"/>
        </c:scaling>
        <c:delete val="0"/>
        <c:axPos val="b"/>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71972913"/>
        <c:crosses val="autoZero"/>
        <c:auto val="1"/>
        <c:lblAlgn val="ctr"/>
        <c:lblOffset val="100"/>
        <c:noMultiLvlLbl val="0"/>
      </c:catAx>
      <c:valAx>
        <c:axId val="71972913"/>
        <c:scaling>
          <c:orientation val="minMax"/>
        </c:scaling>
        <c:delete val="0"/>
        <c:axPos val="l"/>
        <c:majorGridlines>
          <c:spPr>
            <a:ln w="9360">
              <a:solidFill>
                <a:srgbClr val="878787"/>
              </a:solidFill>
              <a:round/>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Units</a:t>
                </a:r>
              </a:p>
            </c:rich>
          </c:tx>
          <c:overlay val="0"/>
          <c:spPr>
            <a:noFill/>
            <a:ln w="0">
              <a:noFill/>
            </a:ln>
          </c:spPr>
        </c:title>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8623410"/>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1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Computer and math</a:t>
            </a:r>
          </a:p>
        </c:rich>
      </c:tx>
      <c:overlay val="0"/>
      <c:spPr>
        <a:noFill/>
        <a:ln w="0">
          <a:noFill/>
        </a:ln>
      </c:spPr>
    </c:title>
    <c:autoTitleDeleted val="0"/>
    <c:plotArea>
      <c:barChart>
        <c:barDir val="col"/>
        <c:grouping val="clustered"/>
        <c:varyColors val="0"/>
        <c:ser>
          <c:idx val="0"/>
          <c:order val="0"/>
          <c:spPr>
            <a:solidFill>
              <a:srgbClr val="4f81bd"/>
            </a:solidFill>
            <a:ln w="0">
              <a:noFill/>
            </a:ln>
          </c:spPr>
          <c:invertIfNegative val="0"/>
          <c:dLbls>
            <c:txPr>
              <a:bodyPr wrap="square"/>
              <a:lstStyle/>
              <a:p>
                <a:pPr>
                  <a:defRPr b="0" sz="1000" spc="-1" strike="noStrike">
                    <a:solidFill>
                      <a:srgbClr val="000000"/>
                    </a:solidFill>
                    <a:latin typeface="Arial"/>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'By Family'!$B$31:$K$31</c:f>
              <c:strCache>
                <c:ptCount val="10"/>
                <c:pt idx="0">
                  <c:v>0.0-0.1</c:v>
                </c:pt>
                <c:pt idx="1">
                  <c:v>0.1-0.2</c:v>
                </c:pt>
                <c:pt idx="2">
                  <c:v>0.2-0.3</c:v>
                </c:pt>
                <c:pt idx="3">
                  <c:v>0.3-0.4</c:v>
                </c:pt>
                <c:pt idx="4">
                  <c:v>0.4-0.5</c:v>
                </c:pt>
                <c:pt idx="5">
                  <c:v>0.5-0.6</c:v>
                </c:pt>
                <c:pt idx="6">
                  <c:v>0.6-0.7</c:v>
                </c:pt>
                <c:pt idx="7">
                  <c:v>0.7-0.8</c:v>
                </c:pt>
                <c:pt idx="8">
                  <c:v>0.8-0.9</c:v>
                </c:pt>
                <c:pt idx="9">
                  <c:v>0.9-1.0</c:v>
                </c:pt>
              </c:strCache>
            </c:strRef>
          </c:cat>
          <c:val>
            <c:numRef>
              <c:f>'By Family'!$B$40:$K$40</c:f>
              <c:numCache>
                <c:formatCode>General</c:formatCode>
                <c:ptCount val="10"/>
                <c:pt idx="0">
                  <c:v>0</c:v>
                </c:pt>
                <c:pt idx="1">
                  <c:v>0</c:v>
                </c:pt>
                <c:pt idx="2">
                  <c:v>0</c:v>
                </c:pt>
                <c:pt idx="3">
                  <c:v>0</c:v>
                </c:pt>
                <c:pt idx="4">
                  <c:v>6</c:v>
                </c:pt>
                <c:pt idx="5">
                  <c:v>9</c:v>
                </c:pt>
                <c:pt idx="6">
                  <c:v>5</c:v>
                </c:pt>
                <c:pt idx="7">
                  <c:v>1</c:v>
                </c:pt>
                <c:pt idx="8">
                  <c:v>0</c:v>
                </c:pt>
                <c:pt idx="9">
                  <c:v>0</c:v>
                </c:pt>
              </c:numCache>
            </c:numRef>
          </c:val>
        </c:ser>
        <c:gapWidth val="150"/>
        <c:overlap val="0"/>
        <c:axId val="65962631"/>
        <c:axId val="50379563"/>
      </c:barChart>
      <c:catAx>
        <c:axId val="65962631"/>
        <c:scaling>
          <c:orientation val="minMax"/>
        </c:scaling>
        <c:delete val="0"/>
        <c:axPos val="b"/>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50379563"/>
        <c:crosses val="autoZero"/>
        <c:auto val="1"/>
        <c:lblAlgn val="ctr"/>
        <c:lblOffset val="100"/>
        <c:noMultiLvlLbl val="0"/>
      </c:catAx>
      <c:valAx>
        <c:axId val="50379563"/>
        <c:scaling>
          <c:orientation val="minMax"/>
        </c:scaling>
        <c:delete val="0"/>
        <c:axPos val="l"/>
        <c:majorGridlines>
          <c:spPr>
            <a:ln w="9360">
              <a:solidFill>
                <a:srgbClr val="878787"/>
              </a:solidFill>
              <a:round/>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Units</a:t>
                </a:r>
              </a:p>
            </c:rich>
          </c:tx>
          <c:overlay val="0"/>
          <c:spPr>
            <a:noFill/>
            <a:ln w="0">
              <a:noFill/>
            </a:ln>
          </c:spPr>
        </c:title>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65962631"/>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1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Engineering</a:t>
            </a:r>
          </a:p>
        </c:rich>
      </c:tx>
      <c:overlay val="0"/>
      <c:spPr>
        <a:noFill/>
        <a:ln w="0">
          <a:noFill/>
        </a:ln>
      </c:spPr>
    </c:title>
    <c:autoTitleDeleted val="0"/>
    <c:plotArea>
      <c:barChart>
        <c:barDir val="col"/>
        <c:grouping val="clustered"/>
        <c:varyColors val="0"/>
        <c:ser>
          <c:idx val="0"/>
          <c:order val="0"/>
          <c:spPr>
            <a:solidFill>
              <a:srgbClr val="4f81bd"/>
            </a:solidFill>
            <a:ln w="0">
              <a:noFill/>
            </a:ln>
          </c:spPr>
          <c:invertIfNegative val="0"/>
          <c:dLbls>
            <c:txPr>
              <a:bodyPr wrap="square"/>
              <a:lstStyle/>
              <a:p>
                <a:pPr>
                  <a:defRPr b="0" sz="1000" spc="-1" strike="noStrike">
                    <a:solidFill>
                      <a:srgbClr val="000000"/>
                    </a:solidFill>
                    <a:latin typeface="Arial"/>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'By Family'!$B$31:$K$31</c:f>
              <c:strCache>
                <c:ptCount val="10"/>
                <c:pt idx="0">
                  <c:v>0.0-0.1</c:v>
                </c:pt>
                <c:pt idx="1">
                  <c:v>0.1-0.2</c:v>
                </c:pt>
                <c:pt idx="2">
                  <c:v>0.2-0.3</c:v>
                </c:pt>
                <c:pt idx="3">
                  <c:v>0.3-0.4</c:v>
                </c:pt>
                <c:pt idx="4">
                  <c:v>0.4-0.5</c:v>
                </c:pt>
                <c:pt idx="5">
                  <c:v>0.5-0.6</c:v>
                </c:pt>
                <c:pt idx="6">
                  <c:v>0.6-0.7</c:v>
                </c:pt>
                <c:pt idx="7">
                  <c:v>0.7-0.8</c:v>
                </c:pt>
                <c:pt idx="8">
                  <c:v>0.8-0.9</c:v>
                </c:pt>
                <c:pt idx="9">
                  <c:v>0.9-1.0</c:v>
                </c:pt>
              </c:strCache>
            </c:strRef>
          </c:cat>
          <c:val>
            <c:numRef>
              <c:f>'By Family'!$B$41:$K$41</c:f>
              <c:numCache>
                <c:formatCode>General</c:formatCode>
                <c:ptCount val="10"/>
                <c:pt idx="0">
                  <c:v>1</c:v>
                </c:pt>
                <c:pt idx="1">
                  <c:v>5</c:v>
                </c:pt>
                <c:pt idx="2">
                  <c:v>3</c:v>
                </c:pt>
                <c:pt idx="3">
                  <c:v>12</c:v>
                </c:pt>
                <c:pt idx="4">
                  <c:v>12</c:v>
                </c:pt>
                <c:pt idx="5">
                  <c:v>2</c:v>
                </c:pt>
                <c:pt idx="6">
                  <c:v>0</c:v>
                </c:pt>
                <c:pt idx="7">
                  <c:v>0</c:v>
                </c:pt>
                <c:pt idx="8">
                  <c:v>0</c:v>
                </c:pt>
                <c:pt idx="9">
                  <c:v>0</c:v>
                </c:pt>
              </c:numCache>
            </c:numRef>
          </c:val>
        </c:ser>
        <c:gapWidth val="150"/>
        <c:overlap val="0"/>
        <c:axId val="18616631"/>
        <c:axId val="58806427"/>
      </c:barChart>
      <c:catAx>
        <c:axId val="18616631"/>
        <c:scaling>
          <c:orientation val="minMax"/>
        </c:scaling>
        <c:delete val="0"/>
        <c:axPos val="b"/>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58806427"/>
        <c:crosses val="autoZero"/>
        <c:auto val="1"/>
        <c:lblAlgn val="ctr"/>
        <c:lblOffset val="100"/>
        <c:noMultiLvlLbl val="0"/>
      </c:catAx>
      <c:valAx>
        <c:axId val="58806427"/>
        <c:scaling>
          <c:orientation val="minMax"/>
        </c:scaling>
        <c:delete val="0"/>
        <c:axPos val="l"/>
        <c:majorGridlines>
          <c:spPr>
            <a:ln w="9360">
              <a:solidFill>
                <a:srgbClr val="878787"/>
              </a:solidFill>
              <a:round/>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Units</a:t>
                </a:r>
              </a:p>
            </c:rich>
          </c:tx>
          <c:overlay val="0"/>
          <c:spPr>
            <a:noFill/>
            <a:ln w="0">
              <a:noFill/>
            </a:ln>
          </c:spPr>
        </c:title>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18616631"/>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1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Arts, sports and media</a:t>
            </a:r>
          </a:p>
        </c:rich>
      </c:tx>
      <c:overlay val="0"/>
      <c:spPr>
        <a:noFill/>
        <a:ln w="0">
          <a:noFill/>
        </a:ln>
      </c:spPr>
    </c:title>
    <c:autoTitleDeleted val="0"/>
    <c:plotArea>
      <c:barChart>
        <c:barDir val="col"/>
        <c:grouping val="clustered"/>
        <c:varyColors val="0"/>
        <c:ser>
          <c:idx val="0"/>
          <c:order val="0"/>
          <c:spPr>
            <a:solidFill>
              <a:srgbClr val="4f81bd"/>
            </a:solidFill>
            <a:ln w="0">
              <a:noFill/>
            </a:ln>
          </c:spPr>
          <c:invertIfNegative val="0"/>
          <c:dLbls>
            <c:txPr>
              <a:bodyPr wrap="square"/>
              <a:lstStyle/>
              <a:p>
                <a:pPr>
                  <a:defRPr b="0" sz="1000" spc="-1" strike="noStrike">
                    <a:solidFill>
                      <a:srgbClr val="000000"/>
                    </a:solidFill>
                    <a:latin typeface="Arial"/>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'By Family'!$B$31:$K$31</c:f>
              <c:strCache>
                <c:ptCount val="10"/>
                <c:pt idx="0">
                  <c:v>0.0-0.1</c:v>
                </c:pt>
                <c:pt idx="1">
                  <c:v>0.1-0.2</c:v>
                </c:pt>
                <c:pt idx="2">
                  <c:v>0.2-0.3</c:v>
                </c:pt>
                <c:pt idx="3">
                  <c:v>0.3-0.4</c:v>
                </c:pt>
                <c:pt idx="4">
                  <c:v>0.4-0.5</c:v>
                </c:pt>
                <c:pt idx="5">
                  <c:v>0.5-0.6</c:v>
                </c:pt>
                <c:pt idx="6">
                  <c:v>0.6-0.7</c:v>
                </c:pt>
                <c:pt idx="7">
                  <c:v>0.7-0.8</c:v>
                </c:pt>
                <c:pt idx="8">
                  <c:v>0.8-0.9</c:v>
                </c:pt>
                <c:pt idx="9">
                  <c:v>0.9-1.0</c:v>
                </c:pt>
              </c:strCache>
            </c:strRef>
          </c:cat>
          <c:val>
            <c:numRef>
              <c:f>'By Family'!$B$42:$K$42</c:f>
              <c:numCache>
                <c:formatCode>General</c:formatCode>
                <c:ptCount val="10"/>
                <c:pt idx="0">
                  <c:v>2</c:v>
                </c:pt>
                <c:pt idx="1">
                  <c:v>17</c:v>
                </c:pt>
                <c:pt idx="2">
                  <c:v>6</c:v>
                </c:pt>
                <c:pt idx="3">
                  <c:v>3</c:v>
                </c:pt>
                <c:pt idx="4">
                  <c:v>0</c:v>
                </c:pt>
                <c:pt idx="5">
                  <c:v>5</c:v>
                </c:pt>
                <c:pt idx="6">
                  <c:v>2</c:v>
                </c:pt>
                <c:pt idx="7">
                  <c:v>0</c:v>
                </c:pt>
                <c:pt idx="8">
                  <c:v>1</c:v>
                </c:pt>
                <c:pt idx="9">
                  <c:v>0</c:v>
                </c:pt>
              </c:numCache>
            </c:numRef>
          </c:val>
        </c:ser>
        <c:gapWidth val="150"/>
        <c:overlap val="0"/>
        <c:axId val="21198253"/>
        <c:axId val="90547817"/>
      </c:barChart>
      <c:catAx>
        <c:axId val="21198253"/>
        <c:scaling>
          <c:orientation val="minMax"/>
        </c:scaling>
        <c:delete val="0"/>
        <c:axPos val="b"/>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90547817"/>
        <c:crosses val="autoZero"/>
        <c:auto val="1"/>
        <c:lblAlgn val="ctr"/>
        <c:lblOffset val="100"/>
        <c:noMultiLvlLbl val="0"/>
      </c:catAx>
      <c:valAx>
        <c:axId val="90547817"/>
        <c:scaling>
          <c:orientation val="minMax"/>
        </c:scaling>
        <c:delete val="0"/>
        <c:axPos val="l"/>
        <c:majorGridlines>
          <c:spPr>
            <a:ln w="9360">
              <a:solidFill>
                <a:srgbClr val="878787"/>
              </a:solidFill>
              <a:round/>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Units</a:t>
                </a:r>
              </a:p>
            </c:rich>
          </c:tx>
          <c:overlay val="0"/>
          <c:spPr>
            <a:noFill/>
            <a:ln w="0">
              <a:noFill/>
            </a:ln>
          </c:spPr>
        </c:title>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21198253"/>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1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Life, physical, and social science</a:t>
            </a:r>
          </a:p>
        </c:rich>
      </c:tx>
      <c:overlay val="0"/>
      <c:spPr>
        <a:noFill/>
        <a:ln w="0">
          <a:noFill/>
        </a:ln>
      </c:spPr>
    </c:title>
    <c:autoTitleDeleted val="0"/>
    <c:plotArea>
      <c:barChart>
        <c:barDir val="col"/>
        <c:grouping val="clustered"/>
        <c:varyColors val="0"/>
        <c:ser>
          <c:idx val="0"/>
          <c:order val="0"/>
          <c:spPr>
            <a:solidFill>
              <a:srgbClr val="4f81bd"/>
            </a:solidFill>
            <a:ln w="0">
              <a:noFill/>
            </a:ln>
          </c:spPr>
          <c:invertIfNegative val="0"/>
          <c:dLbls>
            <c:txPr>
              <a:bodyPr wrap="square"/>
              <a:lstStyle/>
              <a:p>
                <a:pPr>
                  <a:defRPr b="0" sz="1000" spc="-1" strike="noStrike">
                    <a:solidFill>
                      <a:srgbClr val="000000"/>
                    </a:solidFill>
                    <a:latin typeface="Arial"/>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'By Family'!$B$31:$K$31</c:f>
              <c:strCache>
                <c:ptCount val="10"/>
                <c:pt idx="0">
                  <c:v>0.0-0.1</c:v>
                </c:pt>
                <c:pt idx="1">
                  <c:v>0.1-0.2</c:v>
                </c:pt>
                <c:pt idx="2">
                  <c:v>0.2-0.3</c:v>
                </c:pt>
                <c:pt idx="3">
                  <c:v>0.3-0.4</c:v>
                </c:pt>
                <c:pt idx="4">
                  <c:v>0.4-0.5</c:v>
                </c:pt>
                <c:pt idx="5">
                  <c:v>0.5-0.6</c:v>
                </c:pt>
                <c:pt idx="6">
                  <c:v>0.6-0.7</c:v>
                </c:pt>
                <c:pt idx="7">
                  <c:v>0.7-0.8</c:v>
                </c:pt>
                <c:pt idx="8">
                  <c:v>0.8-0.9</c:v>
                </c:pt>
                <c:pt idx="9">
                  <c:v>0.9-1.0</c:v>
                </c:pt>
              </c:strCache>
            </c:strRef>
          </c:cat>
          <c:val>
            <c:numRef>
              <c:f>'By Family'!$B$43:$K$43</c:f>
              <c:numCache>
                <c:formatCode>General</c:formatCode>
                <c:ptCount val="10"/>
                <c:pt idx="0">
                  <c:v>0</c:v>
                </c:pt>
                <c:pt idx="1">
                  <c:v>1</c:v>
                </c:pt>
                <c:pt idx="2">
                  <c:v>6</c:v>
                </c:pt>
                <c:pt idx="3">
                  <c:v>13</c:v>
                </c:pt>
                <c:pt idx="4">
                  <c:v>15</c:v>
                </c:pt>
                <c:pt idx="5">
                  <c:v>11</c:v>
                </c:pt>
                <c:pt idx="6">
                  <c:v>1</c:v>
                </c:pt>
                <c:pt idx="7">
                  <c:v>0</c:v>
                </c:pt>
                <c:pt idx="8">
                  <c:v>0</c:v>
                </c:pt>
                <c:pt idx="9">
                  <c:v>0</c:v>
                </c:pt>
              </c:numCache>
            </c:numRef>
          </c:val>
        </c:ser>
        <c:gapWidth val="150"/>
        <c:overlap val="0"/>
        <c:axId val="78671961"/>
        <c:axId val="64686182"/>
      </c:barChart>
      <c:catAx>
        <c:axId val="78671961"/>
        <c:scaling>
          <c:orientation val="minMax"/>
        </c:scaling>
        <c:delete val="0"/>
        <c:axPos val="b"/>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64686182"/>
        <c:crosses val="autoZero"/>
        <c:auto val="1"/>
        <c:lblAlgn val="ctr"/>
        <c:lblOffset val="100"/>
        <c:noMultiLvlLbl val="0"/>
      </c:catAx>
      <c:valAx>
        <c:axId val="64686182"/>
        <c:scaling>
          <c:orientation val="minMax"/>
        </c:scaling>
        <c:delete val="0"/>
        <c:axPos val="l"/>
        <c:majorGridlines>
          <c:spPr>
            <a:ln w="9360">
              <a:solidFill>
                <a:srgbClr val="878787"/>
              </a:solidFill>
              <a:round/>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Units</a:t>
                </a:r>
              </a:p>
            </c:rich>
          </c:tx>
          <c:overlay val="0"/>
          <c:spPr>
            <a:noFill/>
            <a:ln w="0">
              <a:noFill/>
            </a:ln>
          </c:spPr>
        </c:title>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78671961"/>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1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Legal</a:t>
            </a:r>
          </a:p>
        </c:rich>
      </c:tx>
      <c:overlay val="0"/>
      <c:spPr>
        <a:noFill/>
        <a:ln w="0">
          <a:noFill/>
        </a:ln>
      </c:spPr>
    </c:title>
    <c:autoTitleDeleted val="0"/>
    <c:plotArea>
      <c:barChart>
        <c:barDir val="col"/>
        <c:grouping val="clustered"/>
        <c:varyColors val="0"/>
        <c:ser>
          <c:idx val="0"/>
          <c:order val="0"/>
          <c:spPr>
            <a:solidFill>
              <a:srgbClr val="4f81bd"/>
            </a:solidFill>
            <a:ln w="0">
              <a:noFill/>
            </a:ln>
          </c:spPr>
          <c:invertIfNegative val="0"/>
          <c:dLbls>
            <c:txPr>
              <a:bodyPr wrap="square"/>
              <a:lstStyle/>
              <a:p>
                <a:pPr>
                  <a:defRPr b="0" sz="1000" spc="-1" strike="noStrike">
                    <a:solidFill>
                      <a:srgbClr val="000000"/>
                    </a:solidFill>
                    <a:latin typeface="Arial"/>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'By Family'!$B$31:$K$31</c:f>
              <c:strCache>
                <c:ptCount val="10"/>
                <c:pt idx="0">
                  <c:v>0.0-0.1</c:v>
                </c:pt>
                <c:pt idx="1">
                  <c:v>0.1-0.2</c:v>
                </c:pt>
                <c:pt idx="2">
                  <c:v>0.2-0.3</c:v>
                </c:pt>
                <c:pt idx="3">
                  <c:v>0.3-0.4</c:v>
                </c:pt>
                <c:pt idx="4">
                  <c:v>0.4-0.5</c:v>
                </c:pt>
                <c:pt idx="5">
                  <c:v>0.5-0.6</c:v>
                </c:pt>
                <c:pt idx="6">
                  <c:v>0.6-0.7</c:v>
                </c:pt>
                <c:pt idx="7">
                  <c:v>0.7-0.8</c:v>
                </c:pt>
                <c:pt idx="8">
                  <c:v>0.8-0.9</c:v>
                </c:pt>
                <c:pt idx="9">
                  <c:v>0.9-1.0</c:v>
                </c:pt>
              </c:strCache>
            </c:strRef>
          </c:cat>
          <c:val>
            <c:numRef>
              <c:f>'By Family'!$B$44:$K$44</c:f>
              <c:numCache>
                <c:formatCode>General</c:formatCode>
                <c:ptCount val="10"/>
                <c:pt idx="0">
                  <c:v>0</c:v>
                </c:pt>
                <c:pt idx="1">
                  <c:v>0</c:v>
                </c:pt>
                <c:pt idx="2">
                  <c:v>1</c:v>
                </c:pt>
                <c:pt idx="3">
                  <c:v>1</c:v>
                </c:pt>
                <c:pt idx="4">
                  <c:v>3</c:v>
                </c:pt>
                <c:pt idx="5">
                  <c:v>2</c:v>
                </c:pt>
                <c:pt idx="6">
                  <c:v>0</c:v>
                </c:pt>
                <c:pt idx="7">
                  <c:v>0</c:v>
                </c:pt>
                <c:pt idx="8">
                  <c:v>0</c:v>
                </c:pt>
                <c:pt idx="9">
                  <c:v>0</c:v>
                </c:pt>
              </c:numCache>
            </c:numRef>
          </c:val>
        </c:ser>
        <c:gapWidth val="150"/>
        <c:overlap val="0"/>
        <c:axId val="56779954"/>
        <c:axId val="15440953"/>
      </c:barChart>
      <c:catAx>
        <c:axId val="56779954"/>
        <c:scaling>
          <c:orientation val="minMax"/>
        </c:scaling>
        <c:delete val="0"/>
        <c:axPos val="b"/>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15440953"/>
        <c:crosses val="autoZero"/>
        <c:auto val="1"/>
        <c:lblAlgn val="ctr"/>
        <c:lblOffset val="100"/>
        <c:noMultiLvlLbl val="0"/>
      </c:catAx>
      <c:valAx>
        <c:axId val="15440953"/>
        <c:scaling>
          <c:orientation val="minMax"/>
        </c:scaling>
        <c:delete val="0"/>
        <c:axPos val="l"/>
        <c:majorGridlines>
          <c:spPr>
            <a:ln w="9360">
              <a:solidFill>
                <a:srgbClr val="878787"/>
              </a:solidFill>
              <a:round/>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Units</a:t>
                </a:r>
              </a:p>
            </c:rich>
          </c:tx>
          <c:overlay val="0"/>
          <c:spPr>
            <a:noFill/>
            <a:ln w="0">
              <a:noFill/>
            </a:ln>
          </c:spPr>
        </c:title>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56779954"/>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1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1800" spc="-1" strike="noStrike">
                <a:solidFill>
                  <a:srgbClr val="000000"/>
                </a:solidFill>
                <a:latin typeface="Calibri"/>
              </a:defRPr>
            </a:pPr>
            <a:r>
              <a:rPr b="1" lang="en-US" sz="1800" spc="-1" strike="noStrike">
                <a:solidFill>
                  <a:srgbClr val="000000"/>
                </a:solidFill>
                <a:latin typeface="Calibri"/>
              </a:rPr>
              <a:t>Automation score vs one-year employment % change</a:t>
            </a:r>
          </a:p>
        </c:rich>
      </c:tx>
      <c:overlay val="0"/>
      <c:spPr>
        <a:noFill/>
        <a:ln w="0">
          <a:noFill/>
        </a:ln>
      </c:spPr>
    </c:title>
    <c:autoTitleDeleted val="0"/>
    <c:plotArea>
      <c:scatterChart>
        <c:scatterStyle val="lineMarker"/>
        <c:varyColors val="0"/>
        <c:ser>
          <c:idx val="0"/>
          <c:order val="0"/>
          <c:tx>
            <c:strRef>
              <c:f>"Occupation units"</c:f>
              <c:strCache>
                <c:ptCount val="1"/>
                <c:pt idx="0">
                  <c:v>Occupation units</c:v>
                </c:pt>
              </c:strCache>
            </c:strRef>
          </c:tx>
          <c:spPr>
            <a:solidFill>
              <a:srgbClr val="ffffff"/>
            </a:solidFill>
            <a:ln w="28440">
              <a:noFill/>
            </a:ln>
          </c:spPr>
          <c:marker>
            <c:symbol val="circle"/>
            <c:size val="3"/>
            <c:spPr>
              <a:noFill/>
            </c:spPr>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trendline>
            <c:spPr>
              <a:ln w="9360">
                <a:solidFill>
                  <a:srgbClr val="000000"/>
                </a:solidFill>
                <a:round/>
              </a:ln>
            </c:spPr>
            <c:trendlineType val="linear"/>
            <c:forward val="0"/>
            <c:backward val="0"/>
            <c:dispRSqr val="1"/>
            <c:dispEq val="1"/>
          </c:trendline>
          <c:xVal>
            <c:numRef>
              <c:f>'Emp Change 22-25'!$D$5:$D$776</c:f>
              <c:numCache>
                <c:formatCode>0.000</c:formatCode>
                <c:ptCount val="772"/>
                <c:pt idx="0">
                  <c:v>0.29</c:v>
                </c:pt>
                <c:pt idx="1">
                  <c:v>0.34</c:v>
                </c:pt>
                <c:pt idx="2">
                  <c:v>0.11</c:v>
                </c:pt>
                <c:pt idx="3">
                  <c:v>0.39</c:v>
                </c:pt>
                <c:pt idx="4">
                  <c:v>0.314</c:v>
                </c:pt>
                <c:pt idx="5">
                  <c:v>0.15</c:v>
                </c:pt>
                <c:pt idx="6">
                  <c:v>0.08</c:v>
                </c:pt>
                <c:pt idx="7">
                  <c:v>0.33</c:v>
                </c:pt>
                <c:pt idx="8">
                  <c:v>0.57</c:v>
                </c:pt>
                <c:pt idx="9">
                  <c:v>0.6</c:v>
                </c:pt>
                <c:pt idx="10">
                  <c:v>0.19</c:v>
                </c:pt>
                <c:pt idx="11">
                  <c:v>0.07</c:v>
                </c:pt>
                <c:pt idx="12">
                  <c:v>0.2</c:v>
                </c:pt>
                <c:pt idx="13">
                  <c:v>0.62</c:v>
                </c:pt>
                <c:pt idx="14">
                  <c:v>0.42</c:v>
                </c:pt>
                <c:pt idx="15">
                  <c:v>0.12</c:v>
                </c:pt>
                <c:pt idx="16">
                  <c:v>0.51</c:v>
                </c:pt>
                <c:pt idx="17">
                  <c:v>0.1</c:v>
                </c:pt>
                <c:pt idx="18">
                  <c:v>0.55</c:v>
                </c:pt>
                <c:pt idx="19">
                  <c:v>0.215</c:v>
                </c:pt>
                <c:pt idx="20">
                  <c:v>0.12</c:v>
                </c:pt>
                <c:pt idx="21">
                  <c:v>0.19</c:v>
                </c:pt>
                <c:pt idx="22">
                  <c:v>0.3</c:v>
                </c:pt>
                <c:pt idx="23">
                  <c:v>0.68</c:v>
                </c:pt>
                <c:pt idx="24">
                  <c:v>0.14</c:v>
                </c:pt>
                <c:pt idx="25">
                  <c:v>0.67</c:v>
                </c:pt>
                <c:pt idx="26">
                  <c:v>0.49</c:v>
                </c:pt>
                <c:pt idx="27">
                  <c:v>0.4</c:v>
                </c:pt>
                <c:pt idx="28">
                  <c:v>0.4</c:v>
                </c:pt>
                <c:pt idx="29">
                  <c:v>0.07</c:v>
                </c:pt>
                <c:pt idx="30">
                  <c:v>0.5825</c:v>
                </c:pt>
                <c:pt idx="31">
                  <c:v>0.7</c:v>
                </c:pt>
                <c:pt idx="32">
                  <c:v>0.38</c:v>
                </c:pt>
                <c:pt idx="33">
                  <c:v>0.13</c:v>
                </c:pt>
                <c:pt idx="34">
                  <c:v>0.66</c:v>
                </c:pt>
                <c:pt idx="35">
                  <c:v>0.07</c:v>
                </c:pt>
                <c:pt idx="36">
                  <c:v>0.58</c:v>
                </c:pt>
                <c:pt idx="37">
                  <c:v>0.64</c:v>
                </c:pt>
                <c:pt idx="38">
                  <c:v>0.54</c:v>
                </c:pt>
                <c:pt idx="39">
                  <c:v>0.5</c:v>
                </c:pt>
                <c:pt idx="40">
                  <c:v>0.03</c:v>
                </c:pt>
                <c:pt idx="41">
                  <c:v>0.08</c:v>
                </c:pt>
                <c:pt idx="42">
                  <c:v>0.45</c:v>
                </c:pt>
                <c:pt idx="43">
                  <c:v>0.29</c:v>
                </c:pt>
                <c:pt idx="44">
                  <c:v>0.59</c:v>
                </c:pt>
                <c:pt idx="45">
                  <c:v>0.315</c:v>
                </c:pt>
                <c:pt idx="46">
                  <c:v>0</c:v>
                </c:pt>
                <c:pt idx="47">
                  <c:v>0.06</c:v>
                </c:pt>
                <c:pt idx="48">
                  <c:v>0.13</c:v>
                </c:pt>
                <c:pt idx="49">
                  <c:v>0.45</c:v>
                </c:pt>
                <c:pt idx="50">
                  <c:v>0.49</c:v>
                </c:pt>
                <c:pt idx="51">
                  <c:v>0.04</c:v>
                </c:pt>
                <c:pt idx="52">
                  <c:v>0.43</c:v>
                </c:pt>
                <c:pt idx="53">
                  <c:v>0.44</c:v>
                </c:pt>
                <c:pt idx="54">
                  <c:v>0.25</c:v>
                </c:pt>
                <c:pt idx="55">
                  <c:v>0.14</c:v>
                </c:pt>
                <c:pt idx="56">
                  <c:v>0.13</c:v>
                </c:pt>
                <c:pt idx="57">
                  <c:v>0.05</c:v>
                </c:pt>
                <c:pt idx="58">
                  <c:v>0.42</c:v>
                </c:pt>
                <c:pt idx="59">
                  <c:v>0.4125</c:v>
                </c:pt>
                <c:pt idx="60">
                  <c:v>0.528333333333333</c:v>
                </c:pt>
                <c:pt idx="61">
                  <c:v>0.39</c:v>
                </c:pt>
                <c:pt idx="62">
                  <c:v>0.35</c:v>
                </c:pt>
                <c:pt idx="63">
                  <c:v>0.28</c:v>
                </c:pt>
                <c:pt idx="64">
                  <c:v>0.41</c:v>
                </c:pt>
                <c:pt idx="65">
                  <c:v>0.09</c:v>
                </c:pt>
                <c:pt idx="66">
                  <c:v>0</c:v>
                </c:pt>
                <c:pt idx="67">
                  <c:v>0.17</c:v>
                </c:pt>
                <c:pt idx="68">
                  <c:v>0.27</c:v>
                </c:pt>
                <c:pt idx="69">
                  <c:v>0.55</c:v>
                </c:pt>
                <c:pt idx="70">
                  <c:v>0.165</c:v>
                </c:pt>
                <c:pt idx="71">
                  <c:v>0.453333333333333</c:v>
                </c:pt>
                <c:pt idx="72">
                  <c:v>0.56</c:v>
                </c:pt>
                <c:pt idx="73">
                  <c:v>0.48</c:v>
                </c:pt>
                <c:pt idx="74">
                  <c:v>0.15</c:v>
                </c:pt>
                <c:pt idx="75">
                  <c:v>0.11</c:v>
                </c:pt>
                <c:pt idx="76">
                  <c:v>0</c:v>
                </c:pt>
                <c:pt idx="77">
                  <c:v>0.39</c:v>
                </c:pt>
                <c:pt idx="78">
                  <c:v>0.045</c:v>
                </c:pt>
                <c:pt idx="79">
                  <c:v>0.68</c:v>
                </c:pt>
                <c:pt idx="80">
                  <c:v>0.66</c:v>
                </c:pt>
                <c:pt idx="81">
                  <c:v>0.2</c:v>
                </c:pt>
                <c:pt idx="82">
                  <c:v>0.24</c:v>
                </c:pt>
                <c:pt idx="83">
                  <c:v>0.43</c:v>
                </c:pt>
                <c:pt idx="84">
                  <c:v>0.566666666666667</c:v>
                </c:pt>
                <c:pt idx="85">
                  <c:v>0.35</c:v>
                </c:pt>
                <c:pt idx="86">
                  <c:v>0.45</c:v>
                </c:pt>
                <c:pt idx="87">
                  <c:v>0.04</c:v>
                </c:pt>
                <c:pt idx="88">
                  <c:v>0.1</c:v>
                </c:pt>
                <c:pt idx="89">
                  <c:v>0.33</c:v>
                </c:pt>
                <c:pt idx="90">
                  <c:v>0.48</c:v>
                </c:pt>
                <c:pt idx="91">
                  <c:v>0.29</c:v>
                </c:pt>
                <c:pt idx="92">
                  <c:v>0.57</c:v>
                </c:pt>
                <c:pt idx="93">
                  <c:v>0.27</c:v>
                </c:pt>
                <c:pt idx="94">
                  <c:v>0.42</c:v>
                </c:pt>
                <c:pt idx="95">
                  <c:v>0.47</c:v>
                </c:pt>
                <c:pt idx="96">
                  <c:v>0.3</c:v>
                </c:pt>
                <c:pt idx="97">
                  <c:v>0.6</c:v>
                </c:pt>
                <c:pt idx="98">
                  <c:v>0.29</c:v>
                </c:pt>
                <c:pt idx="99">
                  <c:v>0.21</c:v>
                </c:pt>
                <c:pt idx="100">
                  <c:v>0.05</c:v>
                </c:pt>
                <c:pt idx="101">
                  <c:v>0.41</c:v>
                </c:pt>
                <c:pt idx="102">
                  <c:v>0</c:v>
                </c:pt>
                <c:pt idx="103">
                  <c:v>0.413333333333333</c:v>
                </c:pt>
                <c:pt idx="104">
                  <c:v>0.475</c:v>
                </c:pt>
                <c:pt idx="105">
                  <c:v>0.44</c:v>
                </c:pt>
                <c:pt idx="106">
                  <c:v>0.43</c:v>
                </c:pt>
                <c:pt idx="107">
                  <c:v>0.14</c:v>
                </c:pt>
                <c:pt idx="108">
                  <c:v>0.381666666666667</c:v>
                </c:pt>
                <c:pt idx="109">
                  <c:v>0.151666666666667</c:v>
                </c:pt>
                <c:pt idx="110">
                  <c:v>0.36</c:v>
                </c:pt>
                <c:pt idx="111">
                  <c:v>0.21</c:v>
                </c:pt>
                <c:pt idx="112">
                  <c:v>0.36</c:v>
                </c:pt>
                <c:pt idx="113">
                  <c:v>0.27</c:v>
                </c:pt>
                <c:pt idx="114">
                  <c:v>0.33</c:v>
                </c:pt>
                <c:pt idx="115">
                  <c:v>0.48</c:v>
                </c:pt>
                <c:pt idx="116">
                  <c:v>0.47</c:v>
                </c:pt>
                <c:pt idx="117">
                  <c:v>0.3</c:v>
                </c:pt>
                <c:pt idx="118">
                  <c:v>0.39</c:v>
                </c:pt>
                <c:pt idx="119">
                  <c:v>0.47</c:v>
                </c:pt>
                <c:pt idx="120">
                  <c:v>0.39</c:v>
                </c:pt>
                <c:pt idx="121">
                  <c:v>0.14</c:v>
                </c:pt>
                <c:pt idx="122">
                  <c:v>0.453333333333333</c:v>
                </c:pt>
                <c:pt idx="123">
                  <c:v>0.07</c:v>
                </c:pt>
                <c:pt idx="124">
                  <c:v>0.02</c:v>
                </c:pt>
                <c:pt idx="125">
                  <c:v>0.17</c:v>
                </c:pt>
                <c:pt idx="126">
                  <c:v>0.605</c:v>
                </c:pt>
                <c:pt idx="127">
                  <c:v>0.61</c:v>
                </c:pt>
                <c:pt idx="128">
                  <c:v>0.58</c:v>
                </c:pt>
                <c:pt idx="129">
                  <c:v>0.33</c:v>
                </c:pt>
                <c:pt idx="130">
                  <c:v>0.26</c:v>
                </c:pt>
                <c:pt idx="131">
                  <c:v>0.24</c:v>
                </c:pt>
                <c:pt idx="132">
                  <c:v>0.54</c:v>
                </c:pt>
                <c:pt idx="133">
                  <c:v>0.39</c:v>
                </c:pt>
                <c:pt idx="134">
                  <c:v>0.623333333333333</c:v>
                </c:pt>
                <c:pt idx="135">
                  <c:v>0.41</c:v>
                </c:pt>
                <c:pt idx="136">
                  <c:v>0.215</c:v>
                </c:pt>
                <c:pt idx="137">
                  <c:v>0.526666666666667</c:v>
                </c:pt>
                <c:pt idx="138">
                  <c:v>0.35</c:v>
                </c:pt>
                <c:pt idx="139">
                  <c:v>0.35</c:v>
                </c:pt>
                <c:pt idx="140">
                  <c:v>0.085</c:v>
                </c:pt>
                <c:pt idx="141">
                  <c:v>0.401666666666667</c:v>
                </c:pt>
                <c:pt idx="142">
                  <c:v>0.42</c:v>
                </c:pt>
                <c:pt idx="143">
                  <c:v>0.16</c:v>
                </c:pt>
                <c:pt idx="144">
                  <c:v>0.19</c:v>
                </c:pt>
                <c:pt idx="145">
                  <c:v>0.61</c:v>
                </c:pt>
                <c:pt idx="146">
                  <c:v>0.11</c:v>
                </c:pt>
                <c:pt idx="147">
                  <c:v>0.5</c:v>
                </c:pt>
                <c:pt idx="148">
                  <c:v>0.13</c:v>
                </c:pt>
                <c:pt idx="149">
                  <c:v>0.42</c:v>
                </c:pt>
                <c:pt idx="150">
                  <c:v>0.48</c:v>
                </c:pt>
                <c:pt idx="151">
                  <c:v>0.43</c:v>
                </c:pt>
                <c:pt idx="152">
                  <c:v>0.44</c:v>
                </c:pt>
                <c:pt idx="153">
                  <c:v>0.41</c:v>
                </c:pt>
                <c:pt idx="154">
                  <c:v>0.68</c:v>
                </c:pt>
                <c:pt idx="155">
                  <c:v>0.37</c:v>
                </c:pt>
                <c:pt idx="156">
                  <c:v>0</c:v>
                </c:pt>
                <c:pt idx="157">
                  <c:v>0.475</c:v>
                </c:pt>
                <c:pt idx="158">
                  <c:v>0.62</c:v>
                </c:pt>
                <c:pt idx="159">
                  <c:v>0.28</c:v>
                </c:pt>
                <c:pt idx="160">
                  <c:v>0.36</c:v>
                </c:pt>
                <c:pt idx="161">
                  <c:v>0.02</c:v>
                </c:pt>
                <c:pt idx="162">
                  <c:v>0.16</c:v>
                </c:pt>
                <c:pt idx="163">
                  <c:v>0.56</c:v>
                </c:pt>
                <c:pt idx="164">
                  <c:v>0.47</c:v>
                </c:pt>
                <c:pt idx="165">
                  <c:v>0.5</c:v>
                </c:pt>
                <c:pt idx="166">
                  <c:v>0.34</c:v>
                </c:pt>
                <c:pt idx="167">
                  <c:v>0.7</c:v>
                </c:pt>
                <c:pt idx="168">
                  <c:v>0.46</c:v>
                </c:pt>
                <c:pt idx="169">
                  <c:v>0.27</c:v>
                </c:pt>
                <c:pt idx="170">
                  <c:v>0.21</c:v>
                </c:pt>
                <c:pt idx="171">
                  <c:v>0.43</c:v>
                </c:pt>
                <c:pt idx="172">
                  <c:v>0.76</c:v>
                </c:pt>
                <c:pt idx="173">
                  <c:v>0.495</c:v>
                </c:pt>
                <c:pt idx="174">
                  <c:v>0.43</c:v>
                </c:pt>
                <c:pt idx="175">
                  <c:v>0.1</c:v>
                </c:pt>
                <c:pt idx="176">
                  <c:v>0.17</c:v>
                </c:pt>
                <c:pt idx="177">
                  <c:v>0.67</c:v>
                </c:pt>
                <c:pt idx="178">
                  <c:v>0.14</c:v>
                </c:pt>
                <c:pt idx="179">
                  <c:v>0.46</c:v>
                </c:pt>
                <c:pt idx="180">
                  <c:v>0.02</c:v>
                </c:pt>
                <c:pt idx="181">
                  <c:v>0.16</c:v>
                </c:pt>
                <c:pt idx="182">
                  <c:v>0.03</c:v>
                </c:pt>
                <c:pt idx="183">
                  <c:v>0.12</c:v>
                </c:pt>
                <c:pt idx="184">
                  <c:v>0.7</c:v>
                </c:pt>
                <c:pt idx="185">
                  <c:v>0.43</c:v>
                </c:pt>
                <c:pt idx="186">
                  <c:v>0.24</c:v>
                </c:pt>
                <c:pt idx="187">
                  <c:v>0.28</c:v>
                </c:pt>
                <c:pt idx="188">
                  <c:v>0.195</c:v>
                </c:pt>
                <c:pt idx="189">
                  <c:v>0.17</c:v>
                </c:pt>
                <c:pt idx="190">
                  <c:v>0.7</c:v>
                </c:pt>
                <c:pt idx="191">
                  <c:v>0.04</c:v>
                </c:pt>
                <c:pt idx="192">
                  <c:v>0.1</c:v>
                </c:pt>
                <c:pt idx="193">
                  <c:v>0.27</c:v>
                </c:pt>
                <c:pt idx="194">
                  <c:v>0.53</c:v>
                </c:pt>
                <c:pt idx="195">
                  <c:v>0.39</c:v>
                </c:pt>
                <c:pt idx="196">
                  <c:v>0</c:v>
                </c:pt>
                <c:pt idx="197">
                  <c:v>0.59</c:v>
                </c:pt>
                <c:pt idx="198">
                  <c:v>0.45</c:v>
                </c:pt>
                <c:pt idx="199">
                  <c:v>0.44625</c:v>
                </c:pt>
                <c:pt idx="200">
                  <c:v>0.7</c:v>
                </c:pt>
                <c:pt idx="201">
                  <c:v>0.2</c:v>
                </c:pt>
                <c:pt idx="202">
                  <c:v>0.05</c:v>
                </c:pt>
                <c:pt idx="203">
                  <c:v>0.04</c:v>
                </c:pt>
                <c:pt idx="204">
                  <c:v>0.65</c:v>
                </c:pt>
                <c:pt idx="205">
                  <c:v>0.24</c:v>
                </c:pt>
                <c:pt idx="206">
                  <c:v>0.28</c:v>
                </c:pt>
                <c:pt idx="207">
                  <c:v>0.43</c:v>
                </c:pt>
                <c:pt idx="208">
                  <c:v>0</c:v>
                </c:pt>
                <c:pt idx="209">
                  <c:v>0.17</c:v>
                </c:pt>
                <c:pt idx="210">
                  <c:v>0.16</c:v>
                </c:pt>
                <c:pt idx="211">
                  <c:v>0.2525</c:v>
                </c:pt>
                <c:pt idx="212">
                  <c:v>0.54</c:v>
                </c:pt>
                <c:pt idx="213">
                  <c:v>0.23</c:v>
                </c:pt>
                <c:pt idx="214">
                  <c:v>0.31</c:v>
                </c:pt>
                <c:pt idx="215">
                  <c:v>0.21</c:v>
                </c:pt>
                <c:pt idx="216">
                  <c:v>0.22</c:v>
                </c:pt>
                <c:pt idx="217">
                  <c:v>0</c:v>
                </c:pt>
                <c:pt idx="218">
                  <c:v>0.08</c:v>
                </c:pt>
                <c:pt idx="219">
                  <c:v>0.05</c:v>
                </c:pt>
                <c:pt idx="220">
                  <c:v>0.2</c:v>
                </c:pt>
                <c:pt idx="221">
                  <c:v>0.02</c:v>
                </c:pt>
                <c:pt idx="222">
                  <c:v>0.53</c:v>
                </c:pt>
                <c:pt idx="223">
                  <c:v>0.33</c:v>
                </c:pt>
                <c:pt idx="224">
                  <c:v>0.49</c:v>
                </c:pt>
                <c:pt idx="225">
                  <c:v>0.12</c:v>
                </c:pt>
                <c:pt idx="226">
                  <c:v>0.02</c:v>
                </c:pt>
                <c:pt idx="227">
                  <c:v>0.35</c:v>
                </c:pt>
                <c:pt idx="228">
                  <c:v>0.15</c:v>
                </c:pt>
                <c:pt idx="229">
                  <c:v>0.13</c:v>
                </c:pt>
                <c:pt idx="230">
                  <c:v>0.46</c:v>
                </c:pt>
                <c:pt idx="231">
                  <c:v>0.25</c:v>
                </c:pt>
                <c:pt idx="232">
                  <c:v>0.11</c:v>
                </c:pt>
                <c:pt idx="233">
                  <c:v>0.21</c:v>
                </c:pt>
                <c:pt idx="234">
                  <c:v>0.08</c:v>
                </c:pt>
                <c:pt idx="235">
                  <c:v>0.05</c:v>
                </c:pt>
                <c:pt idx="236">
                  <c:v>0.57</c:v>
                </c:pt>
                <c:pt idx="237">
                  <c:v>0.08</c:v>
                </c:pt>
                <c:pt idx="238">
                  <c:v>0.323333333333333</c:v>
                </c:pt>
                <c:pt idx="239">
                  <c:v>0.47</c:v>
                </c:pt>
                <c:pt idx="240">
                  <c:v>0.38</c:v>
                </c:pt>
                <c:pt idx="241">
                  <c:v>0.55</c:v>
                </c:pt>
                <c:pt idx="242">
                  <c:v>0.14</c:v>
                </c:pt>
                <c:pt idx="243">
                  <c:v>0.49</c:v>
                </c:pt>
                <c:pt idx="244">
                  <c:v>0.34</c:v>
                </c:pt>
                <c:pt idx="245">
                  <c:v>0.58</c:v>
                </c:pt>
                <c:pt idx="246">
                  <c:v>0.32</c:v>
                </c:pt>
                <c:pt idx="247">
                  <c:v>0.23</c:v>
                </c:pt>
                <c:pt idx="248">
                  <c:v>0.516666666666667</c:v>
                </c:pt>
                <c:pt idx="249">
                  <c:v>0.52</c:v>
                </c:pt>
                <c:pt idx="250">
                  <c:v>0.02</c:v>
                </c:pt>
                <c:pt idx="251">
                  <c:v>0.39</c:v>
                </c:pt>
                <c:pt idx="252">
                  <c:v>0.37</c:v>
                </c:pt>
                <c:pt idx="253">
                  <c:v>0.57</c:v>
                </c:pt>
                <c:pt idx="254">
                  <c:v>0.12</c:v>
                </c:pt>
                <c:pt idx="255">
                  <c:v>0.06</c:v>
                </c:pt>
                <c:pt idx="256">
                  <c:v>0.14</c:v>
                </c:pt>
                <c:pt idx="257">
                  <c:v>0.23</c:v>
                </c:pt>
                <c:pt idx="258">
                  <c:v>0.45</c:v>
                </c:pt>
                <c:pt idx="259">
                  <c:v>0.15</c:v>
                </c:pt>
                <c:pt idx="260">
                  <c:v>0.47</c:v>
                </c:pt>
                <c:pt idx="261">
                  <c:v>0.21</c:v>
                </c:pt>
                <c:pt idx="262">
                  <c:v>0.15</c:v>
                </c:pt>
                <c:pt idx="263">
                  <c:v>0.3</c:v>
                </c:pt>
                <c:pt idx="264">
                  <c:v>0.22</c:v>
                </c:pt>
                <c:pt idx="265">
                  <c:v>0.08</c:v>
                </c:pt>
                <c:pt idx="266">
                  <c:v>0.515</c:v>
                </c:pt>
                <c:pt idx="267">
                  <c:v>0.465</c:v>
                </c:pt>
                <c:pt idx="268">
                  <c:v>0</c:v>
                </c:pt>
                <c:pt idx="269">
                  <c:v>0.03</c:v>
                </c:pt>
                <c:pt idx="270">
                  <c:v>0.27</c:v>
                </c:pt>
                <c:pt idx="271">
                  <c:v>0.3</c:v>
                </c:pt>
                <c:pt idx="272">
                  <c:v>0.11</c:v>
                </c:pt>
                <c:pt idx="273">
                  <c:v>0.33</c:v>
                </c:pt>
                <c:pt idx="274">
                  <c:v>0.07</c:v>
                </c:pt>
                <c:pt idx="275">
                  <c:v>0.39</c:v>
                </c:pt>
                <c:pt idx="276">
                  <c:v>0.64</c:v>
                </c:pt>
                <c:pt idx="277">
                  <c:v>0.63</c:v>
                </c:pt>
                <c:pt idx="278">
                  <c:v>0.53</c:v>
                </c:pt>
                <c:pt idx="279">
                  <c:v>0.68</c:v>
                </c:pt>
                <c:pt idx="280">
                  <c:v>0.22</c:v>
                </c:pt>
                <c:pt idx="281">
                  <c:v>0.39</c:v>
                </c:pt>
                <c:pt idx="282">
                  <c:v>0.5575</c:v>
                </c:pt>
                <c:pt idx="283">
                  <c:v>0.15</c:v>
                </c:pt>
                <c:pt idx="284">
                  <c:v>0.36</c:v>
                </c:pt>
                <c:pt idx="285">
                  <c:v>0.28</c:v>
                </c:pt>
                <c:pt idx="286">
                  <c:v>0.55</c:v>
                </c:pt>
                <c:pt idx="287">
                  <c:v>0.11</c:v>
                </c:pt>
                <c:pt idx="288">
                  <c:v>0.23</c:v>
                </c:pt>
                <c:pt idx="289">
                  <c:v>0.02</c:v>
                </c:pt>
                <c:pt idx="290">
                  <c:v>0.3</c:v>
                </c:pt>
                <c:pt idx="291">
                  <c:v>0.41</c:v>
                </c:pt>
                <c:pt idx="292">
                  <c:v>0.33</c:v>
                </c:pt>
                <c:pt idx="293">
                  <c:v>0.38</c:v>
                </c:pt>
                <c:pt idx="294">
                  <c:v>0.11</c:v>
                </c:pt>
                <c:pt idx="295">
                  <c:v>0.36</c:v>
                </c:pt>
                <c:pt idx="296">
                  <c:v>0.49</c:v>
                </c:pt>
                <c:pt idx="297">
                  <c:v>0.2</c:v>
                </c:pt>
                <c:pt idx="298">
                  <c:v>0.14</c:v>
                </c:pt>
                <c:pt idx="299">
                  <c:v>0.42</c:v>
                </c:pt>
                <c:pt idx="300">
                  <c:v>0.62</c:v>
                </c:pt>
                <c:pt idx="301">
                  <c:v>0.44</c:v>
                </c:pt>
                <c:pt idx="302">
                  <c:v>0.35</c:v>
                </c:pt>
                <c:pt idx="303">
                  <c:v>0.72</c:v>
                </c:pt>
                <c:pt idx="304">
                  <c:v>0.55</c:v>
                </c:pt>
                <c:pt idx="305">
                  <c:v>0.425</c:v>
                </c:pt>
                <c:pt idx="306">
                  <c:v>0.26</c:v>
                </c:pt>
                <c:pt idx="307">
                  <c:v>0.42</c:v>
                </c:pt>
                <c:pt idx="308">
                  <c:v>0.26</c:v>
                </c:pt>
                <c:pt idx="309">
                  <c:v>0.49</c:v>
                </c:pt>
                <c:pt idx="310">
                  <c:v>0.11</c:v>
                </c:pt>
                <c:pt idx="311">
                  <c:v>0.2</c:v>
                </c:pt>
                <c:pt idx="312">
                  <c:v>0.11</c:v>
                </c:pt>
                <c:pt idx="313">
                  <c:v>0.29</c:v>
                </c:pt>
                <c:pt idx="314">
                  <c:v>0.65</c:v>
                </c:pt>
                <c:pt idx="315">
                  <c:v>0.57</c:v>
                </c:pt>
                <c:pt idx="316">
                  <c:v>0</c:v>
                </c:pt>
                <c:pt idx="317">
                  <c:v>0.32</c:v>
                </c:pt>
                <c:pt idx="318">
                  <c:v>0.45</c:v>
                </c:pt>
                <c:pt idx="319">
                  <c:v>0.24</c:v>
                </c:pt>
                <c:pt idx="320">
                  <c:v>0.32</c:v>
                </c:pt>
                <c:pt idx="321">
                  <c:v>0</c:v>
                </c:pt>
                <c:pt idx="322">
                  <c:v>0.41</c:v>
                </c:pt>
                <c:pt idx="323">
                  <c:v>0.49</c:v>
                </c:pt>
                <c:pt idx="324">
                  <c:v>0.31</c:v>
                </c:pt>
                <c:pt idx="325">
                  <c:v>0.63</c:v>
                </c:pt>
                <c:pt idx="326">
                  <c:v>0.09</c:v>
                </c:pt>
                <c:pt idx="327">
                  <c:v>0.48</c:v>
                </c:pt>
                <c:pt idx="328">
                  <c:v>0.23</c:v>
                </c:pt>
                <c:pt idx="329">
                  <c:v>0.66</c:v>
                </c:pt>
                <c:pt idx="330">
                  <c:v>0.28</c:v>
                </c:pt>
                <c:pt idx="331">
                  <c:v>0.27</c:v>
                </c:pt>
                <c:pt idx="332">
                  <c:v>0.55</c:v>
                </c:pt>
                <c:pt idx="333">
                  <c:v>0.45</c:v>
                </c:pt>
                <c:pt idx="334">
                  <c:v>0.58</c:v>
                </c:pt>
                <c:pt idx="335">
                  <c:v>0.37</c:v>
                </c:pt>
                <c:pt idx="336">
                  <c:v>0.57</c:v>
                </c:pt>
                <c:pt idx="337">
                  <c:v>0.04</c:v>
                </c:pt>
                <c:pt idx="338">
                  <c:v>0.2</c:v>
                </c:pt>
                <c:pt idx="339">
                  <c:v>0.52</c:v>
                </c:pt>
                <c:pt idx="340">
                  <c:v>0.04</c:v>
                </c:pt>
                <c:pt idx="341">
                  <c:v>0.09</c:v>
                </c:pt>
                <c:pt idx="342">
                  <c:v>0.44</c:v>
                </c:pt>
                <c:pt idx="343">
                  <c:v>0.09</c:v>
                </c:pt>
                <c:pt idx="344">
                  <c:v>0.15</c:v>
                </c:pt>
                <c:pt idx="345">
                  <c:v>0.19</c:v>
                </c:pt>
                <c:pt idx="346">
                  <c:v>0.11</c:v>
                </c:pt>
                <c:pt idx="347">
                  <c:v>0.02</c:v>
                </c:pt>
                <c:pt idx="348">
                  <c:v>0.73</c:v>
                </c:pt>
                <c:pt idx="349">
                  <c:v>0.32</c:v>
                </c:pt>
                <c:pt idx="350">
                  <c:v>0.49</c:v>
                </c:pt>
                <c:pt idx="351">
                  <c:v>0.25</c:v>
                </c:pt>
                <c:pt idx="352">
                  <c:v>0.43</c:v>
                </c:pt>
                <c:pt idx="353">
                  <c:v>0.42</c:v>
                </c:pt>
                <c:pt idx="354">
                  <c:v>0.03</c:v>
                </c:pt>
                <c:pt idx="355">
                  <c:v>0.5</c:v>
                </c:pt>
                <c:pt idx="356">
                  <c:v>0.475</c:v>
                </c:pt>
                <c:pt idx="357">
                  <c:v>0.66</c:v>
                </c:pt>
                <c:pt idx="358">
                  <c:v>0.12</c:v>
                </c:pt>
                <c:pt idx="359">
                  <c:v>0.06</c:v>
                </c:pt>
                <c:pt idx="360">
                  <c:v>0.56</c:v>
                </c:pt>
                <c:pt idx="361">
                  <c:v>0.25</c:v>
                </c:pt>
                <c:pt idx="362">
                  <c:v>0.38</c:v>
                </c:pt>
                <c:pt idx="363">
                  <c:v>0.23</c:v>
                </c:pt>
                <c:pt idx="364">
                  <c:v>0.27</c:v>
                </c:pt>
                <c:pt idx="365">
                  <c:v>0.12</c:v>
                </c:pt>
                <c:pt idx="366">
                  <c:v>0.04</c:v>
                </c:pt>
                <c:pt idx="367">
                  <c:v>0</c:v>
                </c:pt>
                <c:pt idx="368">
                  <c:v>0</c:v>
                </c:pt>
                <c:pt idx="369">
                  <c:v>0.8</c:v>
                </c:pt>
                <c:pt idx="370">
                  <c:v>0.2</c:v>
                </c:pt>
                <c:pt idx="371">
                  <c:v>0.58</c:v>
                </c:pt>
                <c:pt idx="372">
                  <c:v>0.11</c:v>
                </c:pt>
                <c:pt idx="373">
                  <c:v>0.09</c:v>
                </c:pt>
                <c:pt idx="374">
                  <c:v>0.25</c:v>
                </c:pt>
                <c:pt idx="375">
                  <c:v>0.355</c:v>
                </c:pt>
                <c:pt idx="376">
                  <c:v>0.14</c:v>
                </c:pt>
                <c:pt idx="377">
                  <c:v>0.37</c:v>
                </c:pt>
                <c:pt idx="378">
                  <c:v>0.51</c:v>
                </c:pt>
                <c:pt idx="379">
                  <c:v>0.59</c:v>
                </c:pt>
                <c:pt idx="380">
                  <c:v>0.1</c:v>
                </c:pt>
                <c:pt idx="381">
                  <c:v>0.16</c:v>
                </c:pt>
                <c:pt idx="382">
                  <c:v>0.63</c:v>
                </c:pt>
                <c:pt idx="383">
                  <c:v>0.695</c:v>
                </c:pt>
                <c:pt idx="384">
                  <c:v>0.34</c:v>
                </c:pt>
                <c:pt idx="385">
                  <c:v>0.21</c:v>
                </c:pt>
                <c:pt idx="386">
                  <c:v>0.55</c:v>
                </c:pt>
                <c:pt idx="387">
                  <c:v>0.25</c:v>
                </c:pt>
                <c:pt idx="388">
                  <c:v>0.42</c:v>
                </c:pt>
                <c:pt idx="389">
                  <c:v>0.51</c:v>
                </c:pt>
                <c:pt idx="390">
                  <c:v>0.06</c:v>
                </c:pt>
                <c:pt idx="391">
                  <c:v>0</c:v>
                </c:pt>
                <c:pt idx="392">
                  <c:v>0.05</c:v>
                </c:pt>
                <c:pt idx="393">
                  <c:v>0</c:v>
                </c:pt>
                <c:pt idx="394">
                  <c:v>0.44</c:v>
                </c:pt>
                <c:pt idx="395">
                  <c:v>0.19</c:v>
                </c:pt>
                <c:pt idx="396">
                  <c:v>0.08</c:v>
                </c:pt>
                <c:pt idx="397">
                  <c:v>0.08</c:v>
                </c:pt>
                <c:pt idx="398">
                  <c:v>0.21</c:v>
                </c:pt>
                <c:pt idx="399">
                  <c:v>0.43</c:v>
                </c:pt>
                <c:pt idx="400">
                  <c:v>0.08</c:v>
                </c:pt>
                <c:pt idx="401">
                  <c:v>0</c:v>
                </c:pt>
                <c:pt idx="402">
                  <c:v>0.74</c:v>
                </c:pt>
                <c:pt idx="403">
                  <c:v>0.4</c:v>
                </c:pt>
                <c:pt idx="404">
                  <c:v>0.22</c:v>
                </c:pt>
                <c:pt idx="405">
                  <c:v>0.02</c:v>
                </c:pt>
                <c:pt idx="406">
                  <c:v>0.16</c:v>
                </c:pt>
                <c:pt idx="407">
                  <c:v>0</c:v>
                </c:pt>
                <c:pt idx="408">
                  <c:v>0.43</c:v>
                </c:pt>
                <c:pt idx="409">
                  <c:v>0.07</c:v>
                </c:pt>
                <c:pt idx="410">
                  <c:v>0.37</c:v>
                </c:pt>
                <c:pt idx="411">
                  <c:v>0.42</c:v>
                </c:pt>
                <c:pt idx="412">
                  <c:v>0.39</c:v>
                </c:pt>
                <c:pt idx="413">
                  <c:v>0.54</c:v>
                </c:pt>
                <c:pt idx="414">
                  <c:v>0.56</c:v>
                </c:pt>
                <c:pt idx="415">
                  <c:v>0.23</c:v>
                </c:pt>
                <c:pt idx="416">
                  <c:v>0.58</c:v>
                </c:pt>
                <c:pt idx="417">
                  <c:v>0.59</c:v>
                </c:pt>
                <c:pt idx="418">
                  <c:v>0.5</c:v>
                </c:pt>
                <c:pt idx="419">
                  <c:v>0.18</c:v>
                </c:pt>
                <c:pt idx="420">
                  <c:v>0.45</c:v>
                </c:pt>
                <c:pt idx="421">
                  <c:v>0.4</c:v>
                </c:pt>
                <c:pt idx="422">
                  <c:v>0.53</c:v>
                </c:pt>
                <c:pt idx="423">
                  <c:v>0.48</c:v>
                </c:pt>
                <c:pt idx="424">
                  <c:v>0.16</c:v>
                </c:pt>
                <c:pt idx="425">
                  <c:v>0.285</c:v>
                </c:pt>
                <c:pt idx="426">
                  <c:v>0.2</c:v>
                </c:pt>
                <c:pt idx="427">
                  <c:v>0.11</c:v>
                </c:pt>
                <c:pt idx="428">
                  <c:v>0.59</c:v>
                </c:pt>
                <c:pt idx="429">
                  <c:v>0.02</c:v>
                </c:pt>
                <c:pt idx="430">
                  <c:v>0.25</c:v>
                </c:pt>
                <c:pt idx="431">
                  <c:v>0.18</c:v>
                </c:pt>
                <c:pt idx="432">
                  <c:v>0.44</c:v>
                </c:pt>
                <c:pt idx="433">
                  <c:v>0.72</c:v>
                </c:pt>
                <c:pt idx="434">
                  <c:v>0.35</c:v>
                </c:pt>
                <c:pt idx="435">
                  <c:v>0.33</c:v>
                </c:pt>
                <c:pt idx="436">
                  <c:v>0.1</c:v>
                </c:pt>
                <c:pt idx="437">
                  <c:v>0</c:v>
                </c:pt>
                <c:pt idx="438">
                  <c:v>0.48</c:v>
                </c:pt>
                <c:pt idx="439">
                  <c:v>0</c:v>
                </c:pt>
                <c:pt idx="440">
                  <c:v>0.05</c:v>
                </c:pt>
                <c:pt idx="441">
                  <c:v>0.33</c:v>
                </c:pt>
                <c:pt idx="442">
                  <c:v>0.4</c:v>
                </c:pt>
                <c:pt idx="443">
                  <c:v>0.19</c:v>
                </c:pt>
                <c:pt idx="444">
                  <c:v>0.14</c:v>
                </c:pt>
                <c:pt idx="445">
                  <c:v>0.035</c:v>
                </c:pt>
                <c:pt idx="446">
                  <c:v>0.1</c:v>
                </c:pt>
                <c:pt idx="447">
                  <c:v>0.18</c:v>
                </c:pt>
                <c:pt idx="448">
                  <c:v>0</c:v>
                </c:pt>
                <c:pt idx="449">
                  <c:v>0.24</c:v>
                </c:pt>
                <c:pt idx="450">
                  <c:v>0.06</c:v>
                </c:pt>
                <c:pt idx="451">
                  <c:v>0.21</c:v>
                </c:pt>
                <c:pt idx="452">
                  <c:v>0.05</c:v>
                </c:pt>
                <c:pt idx="453">
                  <c:v>0.12</c:v>
                </c:pt>
                <c:pt idx="454">
                  <c:v>0.49</c:v>
                </c:pt>
                <c:pt idx="455">
                  <c:v>0.13</c:v>
                </c:pt>
                <c:pt idx="456">
                  <c:v>0.19</c:v>
                </c:pt>
                <c:pt idx="457">
                  <c:v>0.06</c:v>
                </c:pt>
                <c:pt idx="458">
                  <c:v>0.18</c:v>
                </c:pt>
                <c:pt idx="459">
                  <c:v>0.18</c:v>
                </c:pt>
                <c:pt idx="460">
                  <c:v>0.11</c:v>
                </c:pt>
                <c:pt idx="461">
                  <c:v>0.55</c:v>
                </c:pt>
                <c:pt idx="462">
                  <c:v>0.42</c:v>
                </c:pt>
                <c:pt idx="463">
                  <c:v>0.39</c:v>
                </c:pt>
                <c:pt idx="464">
                  <c:v>0.29</c:v>
                </c:pt>
                <c:pt idx="465">
                  <c:v>0.21</c:v>
                </c:pt>
                <c:pt idx="466">
                  <c:v>0.45</c:v>
                </c:pt>
                <c:pt idx="467">
                  <c:v>0.126666666666667</c:v>
                </c:pt>
                <c:pt idx="468">
                  <c:v>0.595</c:v>
                </c:pt>
                <c:pt idx="469">
                  <c:v>0.35</c:v>
                </c:pt>
                <c:pt idx="470">
                  <c:v>0.23</c:v>
                </c:pt>
                <c:pt idx="471">
                  <c:v>0.42</c:v>
                </c:pt>
                <c:pt idx="472">
                  <c:v>0.145</c:v>
                </c:pt>
                <c:pt idx="473">
                  <c:v>0.18</c:v>
                </c:pt>
                <c:pt idx="474">
                  <c:v>0.41</c:v>
                </c:pt>
                <c:pt idx="475">
                  <c:v>0.69</c:v>
                </c:pt>
                <c:pt idx="476">
                  <c:v>0.07</c:v>
                </c:pt>
                <c:pt idx="477">
                  <c:v>0.12</c:v>
                </c:pt>
                <c:pt idx="478">
                  <c:v>0.05</c:v>
                </c:pt>
                <c:pt idx="479">
                  <c:v>0.41</c:v>
                </c:pt>
                <c:pt idx="480">
                  <c:v>0.5</c:v>
                </c:pt>
                <c:pt idx="481">
                  <c:v>0.34</c:v>
                </c:pt>
                <c:pt idx="482">
                  <c:v>0</c:v>
                </c:pt>
                <c:pt idx="483">
                  <c:v>0.34</c:v>
                </c:pt>
                <c:pt idx="484">
                  <c:v>0.14</c:v>
                </c:pt>
                <c:pt idx="485">
                  <c:v>0.38</c:v>
                </c:pt>
                <c:pt idx="486">
                  <c:v>0.12</c:v>
                </c:pt>
                <c:pt idx="487">
                  <c:v>0.1</c:v>
                </c:pt>
                <c:pt idx="488">
                  <c:v>0.13</c:v>
                </c:pt>
                <c:pt idx="489">
                  <c:v>0.21</c:v>
                </c:pt>
                <c:pt idx="490">
                  <c:v>0.39</c:v>
                </c:pt>
                <c:pt idx="491">
                  <c:v>0.306666666666667</c:v>
                </c:pt>
                <c:pt idx="492">
                  <c:v>0.02</c:v>
                </c:pt>
                <c:pt idx="493">
                  <c:v>0.21</c:v>
                </c:pt>
                <c:pt idx="494">
                  <c:v>0.11</c:v>
                </c:pt>
                <c:pt idx="495">
                  <c:v>0.1</c:v>
                </c:pt>
                <c:pt idx="496">
                  <c:v>0</c:v>
                </c:pt>
                <c:pt idx="497">
                  <c:v>0.56</c:v>
                </c:pt>
                <c:pt idx="498">
                  <c:v>0.38</c:v>
                </c:pt>
                <c:pt idx="499">
                  <c:v>0.08</c:v>
                </c:pt>
                <c:pt idx="500">
                  <c:v>0.47</c:v>
                </c:pt>
                <c:pt idx="501">
                  <c:v>0.15</c:v>
                </c:pt>
                <c:pt idx="502">
                  <c:v>0.46</c:v>
                </c:pt>
                <c:pt idx="503">
                  <c:v>0.315</c:v>
                </c:pt>
                <c:pt idx="504">
                  <c:v>0</c:v>
                </c:pt>
                <c:pt idx="505">
                  <c:v>0.27</c:v>
                </c:pt>
                <c:pt idx="506">
                  <c:v>0.095</c:v>
                </c:pt>
                <c:pt idx="507">
                  <c:v>0.4</c:v>
                </c:pt>
                <c:pt idx="508">
                  <c:v>0.02</c:v>
                </c:pt>
                <c:pt idx="509">
                  <c:v>0.51</c:v>
                </c:pt>
                <c:pt idx="510">
                  <c:v>0.13</c:v>
                </c:pt>
                <c:pt idx="511">
                  <c:v>0</c:v>
                </c:pt>
                <c:pt idx="512">
                  <c:v>0.16</c:v>
                </c:pt>
                <c:pt idx="513">
                  <c:v>0.17</c:v>
                </c:pt>
                <c:pt idx="514">
                  <c:v>0.43</c:v>
                </c:pt>
                <c:pt idx="515">
                  <c:v>0.46</c:v>
                </c:pt>
                <c:pt idx="516">
                  <c:v>0.12</c:v>
                </c:pt>
                <c:pt idx="517">
                  <c:v>0.06</c:v>
                </c:pt>
                <c:pt idx="518">
                  <c:v>0.36</c:v>
                </c:pt>
                <c:pt idx="519">
                  <c:v>0.53</c:v>
                </c:pt>
                <c:pt idx="520">
                  <c:v>0.16</c:v>
                </c:pt>
                <c:pt idx="521">
                  <c:v>0.39</c:v>
                </c:pt>
                <c:pt idx="522">
                  <c:v>0</c:v>
                </c:pt>
                <c:pt idx="523">
                  <c:v>0.23</c:v>
                </c:pt>
                <c:pt idx="524">
                  <c:v>0.49</c:v>
                </c:pt>
                <c:pt idx="525">
                  <c:v>0.65</c:v>
                </c:pt>
                <c:pt idx="526">
                  <c:v>0.1</c:v>
                </c:pt>
                <c:pt idx="527">
                  <c:v>0</c:v>
                </c:pt>
                <c:pt idx="528">
                  <c:v>0.09</c:v>
                </c:pt>
                <c:pt idx="529">
                  <c:v>0.45</c:v>
                </c:pt>
                <c:pt idx="530">
                  <c:v>0.45</c:v>
                </c:pt>
                <c:pt idx="531">
                  <c:v>0.15</c:v>
                </c:pt>
                <c:pt idx="532">
                  <c:v>0.45</c:v>
                </c:pt>
                <c:pt idx="533">
                  <c:v>0.23</c:v>
                </c:pt>
                <c:pt idx="534">
                  <c:v>0.31</c:v>
                </c:pt>
                <c:pt idx="535">
                  <c:v>0</c:v>
                </c:pt>
                <c:pt idx="536">
                  <c:v>0.14</c:v>
                </c:pt>
                <c:pt idx="537">
                  <c:v>0.38</c:v>
                </c:pt>
                <c:pt idx="538">
                  <c:v>0.03</c:v>
                </c:pt>
                <c:pt idx="539">
                  <c:v>0.12</c:v>
                </c:pt>
                <c:pt idx="540">
                  <c:v>0.29</c:v>
                </c:pt>
                <c:pt idx="541">
                  <c:v>0.15</c:v>
                </c:pt>
                <c:pt idx="542">
                  <c:v>0.355</c:v>
                </c:pt>
                <c:pt idx="543">
                  <c:v>0.44</c:v>
                </c:pt>
                <c:pt idx="544">
                  <c:v>0.08</c:v>
                </c:pt>
                <c:pt idx="545">
                  <c:v>0</c:v>
                </c:pt>
                <c:pt idx="546">
                  <c:v>0.39</c:v>
                </c:pt>
                <c:pt idx="547">
                  <c:v>0.4</c:v>
                </c:pt>
                <c:pt idx="548">
                  <c:v>0.16</c:v>
                </c:pt>
                <c:pt idx="549">
                  <c:v>0</c:v>
                </c:pt>
                <c:pt idx="550">
                  <c:v>0.18</c:v>
                </c:pt>
                <c:pt idx="551">
                  <c:v>0.595</c:v>
                </c:pt>
                <c:pt idx="552">
                  <c:v>0.09</c:v>
                </c:pt>
                <c:pt idx="553">
                  <c:v>0.19</c:v>
                </c:pt>
                <c:pt idx="554">
                  <c:v>0.21</c:v>
                </c:pt>
                <c:pt idx="555">
                  <c:v>0.24</c:v>
                </c:pt>
                <c:pt idx="556">
                  <c:v>0.16</c:v>
                </c:pt>
                <c:pt idx="557">
                  <c:v>0.42</c:v>
                </c:pt>
                <c:pt idx="558">
                  <c:v>0.34</c:v>
                </c:pt>
                <c:pt idx="559">
                  <c:v>0.07</c:v>
                </c:pt>
                <c:pt idx="560">
                  <c:v>0.03</c:v>
                </c:pt>
                <c:pt idx="561">
                  <c:v>0.18</c:v>
                </c:pt>
                <c:pt idx="562">
                  <c:v>0.23</c:v>
                </c:pt>
                <c:pt idx="563">
                  <c:v>0.43</c:v>
                </c:pt>
                <c:pt idx="564">
                  <c:v>0</c:v>
                </c:pt>
                <c:pt idx="565">
                  <c:v>0.3</c:v>
                </c:pt>
                <c:pt idx="566">
                  <c:v>0.44</c:v>
                </c:pt>
                <c:pt idx="567">
                  <c:v>0.17</c:v>
                </c:pt>
                <c:pt idx="568">
                  <c:v>0.295</c:v>
                </c:pt>
                <c:pt idx="569">
                  <c:v>0.45</c:v>
                </c:pt>
                <c:pt idx="570">
                  <c:v>0.3</c:v>
                </c:pt>
                <c:pt idx="571">
                  <c:v>0.3</c:v>
                </c:pt>
                <c:pt idx="572">
                  <c:v>0.12</c:v>
                </c:pt>
                <c:pt idx="573">
                  <c:v>0.08</c:v>
                </c:pt>
                <c:pt idx="574">
                  <c:v>0.19</c:v>
                </c:pt>
                <c:pt idx="575">
                  <c:v>0.27</c:v>
                </c:pt>
                <c:pt idx="576">
                  <c:v>0.09</c:v>
                </c:pt>
                <c:pt idx="577">
                  <c:v>0.27</c:v>
                </c:pt>
                <c:pt idx="578">
                  <c:v>0.07</c:v>
                </c:pt>
                <c:pt idx="579">
                  <c:v>0.07</c:v>
                </c:pt>
                <c:pt idx="580">
                  <c:v>0.41</c:v>
                </c:pt>
                <c:pt idx="581">
                  <c:v>0.15</c:v>
                </c:pt>
                <c:pt idx="582">
                  <c:v>0.18</c:v>
                </c:pt>
                <c:pt idx="583">
                  <c:v>0</c:v>
                </c:pt>
                <c:pt idx="584">
                  <c:v>0.23</c:v>
                </c:pt>
                <c:pt idx="585">
                  <c:v>0.1</c:v>
                </c:pt>
                <c:pt idx="586">
                  <c:v>0.09</c:v>
                </c:pt>
                <c:pt idx="587">
                  <c:v>0.03</c:v>
                </c:pt>
                <c:pt idx="588">
                  <c:v>0.07</c:v>
                </c:pt>
                <c:pt idx="589">
                  <c:v>0.39</c:v>
                </c:pt>
                <c:pt idx="590">
                  <c:v>0.46</c:v>
                </c:pt>
                <c:pt idx="591">
                  <c:v>0.25</c:v>
                </c:pt>
                <c:pt idx="592">
                  <c:v>0</c:v>
                </c:pt>
                <c:pt idx="593">
                  <c:v>0</c:v>
                </c:pt>
                <c:pt idx="594">
                  <c:v>0.4</c:v>
                </c:pt>
                <c:pt idx="595">
                  <c:v>0</c:v>
                </c:pt>
                <c:pt idx="596">
                  <c:v>0.47</c:v>
                </c:pt>
                <c:pt idx="597">
                  <c:v>0.53</c:v>
                </c:pt>
                <c:pt idx="598">
                  <c:v>0.53</c:v>
                </c:pt>
                <c:pt idx="599">
                  <c:v>0.41</c:v>
                </c:pt>
                <c:pt idx="600">
                  <c:v>0.1</c:v>
                </c:pt>
                <c:pt idx="601">
                  <c:v>0.34</c:v>
                </c:pt>
                <c:pt idx="602">
                  <c:v>0.18</c:v>
                </c:pt>
                <c:pt idx="603">
                  <c:v>0.57</c:v>
                </c:pt>
                <c:pt idx="604">
                  <c:v>0.05</c:v>
                </c:pt>
                <c:pt idx="605">
                  <c:v>0.19</c:v>
                </c:pt>
                <c:pt idx="606">
                  <c:v>0.03</c:v>
                </c:pt>
                <c:pt idx="607">
                  <c:v>0</c:v>
                </c:pt>
                <c:pt idx="608">
                  <c:v>0.48</c:v>
                </c:pt>
                <c:pt idx="609">
                  <c:v>0.1</c:v>
                </c:pt>
                <c:pt idx="610">
                  <c:v>0.4</c:v>
                </c:pt>
                <c:pt idx="611">
                  <c:v>0.42</c:v>
                </c:pt>
                <c:pt idx="612">
                  <c:v>0.1</c:v>
                </c:pt>
                <c:pt idx="613">
                  <c:v>0.37</c:v>
                </c:pt>
                <c:pt idx="614">
                  <c:v>0.13</c:v>
                </c:pt>
                <c:pt idx="615">
                  <c:v>0.06</c:v>
                </c:pt>
                <c:pt idx="616">
                  <c:v>0.18</c:v>
                </c:pt>
                <c:pt idx="617">
                  <c:v>0.4</c:v>
                </c:pt>
                <c:pt idx="618">
                  <c:v>0.03</c:v>
                </c:pt>
                <c:pt idx="619">
                  <c:v>0.43</c:v>
                </c:pt>
                <c:pt idx="620">
                  <c:v>0.54</c:v>
                </c:pt>
                <c:pt idx="621">
                  <c:v>0.35</c:v>
                </c:pt>
                <c:pt idx="622">
                  <c:v>0.63</c:v>
                </c:pt>
                <c:pt idx="623">
                  <c:v>0.42</c:v>
                </c:pt>
                <c:pt idx="624">
                  <c:v>0.48</c:v>
                </c:pt>
                <c:pt idx="625">
                  <c:v>0.37</c:v>
                </c:pt>
                <c:pt idx="626">
                  <c:v>0.06</c:v>
                </c:pt>
                <c:pt idx="627">
                  <c:v>0.28</c:v>
                </c:pt>
                <c:pt idx="628">
                  <c:v>0.42</c:v>
                </c:pt>
                <c:pt idx="629">
                  <c:v>0.17</c:v>
                </c:pt>
                <c:pt idx="630">
                  <c:v>0.07</c:v>
                </c:pt>
                <c:pt idx="631">
                  <c:v>0.04</c:v>
                </c:pt>
                <c:pt idx="632">
                  <c:v>0.12</c:v>
                </c:pt>
                <c:pt idx="633">
                  <c:v>0.07</c:v>
                </c:pt>
                <c:pt idx="634">
                  <c:v>0.38</c:v>
                </c:pt>
                <c:pt idx="635">
                  <c:v>0.05</c:v>
                </c:pt>
                <c:pt idx="636">
                  <c:v>0.19</c:v>
                </c:pt>
                <c:pt idx="637">
                  <c:v>0.42</c:v>
                </c:pt>
                <c:pt idx="638">
                  <c:v>0.07</c:v>
                </c:pt>
                <c:pt idx="639">
                  <c:v>0.05</c:v>
                </c:pt>
                <c:pt idx="640">
                  <c:v>0.52</c:v>
                </c:pt>
                <c:pt idx="641">
                  <c:v>0.4</c:v>
                </c:pt>
                <c:pt idx="642">
                  <c:v>0.24</c:v>
                </c:pt>
                <c:pt idx="643">
                  <c:v>0</c:v>
                </c:pt>
                <c:pt idx="644">
                  <c:v>0.54</c:v>
                </c:pt>
                <c:pt idx="645">
                  <c:v>0.19</c:v>
                </c:pt>
                <c:pt idx="646">
                  <c:v>0.48</c:v>
                </c:pt>
                <c:pt idx="647">
                  <c:v>0.11</c:v>
                </c:pt>
                <c:pt idx="648">
                  <c:v>0.26</c:v>
                </c:pt>
                <c:pt idx="649">
                  <c:v>0.3</c:v>
                </c:pt>
                <c:pt idx="650">
                  <c:v>0.26</c:v>
                </c:pt>
                <c:pt idx="651">
                  <c:v>0.18</c:v>
                </c:pt>
                <c:pt idx="652">
                  <c:v>0.34</c:v>
                </c:pt>
                <c:pt idx="653">
                  <c:v>0.22</c:v>
                </c:pt>
                <c:pt idx="654">
                  <c:v>0.19</c:v>
                </c:pt>
                <c:pt idx="655">
                  <c:v>0.29</c:v>
                </c:pt>
                <c:pt idx="656">
                  <c:v>0.27</c:v>
                </c:pt>
                <c:pt idx="657">
                  <c:v>0.13</c:v>
                </c:pt>
                <c:pt idx="658">
                  <c:v>0.08</c:v>
                </c:pt>
                <c:pt idx="659">
                  <c:v>0.43</c:v>
                </c:pt>
                <c:pt idx="660">
                  <c:v>0</c:v>
                </c:pt>
                <c:pt idx="661">
                  <c:v>0.07</c:v>
                </c:pt>
                <c:pt idx="662">
                  <c:v>0.32</c:v>
                </c:pt>
                <c:pt idx="663">
                  <c:v>0.12</c:v>
                </c:pt>
                <c:pt idx="664">
                  <c:v>0.27</c:v>
                </c:pt>
                <c:pt idx="665">
                  <c:v>0.41</c:v>
                </c:pt>
                <c:pt idx="666">
                  <c:v>0.18</c:v>
                </c:pt>
                <c:pt idx="667">
                  <c:v>0.57</c:v>
                </c:pt>
                <c:pt idx="668">
                  <c:v>0.33</c:v>
                </c:pt>
                <c:pt idx="669">
                  <c:v>0.45</c:v>
                </c:pt>
                <c:pt idx="670">
                  <c:v>0.03</c:v>
                </c:pt>
                <c:pt idx="671">
                  <c:v>0.38</c:v>
                </c:pt>
                <c:pt idx="672">
                  <c:v>0.47</c:v>
                </c:pt>
                <c:pt idx="673">
                  <c:v>0</c:v>
                </c:pt>
                <c:pt idx="674">
                  <c:v>0.5</c:v>
                </c:pt>
                <c:pt idx="675">
                  <c:v>0.29</c:v>
                </c:pt>
                <c:pt idx="676">
                  <c:v>0.38</c:v>
                </c:pt>
                <c:pt idx="677">
                  <c:v>0.39</c:v>
                </c:pt>
                <c:pt idx="678">
                  <c:v>0</c:v>
                </c:pt>
                <c:pt idx="679">
                  <c:v>0</c:v>
                </c:pt>
                <c:pt idx="680">
                  <c:v>0.47</c:v>
                </c:pt>
                <c:pt idx="681">
                  <c:v>0</c:v>
                </c:pt>
                <c:pt idx="682">
                  <c:v>0.02</c:v>
                </c:pt>
                <c:pt idx="683">
                  <c:v>0.31</c:v>
                </c:pt>
                <c:pt idx="684">
                  <c:v>0.13</c:v>
                </c:pt>
                <c:pt idx="685">
                  <c:v>0.06</c:v>
                </c:pt>
                <c:pt idx="686">
                  <c:v>0</c:v>
                </c:pt>
                <c:pt idx="687">
                  <c:v>0.46</c:v>
                </c:pt>
                <c:pt idx="688">
                  <c:v>0.24</c:v>
                </c:pt>
                <c:pt idx="689">
                  <c:v>0.42</c:v>
                </c:pt>
                <c:pt idx="690">
                  <c:v>0.21</c:v>
                </c:pt>
                <c:pt idx="691">
                  <c:v>0.2</c:v>
                </c:pt>
                <c:pt idx="692">
                  <c:v>0.37</c:v>
                </c:pt>
                <c:pt idx="693">
                  <c:v>0.03</c:v>
                </c:pt>
                <c:pt idx="694">
                  <c:v>0</c:v>
                </c:pt>
                <c:pt idx="695">
                  <c:v>0.04</c:v>
                </c:pt>
                <c:pt idx="696">
                  <c:v>0.1</c:v>
                </c:pt>
                <c:pt idx="697">
                  <c:v>0.42</c:v>
                </c:pt>
                <c:pt idx="698">
                  <c:v>0.35</c:v>
                </c:pt>
                <c:pt idx="699">
                  <c:v>0.03</c:v>
                </c:pt>
                <c:pt idx="700">
                  <c:v>0.56</c:v>
                </c:pt>
                <c:pt idx="701">
                  <c:v>0</c:v>
                </c:pt>
                <c:pt idx="702">
                  <c:v>0.15</c:v>
                </c:pt>
                <c:pt idx="703">
                  <c:v>0.44</c:v>
                </c:pt>
                <c:pt idx="704">
                  <c:v>0.27</c:v>
                </c:pt>
                <c:pt idx="705">
                  <c:v>0.07</c:v>
                </c:pt>
                <c:pt idx="706">
                  <c:v>0.5</c:v>
                </c:pt>
                <c:pt idx="707">
                  <c:v>0.04</c:v>
                </c:pt>
                <c:pt idx="708">
                  <c:v>0.08</c:v>
                </c:pt>
                <c:pt idx="709">
                  <c:v>0.6</c:v>
                </c:pt>
                <c:pt idx="710">
                  <c:v>0.03</c:v>
                </c:pt>
                <c:pt idx="711">
                  <c:v>0.66</c:v>
                </c:pt>
                <c:pt idx="712">
                  <c:v>0.13</c:v>
                </c:pt>
                <c:pt idx="713">
                  <c:v>0</c:v>
                </c:pt>
                <c:pt idx="714">
                  <c:v>0.18</c:v>
                </c:pt>
                <c:pt idx="715">
                  <c:v>0.27</c:v>
                </c:pt>
                <c:pt idx="716">
                  <c:v>0.86</c:v>
                </c:pt>
                <c:pt idx="717">
                  <c:v>0.16</c:v>
                </c:pt>
                <c:pt idx="718">
                  <c:v>0.12</c:v>
                </c:pt>
                <c:pt idx="719">
                  <c:v>0.26</c:v>
                </c:pt>
                <c:pt idx="720">
                  <c:v>0.55</c:v>
                </c:pt>
                <c:pt idx="721">
                  <c:v>0.57</c:v>
                </c:pt>
                <c:pt idx="722">
                  <c:v>0</c:v>
                </c:pt>
                <c:pt idx="723">
                  <c:v>0.5</c:v>
                </c:pt>
                <c:pt idx="724">
                  <c:v>0.24</c:v>
                </c:pt>
                <c:pt idx="725">
                  <c:v>0.59</c:v>
                </c:pt>
                <c:pt idx="726">
                  <c:v>0.02</c:v>
                </c:pt>
                <c:pt idx="727">
                  <c:v>0.52</c:v>
                </c:pt>
                <c:pt idx="728">
                  <c:v>0.32</c:v>
                </c:pt>
                <c:pt idx="729">
                  <c:v>0.2</c:v>
                </c:pt>
                <c:pt idx="730">
                  <c:v>0.42</c:v>
                </c:pt>
                <c:pt idx="731">
                  <c:v>0</c:v>
                </c:pt>
                <c:pt idx="732">
                  <c:v>0.06</c:v>
                </c:pt>
                <c:pt idx="733">
                  <c:v>0.52</c:v>
                </c:pt>
                <c:pt idx="734">
                  <c:v>0.21</c:v>
                </c:pt>
                <c:pt idx="735">
                  <c:v>0.04</c:v>
                </c:pt>
                <c:pt idx="736">
                  <c:v>0.17</c:v>
                </c:pt>
                <c:pt idx="737">
                  <c:v>0.13</c:v>
                </c:pt>
                <c:pt idx="738">
                  <c:v>0.11</c:v>
                </c:pt>
                <c:pt idx="739">
                  <c:v>0.44</c:v>
                </c:pt>
                <c:pt idx="740">
                  <c:v>0.28</c:v>
                </c:pt>
                <c:pt idx="741">
                  <c:v>0.46</c:v>
                </c:pt>
                <c:pt idx="742">
                  <c:v>0.31</c:v>
                </c:pt>
                <c:pt idx="743">
                  <c:v>0.12</c:v>
                </c:pt>
                <c:pt idx="744">
                  <c:v>0</c:v>
                </c:pt>
                <c:pt idx="745">
                  <c:v>0.03</c:v>
                </c:pt>
                <c:pt idx="746">
                  <c:v>0.08</c:v>
                </c:pt>
                <c:pt idx="747">
                  <c:v>0</c:v>
                </c:pt>
                <c:pt idx="748">
                  <c:v>0.41</c:v>
                </c:pt>
                <c:pt idx="749">
                  <c:v>0</c:v>
                </c:pt>
                <c:pt idx="750">
                  <c:v>0</c:v>
                </c:pt>
                <c:pt idx="751">
                  <c:v>0.41</c:v>
                </c:pt>
                <c:pt idx="752">
                  <c:v>0.64</c:v>
                </c:pt>
                <c:pt idx="753">
                  <c:v>0.11</c:v>
                </c:pt>
                <c:pt idx="754">
                  <c:v>0</c:v>
                </c:pt>
                <c:pt idx="755">
                  <c:v>0.51</c:v>
                </c:pt>
                <c:pt idx="756">
                  <c:v>0.33</c:v>
                </c:pt>
                <c:pt idx="757">
                  <c:v>0.04</c:v>
                </c:pt>
                <c:pt idx="758">
                  <c:v>0.04</c:v>
                </c:pt>
                <c:pt idx="759">
                  <c:v>0.38</c:v>
                </c:pt>
                <c:pt idx="760">
                  <c:v>0.16</c:v>
                </c:pt>
                <c:pt idx="761">
                  <c:v>0.31</c:v>
                </c:pt>
                <c:pt idx="762">
                  <c:v>0</c:v>
                </c:pt>
                <c:pt idx="763">
                  <c:v>0.32</c:v>
                </c:pt>
                <c:pt idx="764">
                  <c:v>0</c:v>
                </c:pt>
                <c:pt idx="765">
                  <c:v>0</c:v>
                </c:pt>
                <c:pt idx="766">
                  <c:v>0</c:v>
                </c:pt>
                <c:pt idx="767">
                  <c:v>0.51</c:v>
                </c:pt>
                <c:pt idx="768">
                  <c:v>0.13</c:v>
                </c:pt>
                <c:pt idx="769">
                  <c:v>0.1</c:v>
                </c:pt>
                <c:pt idx="770">
                  <c:v>0.03</c:v>
                </c:pt>
                <c:pt idx="771">
                  <c:v>0.14</c:v>
                </c:pt>
              </c:numCache>
            </c:numRef>
          </c:xVal>
          <c:yVal>
            <c:numRef>
              <c:f>'Emp Change 22-25'!$L$5:$L$776</c:f>
              <c:numCache>
                <c:formatCode>0.0%</c:formatCode>
                <c:ptCount val="772"/>
                <c:pt idx="0">
                  <c:v>0.0796536731408627</c:v>
                </c:pt>
                <c:pt idx="1">
                  <c:v>0.0256851522926123</c:v>
                </c:pt>
                <c:pt idx="2">
                  <c:v>0.0193391572972787</c:v>
                </c:pt>
                <c:pt idx="3">
                  <c:v>-0.0227093923145167</c:v>
                </c:pt>
                <c:pt idx="4">
                  <c:v>0.029771390093266</c:v>
                </c:pt>
                <c:pt idx="5">
                  <c:v>-0.0186211694297704</c:v>
                </c:pt>
                <c:pt idx="6">
                  <c:v>-0.0108129675141574</c:v>
                </c:pt>
                <c:pt idx="7">
                  <c:v>0.0195284814339115</c:v>
                </c:pt>
                <c:pt idx="8">
                  <c:v>-0.0477561786252765</c:v>
                </c:pt>
                <c:pt idx="9">
                  <c:v>-0.0181673338511482</c:v>
                </c:pt>
                <c:pt idx="10">
                  <c:v>-0.0138012498425754</c:v>
                </c:pt>
                <c:pt idx="11">
                  <c:v>0.00448202191008682</c:v>
                </c:pt>
                <c:pt idx="12">
                  <c:v>-0.0040763494455392</c:v>
                </c:pt>
                <c:pt idx="13">
                  <c:v>-0.0178557042731698</c:v>
                </c:pt>
                <c:pt idx="14">
                  <c:v>0.0202183216073112</c:v>
                </c:pt>
                <c:pt idx="15">
                  <c:v>-0.00130573872168179</c:v>
                </c:pt>
                <c:pt idx="16">
                  <c:v>0.000835468034716804</c:v>
                </c:pt>
                <c:pt idx="17">
                  <c:v>0.04355999222143</c:v>
                </c:pt>
                <c:pt idx="18">
                  <c:v>-0.0393827143984274</c:v>
                </c:pt>
                <c:pt idx="19">
                  <c:v>0.0327564894932015</c:v>
                </c:pt>
                <c:pt idx="20">
                  <c:v>-0.0290883047661022</c:v>
                </c:pt>
                <c:pt idx="21">
                  <c:v>-0.036198381122239</c:v>
                </c:pt>
                <c:pt idx="22">
                  <c:v>-0.00353115961272079</c:v>
                </c:pt>
                <c:pt idx="23">
                  <c:v>-0.0563894021720464</c:v>
                </c:pt>
                <c:pt idx="24">
                  <c:v>0.0335810979488955</c:v>
                </c:pt>
                <c:pt idx="25">
                  <c:v>0.0560651795548754</c:v>
                </c:pt>
                <c:pt idx="26">
                  <c:v>-0.0226307563582401</c:v>
                </c:pt>
                <c:pt idx="27">
                  <c:v>0.0301315412729692</c:v>
                </c:pt>
                <c:pt idx="28">
                  <c:v>0.00776168744834525</c:v>
                </c:pt>
                <c:pt idx="29">
                  <c:v>0.0369873116124274</c:v>
                </c:pt>
                <c:pt idx="30">
                  <c:v>-0.0364385747207942</c:v>
                </c:pt>
                <c:pt idx="31">
                  <c:v>0.0601395404309454</c:v>
                </c:pt>
                <c:pt idx="32">
                  <c:v>-0.0068342439442818</c:v>
                </c:pt>
                <c:pt idx="33">
                  <c:v>-0.0111724540179604</c:v>
                </c:pt>
                <c:pt idx="34">
                  <c:v>0.157506379700515</c:v>
                </c:pt>
                <c:pt idx="35">
                  <c:v>0.00976225051143169</c:v>
                </c:pt>
                <c:pt idx="36">
                  <c:v>-0.00548252784862555</c:v>
                </c:pt>
                <c:pt idx="37">
                  <c:v>-0.0563486879620126</c:v>
                </c:pt>
                <c:pt idx="38">
                  <c:v>0.0446385024502404</c:v>
                </c:pt>
                <c:pt idx="39">
                  <c:v>0.00489987694372972</c:v>
                </c:pt>
                <c:pt idx="40">
                  <c:v>0.0054344768612802</c:v>
                </c:pt>
                <c:pt idx="41">
                  <c:v>0.00673755132119171</c:v>
                </c:pt>
                <c:pt idx="42">
                  <c:v>0.0282060052283111</c:v>
                </c:pt>
                <c:pt idx="43">
                  <c:v>0.0307639956645578</c:v>
                </c:pt>
                <c:pt idx="44">
                  <c:v>-0.0475263225400231</c:v>
                </c:pt>
                <c:pt idx="45">
                  <c:v>0.00760470424771735</c:v>
                </c:pt>
                <c:pt idx="46">
                  <c:v>-0.03890688409844</c:v>
                </c:pt>
                <c:pt idx="47">
                  <c:v>0.0197150475369657</c:v>
                </c:pt>
                <c:pt idx="48">
                  <c:v>0.014457960596022</c:v>
                </c:pt>
                <c:pt idx="49">
                  <c:v>0.00902708124373119</c:v>
                </c:pt>
                <c:pt idx="50">
                  <c:v>0.0286570760602975</c:v>
                </c:pt>
                <c:pt idx="51">
                  <c:v>0.0229371116659892</c:v>
                </c:pt>
                <c:pt idx="52">
                  <c:v>-0.0170913973786379</c:v>
                </c:pt>
                <c:pt idx="53">
                  <c:v>0.0380822638822236</c:v>
                </c:pt>
                <c:pt idx="54">
                  <c:v>0.00529243316991259</c:v>
                </c:pt>
                <c:pt idx="55">
                  <c:v>-0.0396279416401525</c:v>
                </c:pt>
                <c:pt idx="56">
                  <c:v>0.0252676185506696</c:v>
                </c:pt>
                <c:pt idx="57">
                  <c:v>-0.0406446882061566</c:v>
                </c:pt>
                <c:pt idx="58">
                  <c:v>0.0552748836361829</c:v>
                </c:pt>
                <c:pt idx="59">
                  <c:v>0.0299246928260008</c:v>
                </c:pt>
                <c:pt idx="60">
                  <c:v>-0.0139307109575581</c:v>
                </c:pt>
                <c:pt idx="61">
                  <c:v>-0.000451343553040927</c:v>
                </c:pt>
                <c:pt idx="62">
                  <c:v>0.0280015981887195</c:v>
                </c:pt>
                <c:pt idx="63">
                  <c:v>0.0104705842552184</c:v>
                </c:pt>
                <c:pt idx="64">
                  <c:v>0.0552099533437014</c:v>
                </c:pt>
                <c:pt idx="65">
                  <c:v>-0.0692005852620378</c:v>
                </c:pt>
                <c:pt idx="66">
                  <c:v>0.039731039635256</c:v>
                </c:pt>
                <c:pt idx="67">
                  <c:v>0.0903178890504883</c:v>
                </c:pt>
                <c:pt idx="68">
                  <c:v>0.0987714261589124</c:v>
                </c:pt>
                <c:pt idx="69">
                  <c:v>0.0436520691040579</c:v>
                </c:pt>
                <c:pt idx="70">
                  <c:v>-0.00244146257064862</c:v>
                </c:pt>
                <c:pt idx="71">
                  <c:v>0.0093037584719655</c:v>
                </c:pt>
                <c:pt idx="72">
                  <c:v>0.0365657421130637</c:v>
                </c:pt>
                <c:pt idx="73">
                  <c:v>0.0204907557297435</c:v>
                </c:pt>
                <c:pt idx="74">
                  <c:v>0.0757167250831311</c:v>
                </c:pt>
                <c:pt idx="75">
                  <c:v>0.0187951499136957</c:v>
                </c:pt>
                <c:pt idx="76">
                  <c:v>0.0122543303580893</c:v>
                </c:pt>
                <c:pt idx="77">
                  <c:v>-0.0332841449417937</c:v>
                </c:pt>
                <c:pt idx="78">
                  <c:v>0.0217133833399131</c:v>
                </c:pt>
                <c:pt idx="79">
                  <c:v>-0.027201387566893</c:v>
                </c:pt>
                <c:pt idx="80">
                  <c:v>0.0496782025148302</c:v>
                </c:pt>
                <c:pt idx="81">
                  <c:v>-0.016084415294695</c:v>
                </c:pt>
                <c:pt idx="82">
                  <c:v>0.041949092288003</c:v>
                </c:pt>
                <c:pt idx="83">
                  <c:v>0.0321531280939135</c:v>
                </c:pt>
                <c:pt idx="84">
                  <c:v>-0.0091264964267832</c:v>
                </c:pt>
                <c:pt idx="85">
                  <c:v>0.0129696827812244</c:v>
                </c:pt>
                <c:pt idx="86">
                  <c:v>0.0485205017975212</c:v>
                </c:pt>
                <c:pt idx="87">
                  <c:v>-0.0184652391283841</c:v>
                </c:pt>
                <c:pt idx="88">
                  <c:v>0.0322523748330688</c:v>
                </c:pt>
                <c:pt idx="89">
                  <c:v>-0.0197403095203871</c:v>
                </c:pt>
                <c:pt idx="90">
                  <c:v>-0.0321916167664671</c:v>
                </c:pt>
                <c:pt idx="91">
                  <c:v>0.0386935450608373</c:v>
                </c:pt>
                <c:pt idx="92">
                  <c:v>0.00549395414178917</c:v>
                </c:pt>
                <c:pt idx="93">
                  <c:v>0.0706154632794209</c:v>
                </c:pt>
                <c:pt idx="94">
                  <c:v>0.0266507351031222</c:v>
                </c:pt>
                <c:pt idx="95">
                  <c:v>0.0698763683895213</c:v>
                </c:pt>
                <c:pt idx="96">
                  <c:v>0.0250417798203468</c:v>
                </c:pt>
                <c:pt idx="97">
                  <c:v>0.0134025974025974</c:v>
                </c:pt>
                <c:pt idx="98">
                  <c:v>0.0329222491543031</c:v>
                </c:pt>
                <c:pt idx="99">
                  <c:v>0.0413815753462149</c:v>
                </c:pt>
                <c:pt idx="100">
                  <c:v>0.0173013156487325</c:v>
                </c:pt>
                <c:pt idx="101">
                  <c:v>0.0919530330433784</c:v>
                </c:pt>
                <c:pt idx="102">
                  <c:v>-0.0125045589537852</c:v>
                </c:pt>
                <c:pt idx="103">
                  <c:v>0.034973692355308</c:v>
                </c:pt>
                <c:pt idx="104">
                  <c:v>0.0442851840219285</c:v>
                </c:pt>
                <c:pt idx="105">
                  <c:v>0.0628339890774561</c:v>
                </c:pt>
                <c:pt idx="106">
                  <c:v>0.0320140207390098</c:v>
                </c:pt>
                <c:pt idx="107">
                  <c:v>0.0413857452444016</c:v>
                </c:pt>
                <c:pt idx="108">
                  <c:v>0.0867579908675799</c:v>
                </c:pt>
                <c:pt idx="109">
                  <c:v>-0.0294426305970149</c:v>
                </c:pt>
                <c:pt idx="110">
                  <c:v>0.0764618177103591</c:v>
                </c:pt>
                <c:pt idx="111">
                  <c:v>0.0705658183697197</c:v>
                </c:pt>
                <c:pt idx="112">
                  <c:v>-0.0290564036070018</c:v>
                </c:pt>
                <c:pt idx="113">
                  <c:v>-0.0214855374360195</c:v>
                </c:pt>
                <c:pt idx="114">
                  <c:v>0.0272189719363013</c:v>
                </c:pt>
                <c:pt idx="115">
                  <c:v>0.0629794767556226</c:v>
                </c:pt>
                <c:pt idx="116">
                  <c:v>0.0509125215524253</c:v>
                </c:pt>
                <c:pt idx="117">
                  <c:v>0.063599235886964</c:v>
                </c:pt>
                <c:pt idx="118">
                  <c:v>-0.0209809347158452</c:v>
                </c:pt>
                <c:pt idx="119">
                  <c:v>-0.0132780864488182</c:v>
                </c:pt>
                <c:pt idx="120">
                  <c:v>0.0490156418554477</c:v>
                </c:pt>
                <c:pt idx="121">
                  <c:v>0.0346916672307588</c:v>
                </c:pt>
                <c:pt idx="122">
                  <c:v>0.0350467289719626</c:v>
                </c:pt>
                <c:pt idx="123">
                  <c:v>0.0813893590404003</c:v>
                </c:pt>
                <c:pt idx="124">
                  <c:v>0.00950457821258225</c:v>
                </c:pt>
                <c:pt idx="125">
                  <c:v>-0.0392918103015496</c:v>
                </c:pt>
                <c:pt idx="126">
                  <c:v>-0.0310618174395264</c:v>
                </c:pt>
                <c:pt idx="127">
                  <c:v>0.00994333368972522</c:v>
                </c:pt>
                <c:pt idx="128">
                  <c:v>-0.0557601624617079</c:v>
                </c:pt>
                <c:pt idx="129">
                  <c:v>0.0189013808194371</c:v>
                </c:pt>
                <c:pt idx="130">
                  <c:v>0.0752121626513293</c:v>
                </c:pt>
                <c:pt idx="131">
                  <c:v>-0.0374684457266498</c:v>
                </c:pt>
                <c:pt idx="132">
                  <c:v>-0.0136054421768707</c:v>
                </c:pt>
                <c:pt idx="133">
                  <c:v>0.0386401196191076</c:v>
                </c:pt>
                <c:pt idx="134">
                  <c:v>0.124228923920493</c:v>
                </c:pt>
                <c:pt idx="135">
                  <c:v>-3.82511570975022E-005</c:v>
                </c:pt>
                <c:pt idx="136">
                  <c:v>0.126435788928232</c:v>
                </c:pt>
                <c:pt idx="137">
                  <c:v>0.0653539297233067</c:v>
                </c:pt>
                <c:pt idx="138">
                  <c:v>-0.00793018251374831</c:v>
                </c:pt>
                <c:pt idx="139">
                  <c:v>0.082306318860776</c:v>
                </c:pt>
                <c:pt idx="140">
                  <c:v>-0.0542258645119289</c:v>
                </c:pt>
                <c:pt idx="141">
                  <c:v>0.0506442529226043</c:v>
                </c:pt>
                <c:pt idx="142">
                  <c:v>-0.0237481062932482</c:v>
                </c:pt>
                <c:pt idx="143">
                  <c:v>0.0185863987235327</c:v>
                </c:pt>
                <c:pt idx="144">
                  <c:v>0.0314597690861899</c:v>
                </c:pt>
                <c:pt idx="145">
                  <c:v>0.0801991937396253</c:v>
                </c:pt>
                <c:pt idx="146">
                  <c:v>0.00450530823445446</c:v>
                </c:pt>
                <c:pt idx="147">
                  <c:v>0.0213638227121578</c:v>
                </c:pt>
                <c:pt idx="148">
                  <c:v>0.0167526361436984</c:v>
                </c:pt>
                <c:pt idx="149">
                  <c:v>-0.0367839108479889</c:v>
                </c:pt>
                <c:pt idx="150">
                  <c:v>0.0384037558685446</c:v>
                </c:pt>
                <c:pt idx="151">
                  <c:v>0.0238492947290275</c:v>
                </c:pt>
                <c:pt idx="152">
                  <c:v>0.0471617381382524</c:v>
                </c:pt>
                <c:pt idx="153">
                  <c:v>-0.0210949271722752</c:v>
                </c:pt>
                <c:pt idx="154">
                  <c:v>-0.0646527262408871</c:v>
                </c:pt>
                <c:pt idx="155">
                  <c:v>0.0707964601769912</c:v>
                </c:pt>
                <c:pt idx="156">
                  <c:v>0.00458022706232032</c:v>
                </c:pt>
                <c:pt idx="157">
                  <c:v>-0.0354024073637007</c:v>
                </c:pt>
                <c:pt idx="158">
                  <c:v>-0.0388151658767773</c:v>
                </c:pt>
                <c:pt idx="159">
                  <c:v>0.0971917507678807</c:v>
                </c:pt>
                <c:pt idx="160">
                  <c:v>0.0527570316224376</c:v>
                </c:pt>
                <c:pt idx="161">
                  <c:v>0.0137182637182637</c:v>
                </c:pt>
                <c:pt idx="162">
                  <c:v>-0.0766825352375618</c:v>
                </c:pt>
                <c:pt idx="163">
                  <c:v>0.0362407535522325</c:v>
                </c:pt>
                <c:pt idx="164">
                  <c:v>0.0145330535152151</c:v>
                </c:pt>
                <c:pt idx="165">
                  <c:v>0.0625313492726969</c:v>
                </c:pt>
                <c:pt idx="166">
                  <c:v>0.00908895342583629</c:v>
                </c:pt>
                <c:pt idx="167">
                  <c:v>-0.0653653653653654</c:v>
                </c:pt>
                <c:pt idx="168">
                  <c:v>0.0257285083058337</c:v>
                </c:pt>
                <c:pt idx="169">
                  <c:v>0.0491209927611169</c:v>
                </c:pt>
                <c:pt idx="170">
                  <c:v>0.0142150803461063</c:v>
                </c:pt>
                <c:pt idx="171">
                  <c:v>0.0229565808865208</c:v>
                </c:pt>
                <c:pt idx="172">
                  <c:v>0.0572907476030822</c:v>
                </c:pt>
                <c:pt idx="173">
                  <c:v>0.0154228574656799</c:v>
                </c:pt>
                <c:pt idx="174">
                  <c:v>0.0234741784037559</c:v>
                </c:pt>
                <c:pt idx="175">
                  <c:v>-0.0203583513618461</c:v>
                </c:pt>
                <c:pt idx="176">
                  <c:v>-0.0402308236703141</c:v>
                </c:pt>
                <c:pt idx="177">
                  <c:v>0.00234741784037559</c:v>
                </c:pt>
                <c:pt idx="178">
                  <c:v>0.0166608411977164</c:v>
                </c:pt>
                <c:pt idx="179">
                  <c:v>0.102623160588612</c:v>
                </c:pt>
                <c:pt idx="180">
                  <c:v>-0.0185174568594852</c:v>
                </c:pt>
                <c:pt idx="181">
                  <c:v>-0.0423848544786663</c:v>
                </c:pt>
                <c:pt idx="182">
                  <c:v>-0.010687205206281</c:v>
                </c:pt>
                <c:pt idx="183">
                  <c:v>-0.141625103906899</c:v>
                </c:pt>
                <c:pt idx="184">
                  <c:v>-0.0480069324090121</c:v>
                </c:pt>
                <c:pt idx="185">
                  <c:v>0.0585768660086446</c:v>
                </c:pt>
                <c:pt idx="186">
                  <c:v>0.0070647499692837</c:v>
                </c:pt>
                <c:pt idx="187">
                  <c:v>0.0667848699763593</c:v>
                </c:pt>
                <c:pt idx="188">
                  <c:v>0.0424971068535425</c:v>
                </c:pt>
                <c:pt idx="189">
                  <c:v>0.0688683044703987</c:v>
                </c:pt>
                <c:pt idx="190">
                  <c:v>-0.0375106047751788</c:v>
                </c:pt>
                <c:pt idx="191">
                  <c:v>-0.00476489028213166</c:v>
                </c:pt>
                <c:pt idx="192">
                  <c:v>0.0972212549620447</c:v>
                </c:pt>
                <c:pt idx="193">
                  <c:v>0.151577402787968</c:v>
                </c:pt>
                <c:pt idx="194">
                  <c:v>0.0112592209136793</c:v>
                </c:pt>
                <c:pt idx="195">
                  <c:v>0.10695300871784</c:v>
                </c:pt>
                <c:pt idx="196">
                  <c:v>0.0211532125205931</c:v>
                </c:pt>
                <c:pt idx="197">
                  <c:v>-0.00934340202227058</c:v>
                </c:pt>
                <c:pt idx="198">
                  <c:v>0.00966499053092144</c:v>
                </c:pt>
                <c:pt idx="199">
                  <c:v>0.0220232172470978</c:v>
                </c:pt>
                <c:pt idx="200">
                  <c:v>-0.0242752468939153</c:v>
                </c:pt>
                <c:pt idx="201">
                  <c:v>0.0334866729806521</c:v>
                </c:pt>
                <c:pt idx="202">
                  <c:v>-0.0280971450716962</c:v>
                </c:pt>
                <c:pt idx="203">
                  <c:v>-0.0380749903362969</c:v>
                </c:pt>
                <c:pt idx="204">
                  <c:v>-0.0588010933824932</c:v>
                </c:pt>
                <c:pt idx="205">
                  <c:v>0.0579106193418595</c:v>
                </c:pt>
                <c:pt idx="206">
                  <c:v>0.0693098170687268</c:v>
                </c:pt>
                <c:pt idx="207">
                  <c:v>-0.00177534994878798</c:v>
                </c:pt>
                <c:pt idx="208">
                  <c:v>0.0326741796016727</c:v>
                </c:pt>
                <c:pt idx="209">
                  <c:v>-0.00585762524981049</c:v>
                </c:pt>
                <c:pt idx="210">
                  <c:v>0.0335541474654378</c:v>
                </c:pt>
                <c:pt idx="211">
                  <c:v>-0.0148000275349349</c:v>
                </c:pt>
                <c:pt idx="212">
                  <c:v>0.0608153263533081</c:v>
                </c:pt>
                <c:pt idx="213">
                  <c:v>-0.0842809799207226</c:v>
                </c:pt>
                <c:pt idx="214">
                  <c:v>0.0948376547535623</c:v>
                </c:pt>
                <c:pt idx="215">
                  <c:v>0.0247031227092802</c:v>
                </c:pt>
                <c:pt idx="216">
                  <c:v>0.0959108390236245</c:v>
                </c:pt>
                <c:pt idx="217">
                  <c:v>-0.0782475734609759</c:v>
                </c:pt>
                <c:pt idx="218">
                  <c:v>0.0124642569103307</c:v>
                </c:pt>
                <c:pt idx="219">
                  <c:v>0.0239881173412551</c:v>
                </c:pt>
                <c:pt idx="220">
                  <c:v>-0.0257783490431305</c:v>
                </c:pt>
                <c:pt idx="221">
                  <c:v>-0.00914143630247184</c:v>
                </c:pt>
                <c:pt idx="222">
                  <c:v>0.0148676325570811</c:v>
                </c:pt>
                <c:pt idx="223">
                  <c:v>0.0548010483678818</c:v>
                </c:pt>
                <c:pt idx="224">
                  <c:v>0.0367202824637113</c:v>
                </c:pt>
                <c:pt idx="225">
                  <c:v>0.0118361386519099</c:v>
                </c:pt>
                <c:pt idx="226">
                  <c:v>0.0597509702457956</c:v>
                </c:pt>
                <c:pt idx="227">
                  <c:v>0.0534117457504229</c:v>
                </c:pt>
                <c:pt idx="228">
                  <c:v>-0.0166006701187938</c:v>
                </c:pt>
                <c:pt idx="229">
                  <c:v>0.0137278106508876</c:v>
                </c:pt>
                <c:pt idx="230">
                  <c:v>-0.0606150206978119</c:v>
                </c:pt>
                <c:pt idx="231">
                  <c:v>0.108503371573693</c:v>
                </c:pt>
                <c:pt idx="232">
                  <c:v>-0.0405082787832114</c:v>
                </c:pt>
                <c:pt idx="233">
                  <c:v>0.096043704291127</c:v>
                </c:pt>
                <c:pt idx="234">
                  <c:v>0.0214747084976093</c:v>
                </c:pt>
                <c:pt idx="235">
                  <c:v>0.0195794670979825</c:v>
                </c:pt>
                <c:pt idx="236">
                  <c:v>-0.0685028248587571</c:v>
                </c:pt>
                <c:pt idx="237">
                  <c:v>0.0313460356484327</c:v>
                </c:pt>
                <c:pt idx="238">
                  <c:v>0.0328549508078346</c:v>
                </c:pt>
                <c:pt idx="239">
                  <c:v>0.0266306792622582</c:v>
                </c:pt>
                <c:pt idx="240">
                  <c:v>0.065850924715113</c:v>
                </c:pt>
                <c:pt idx="241">
                  <c:v>0.0173249551166966</c:v>
                </c:pt>
                <c:pt idx="242">
                  <c:v>0.0409221368391816</c:v>
                </c:pt>
                <c:pt idx="243">
                  <c:v>0.0977825534824656</c:v>
                </c:pt>
                <c:pt idx="244">
                  <c:v>0.0667304930588799</c:v>
                </c:pt>
                <c:pt idx="245">
                  <c:v>0.0482394033795903</c:v>
                </c:pt>
                <c:pt idx="246">
                  <c:v>0.0587554269175109</c:v>
                </c:pt>
                <c:pt idx="247">
                  <c:v>-0.0484223407044839</c:v>
                </c:pt>
                <c:pt idx="248">
                  <c:v>0.0775255279072073</c:v>
                </c:pt>
                <c:pt idx="249">
                  <c:v>0.00695991091314031</c:v>
                </c:pt>
                <c:pt idx="250">
                  <c:v>0.016788595010317</c:v>
                </c:pt>
                <c:pt idx="251">
                  <c:v>-0.00407596109309866</c:v>
                </c:pt>
                <c:pt idx="252">
                  <c:v>-0.0393197768580169</c:v>
                </c:pt>
                <c:pt idx="253">
                  <c:v>-0.0222593210907067</c:v>
                </c:pt>
                <c:pt idx="254">
                  <c:v>-0.0601268650049138</c:v>
                </c:pt>
                <c:pt idx="255">
                  <c:v>-0.042978373939228</c:v>
                </c:pt>
                <c:pt idx="256">
                  <c:v>-0.0534002738475582</c:v>
                </c:pt>
                <c:pt idx="257">
                  <c:v>0.0429003021148036</c:v>
                </c:pt>
                <c:pt idx="258">
                  <c:v>0.111601852849294</c:v>
                </c:pt>
                <c:pt idx="259">
                  <c:v>0.0677348871085215</c:v>
                </c:pt>
                <c:pt idx="260">
                  <c:v>0.0134467075341111</c:v>
                </c:pt>
                <c:pt idx="261">
                  <c:v>0.038058410501679</c:v>
                </c:pt>
                <c:pt idx="262">
                  <c:v>0.0108509996985833</c:v>
                </c:pt>
                <c:pt idx="263">
                  <c:v>0.0582835183603758</c:v>
                </c:pt>
                <c:pt idx="264">
                  <c:v>0.0286339025406081</c:v>
                </c:pt>
                <c:pt idx="265">
                  <c:v>-0.00650671004473363</c:v>
                </c:pt>
                <c:pt idx="266">
                  <c:v>-0.00132924335378323</c:v>
                </c:pt>
                <c:pt idx="267">
                  <c:v>0.031509474132425</c:v>
                </c:pt>
                <c:pt idx="268">
                  <c:v>-0.00845796802475503</c:v>
                </c:pt>
                <c:pt idx="269">
                  <c:v>-0.02009432027886</c:v>
                </c:pt>
                <c:pt idx="270">
                  <c:v>-0.00136368404489667</c:v>
                </c:pt>
                <c:pt idx="271">
                  <c:v>0.0261029015208715</c:v>
                </c:pt>
                <c:pt idx="272">
                  <c:v>-0.0587068623562079</c:v>
                </c:pt>
                <c:pt idx="273">
                  <c:v>0.0653322838187338</c:v>
                </c:pt>
                <c:pt idx="274">
                  <c:v>0.0463517409625194</c:v>
                </c:pt>
                <c:pt idx="275">
                  <c:v>-0.0442333231177853</c:v>
                </c:pt>
                <c:pt idx="276">
                  <c:v>-0.160553381268772</c:v>
                </c:pt>
                <c:pt idx="277">
                  <c:v>-0.0591977018569816</c:v>
                </c:pt>
                <c:pt idx="278">
                  <c:v>-0.039694176790951</c:v>
                </c:pt>
                <c:pt idx="279">
                  <c:v>-0.0254914668394902</c:v>
                </c:pt>
                <c:pt idx="280">
                  <c:v>0.042794355771455</c:v>
                </c:pt>
                <c:pt idx="281">
                  <c:v>0.029601474314674</c:v>
                </c:pt>
                <c:pt idx="282">
                  <c:v>0.0508654185800071</c:v>
                </c:pt>
                <c:pt idx="283">
                  <c:v>0.0592565329407435</c:v>
                </c:pt>
                <c:pt idx="284">
                  <c:v>0.0680654427376046</c:v>
                </c:pt>
                <c:pt idx="285">
                  <c:v>0.0235478806907378</c:v>
                </c:pt>
                <c:pt idx="286">
                  <c:v>0.0379123584441162</c:v>
                </c:pt>
                <c:pt idx="287">
                  <c:v>0.0112075198843095</c:v>
                </c:pt>
                <c:pt idx="288">
                  <c:v>0.040555624457398</c:v>
                </c:pt>
                <c:pt idx="289">
                  <c:v>0.00217129071170084</c:v>
                </c:pt>
                <c:pt idx="290">
                  <c:v>-0.00576576576576577</c:v>
                </c:pt>
                <c:pt idx="291">
                  <c:v>0.00452433357789191</c:v>
                </c:pt>
                <c:pt idx="292">
                  <c:v>-0.0193719167368548</c:v>
                </c:pt>
                <c:pt idx="293">
                  <c:v>0.158867870857631</c:v>
                </c:pt>
                <c:pt idx="294">
                  <c:v>0.0870529525921819</c:v>
                </c:pt>
                <c:pt idx="295">
                  <c:v>0.04996632996633</c:v>
                </c:pt>
                <c:pt idx="296">
                  <c:v>0.0130599451482304</c:v>
                </c:pt>
                <c:pt idx="297">
                  <c:v>0.0640461792193513</c:v>
                </c:pt>
                <c:pt idx="298">
                  <c:v>-0.029796328891124</c:v>
                </c:pt>
                <c:pt idx="299">
                  <c:v>0.0125478800686831</c:v>
                </c:pt>
                <c:pt idx="300">
                  <c:v>0.0395541661003126</c:v>
                </c:pt>
                <c:pt idx="301">
                  <c:v>0.0526388696495359</c:v>
                </c:pt>
                <c:pt idx="302">
                  <c:v>0.0294237842255823</c:v>
                </c:pt>
                <c:pt idx="303">
                  <c:v>-0.0985375209781827</c:v>
                </c:pt>
                <c:pt idx="304">
                  <c:v>-0.0159084932947673</c:v>
                </c:pt>
                <c:pt idx="305">
                  <c:v>0.0351540616246499</c:v>
                </c:pt>
                <c:pt idx="306">
                  <c:v>-0.0555982577504484</c:v>
                </c:pt>
                <c:pt idx="307">
                  <c:v>0.0284836637810667</c:v>
                </c:pt>
                <c:pt idx="308">
                  <c:v>-0.0772995357008408</c:v>
                </c:pt>
                <c:pt idx="309">
                  <c:v>-0.0701443403393264</c:v>
                </c:pt>
                <c:pt idx="310">
                  <c:v>0.0377277904328018</c:v>
                </c:pt>
                <c:pt idx="311">
                  <c:v>0.0275941362460477</c:v>
                </c:pt>
                <c:pt idx="312">
                  <c:v>-0.0720073183481443</c:v>
                </c:pt>
                <c:pt idx="313">
                  <c:v>0.00214041095890411</c:v>
                </c:pt>
                <c:pt idx="314">
                  <c:v>-0.109941668780117</c:v>
                </c:pt>
                <c:pt idx="315">
                  <c:v>-0.0435911451216179</c:v>
                </c:pt>
                <c:pt idx="316">
                  <c:v>0.0362962962962963</c:v>
                </c:pt>
                <c:pt idx="317">
                  <c:v>-0.0862317889486809</c:v>
                </c:pt>
                <c:pt idx="318">
                  <c:v>-0.0688626813067643</c:v>
                </c:pt>
                <c:pt idx="319">
                  <c:v>-0.0456062291434928</c:v>
                </c:pt>
                <c:pt idx="320">
                  <c:v>0.102848865282472</c:v>
                </c:pt>
                <c:pt idx="321">
                  <c:v>0.0565512978986403</c:v>
                </c:pt>
                <c:pt idx="322">
                  <c:v>0.0795798185580137</c:v>
                </c:pt>
                <c:pt idx="323">
                  <c:v>-0.010666277030976</c:v>
                </c:pt>
                <c:pt idx="324">
                  <c:v>0.0076530612244898</c:v>
                </c:pt>
                <c:pt idx="325">
                  <c:v>0.0365910143584993</c:v>
                </c:pt>
                <c:pt idx="326">
                  <c:v>-0.044358864641278</c:v>
                </c:pt>
                <c:pt idx="327">
                  <c:v>0.0132078336116593</c:v>
                </c:pt>
                <c:pt idx="328">
                  <c:v>0.0848265658392241</c:v>
                </c:pt>
                <c:pt idx="329">
                  <c:v>0.00828856485034536</c:v>
                </c:pt>
                <c:pt idx="330">
                  <c:v>-0.101492946171757</c:v>
                </c:pt>
                <c:pt idx="331">
                  <c:v>0.0836806134355726</c:v>
                </c:pt>
                <c:pt idx="332">
                  <c:v>0.00340610001548227</c:v>
                </c:pt>
                <c:pt idx="333">
                  <c:v>-0.00385981164119191</c:v>
                </c:pt>
                <c:pt idx="334">
                  <c:v>-0.044233338281134</c:v>
                </c:pt>
                <c:pt idx="335">
                  <c:v>0.00172332758890804</c:v>
                </c:pt>
                <c:pt idx="336">
                  <c:v>0.133700284090909</c:v>
                </c:pt>
                <c:pt idx="337">
                  <c:v>-0.0125698324022346</c:v>
                </c:pt>
                <c:pt idx="338">
                  <c:v>0.0290944753187316</c:v>
                </c:pt>
                <c:pt idx="339">
                  <c:v>0.0153136835172073</c:v>
                </c:pt>
                <c:pt idx="340">
                  <c:v>-0.0304656669297553</c:v>
                </c:pt>
                <c:pt idx="341">
                  <c:v>-0.073972602739726</c:v>
                </c:pt>
                <c:pt idx="342">
                  <c:v>0.0294466068708749</c:v>
                </c:pt>
                <c:pt idx="343">
                  <c:v>0.108856088560886</c:v>
                </c:pt>
                <c:pt idx="344">
                  <c:v>0.0615493455960382</c:v>
                </c:pt>
                <c:pt idx="345">
                  <c:v>-0.0695544170159913</c:v>
                </c:pt>
                <c:pt idx="346">
                  <c:v>0.0254754842086896</c:v>
                </c:pt>
                <c:pt idx="347">
                  <c:v>0.0259649122807018</c:v>
                </c:pt>
                <c:pt idx="348">
                  <c:v>-0.120427517687792</c:v>
                </c:pt>
                <c:pt idx="349">
                  <c:v>0.0227433004231312</c:v>
                </c:pt>
                <c:pt idx="350">
                  <c:v>-0.0313811042121161</c:v>
                </c:pt>
                <c:pt idx="351">
                  <c:v>0.0341480948957585</c:v>
                </c:pt>
                <c:pt idx="352">
                  <c:v>-0.0151515151515152</c:v>
                </c:pt>
                <c:pt idx="353">
                  <c:v>-0.0338581344167936</c:v>
                </c:pt>
                <c:pt idx="354">
                  <c:v>0.0326500997641937</c:v>
                </c:pt>
                <c:pt idx="355">
                  <c:v>0.0575378292546236</c:v>
                </c:pt>
                <c:pt idx="356">
                  <c:v>-0.0646457879752135</c:v>
                </c:pt>
                <c:pt idx="357">
                  <c:v>-0.0682804674457429</c:v>
                </c:pt>
                <c:pt idx="358">
                  <c:v>-0.119560019129603</c:v>
                </c:pt>
                <c:pt idx="359">
                  <c:v>0.152287445163986</c:v>
                </c:pt>
                <c:pt idx="360">
                  <c:v>-0.0683009298393914</c:v>
                </c:pt>
                <c:pt idx="361">
                  <c:v>0.417525773195876</c:v>
                </c:pt>
                <c:pt idx="362">
                  <c:v>0.0916139563354417</c:v>
                </c:pt>
                <c:pt idx="363">
                  <c:v>-0.000187300992695261</c:v>
                </c:pt>
                <c:pt idx="364">
                  <c:v>0.0720032180209171</c:v>
                </c:pt>
                <c:pt idx="365">
                  <c:v>0.0536033353186421</c:v>
                </c:pt>
                <c:pt idx="366">
                  <c:v>-0.0181240657698057</c:v>
                </c:pt>
                <c:pt idx="367">
                  <c:v>-0.010939268200679</c:v>
                </c:pt>
                <c:pt idx="368">
                  <c:v>-0.0191082802547771</c:v>
                </c:pt>
                <c:pt idx="369">
                  <c:v>-0.0243628185907046</c:v>
                </c:pt>
                <c:pt idx="370">
                  <c:v>0.0295928500496524</c:v>
                </c:pt>
                <c:pt idx="371">
                  <c:v>-0.0864349973540307</c:v>
                </c:pt>
                <c:pt idx="372">
                  <c:v>0.0103455006831934</c:v>
                </c:pt>
                <c:pt idx="373">
                  <c:v>0.0225430096895393</c:v>
                </c:pt>
                <c:pt idx="374">
                  <c:v>0.0705489459403047</c:v>
                </c:pt>
                <c:pt idx="375">
                  <c:v>-0.042388847023361</c:v>
                </c:pt>
                <c:pt idx="376">
                  <c:v>0.0852395338800173</c:v>
                </c:pt>
                <c:pt idx="377">
                  <c:v>-0.0574647887323944</c:v>
                </c:pt>
                <c:pt idx="378">
                  <c:v>0.114027149321267</c:v>
                </c:pt>
                <c:pt idx="379">
                  <c:v>0.00851152169400042</c:v>
                </c:pt>
                <c:pt idx="380">
                  <c:v>0.0281329923273657</c:v>
                </c:pt>
                <c:pt idx="381">
                  <c:v>0.0940695296523517</c:v>
                </c:pt>
                <c:pt idx="382">
                  <c:v>0.0687277580071174</c:v>
                </c:pt>
                <c:pt idx="383">
                  <c:v>0.00292887029288703</c:v>
                </c:pt>
                <c:pt idx="384">
                  <c:v>-0.0235559197050389</c:v>
                </c:pt>
                <c:pt idx="385">
                  <c:v>-0.0810341501061161</c:v>
                </c:pt>
                <c:pt idx="386">
                  <c:v>-0.000211999152003392</c:v>
                </c:pt>
                <c:pt idx="387">
                  <c:v>0.0873331772418637</c:v>
                </c:pt>
                <c:pt idx="388">
                  <c:v>-0.0703770921556765</c:v>
                </c:pt>
                <c:pt idx="389">
                  <c:v>-0.180623086619845</c:v>
                </c:pt>
                <c:pt idx="390">
                  <c:v>-0.0538493899873791</c:v>
                </c:pt>
                <c:pt idx="391">
                  <c:v>-0.00794176042356056</c:v>
                </c:pt>
                <c:pt idx="392">
                  <c:v>0.150997150997151</c:v>
                </c:pt>
                <c:pt idx="393">
                  <c:v>0.0158111824014665</c:v>
                </c:pt>
                <c:pt idx="394">
                  <c:v>0.0276486988847584</c:v>
                </c:pt>
                <c:pt idx="395">
                  <c:v>0.0447869010353961</c:v>
                </c:pt>
                <c:pt idx="396">
                  <c:v>-0.0222121486854034</c:v>
                </c:pt>
                <c:pt idx="397">
                  <c:v>0.0211904761904762</c:v>
                </c:pt>
                <c:pt idx="398">
                  <c:v>0.0214848412508952</c:v>
                </c:pt>
                <c:pt idx="399">
                  <c:v>0.0307134220072551</c:v>
                </c:pt>
                <c:pt idx="400">
                  <c:v>-0.0933818804883273</c:v>
                </c:pt>
                <c:pt idx="401">
                  <c:v>-0.0845008756567426</c:v>
                </c:pt>
                <c:pt idx="402">
                  <c:v>-0.0352913861156257</c:v>
                </c:pt>
                <c:pt idx="403">
                  <c:v>-0.00192261475606825</c:v>
                </c:pt>
                <c:pt idx="404">
                  <c:v>1.34437464306111</c:v>
                </c:pt>
                <c:pt idx="405">
                  <c:v>-0.0530829856281873</c:v>
                </c:pt>
                <c:pt idx="406">
                  <c:v>0.010707171314741</c:v>
                </c:pt>
                <c:pt idx="407">
                  <c:v>-0.00811608460403345</c:v>
                </c:pt>
                <c:pt idx="408">
                  <c:v>0.00902029566524681</c:v>
                </c:pt>
                <c:pt idx="409">
                  <c:v>0.00150375939849624</c:v>
                </c:pt>
                <c:pt idx="410">
                  <c:v>0.0531490831783152</c:v>
                </c:pt>
                <c:pt idx="411">
                  <c:v>-0.0381995133819951</c:v>
                </c:pt>
                <c:pt idx="412">
                  <c:v>-0.0831005586592179</c:v>
                </c:pt>
                <c:pt idx="413">
                  <c:v>-0.0553549939831528</c:v>
                </c:pt>
                <c:pt idx="414">
                  <c:v>0.0511917659804984</c:v>
                </c:pt>
                <c:pt idx="415">
                  <c:v>-0.0747195034614467</c:v>
                </c:pt>
                <c:pt idx="416">
                  <c:v>0.0102766798418972</c:v>
                </c:pt>
                <c:pt idx="417">
                  <c:v>0.0127591706539075</c:v>
                </c:pt>
                <c:pt idx="418">
                  <c:v>0.0348773841961853</c:v>
                </c:pt>
                <c:pt idx="419">
                  <c:v>0.0268438177874187</c:v>
                </c:pt>
                <c:pt idx="420">
                  <c:v>0.028957528957529</c:v>
                </c:pt>
                <c:pt idx="421">
                  <c:v>-0.0332640332640333</c:v>
                </c:pt>
                <c:pt idx="422">
                  <c:v>0.00351636461996213</c:v>
                </c:pt>
                <c:pt idx="423">
                  <c:v>-0.0307651853799632</c:v>
                </c:pt>
                <c:pt idx="424">
                  <c:v>0.0412545916925685</c:v>
                </c:pt>
                <c:pt idx="425">
                  <c:v>-0.0336448598130841</c:v>
                </c:pt>
                <c:pt idx="426">
                  <c:v>-0.0565840938722295</c:v>
                </c:pt>
                <c:pt idx="427">
                  <c:v>0.0531542056074766</c:v>
                </c:pt>
                <c:pt idx="428">
                  <c:v>-0.103517086555251</c:v>
                </c:pt>
                <c:pt idx="429">
                  <c:v>-0.0745998967475478</c:v>
                </c:pt>
                <c:pt idx="430">
                  <c:v>-0.0806201550387597</c:v>
                </c:pt>
                <c:pt idx="431">
                  <c:v>0.0177650429799427</c:v>
                </c:pt>
                <c:pt idx="432">
                  <c:v>-0.0209713024282561</c:v>
                </c:pt>
                <c:pt idx="433">
                  <c:v>-0.0283097418817652</c:v>
                </c:pt>
                <c:pt idx="434">
                  <c:v>-0.0530159588855829</c:v>
                </c:pt>
                <c:pt idx="435">
                  <c:v>-0.11982736735212</c:v>
                </c:pt>
                <c:pt idx="436">
                  <c:v>0.00789242911429407</c:v>
                </c:pt>
                <c:pt idx="437">
                  <c:v>0.0144457547169811</c:v>
                </c:pt>
                <c:pt idx="438">
                  <c:v>-0.0405821438567031</c:v>
                </c:pt>
                <c:pt idx="439">
                  <c:v>0.0343569474004257</c:v>
                </c:pt>
                <c:pt idx="440">
                  <c:v>-0.115044247787611</c:v>
                </c:pt>
                <c:pt idx="441">
                  <c:v>-0.137738246505718</c:v>
                </c:pt>
                <c:pt idx="442">
                  <c:v>-0.0199884125144844</c:v>
                </c:pt>
                <c:pt idx="443">
                  <c:v>0.107107438016529</c:v>
                </c:pt>
                <c:pt idx="444">
                  <c:v>0.0462644576430134</c:v>
                </c:pt>
                <c:pt idx="445">
                  <c:v>-0.0448920863309353</c:v>
                </c:pt>
                <c:pt idx="446">
                  <c:v>-0.09021113243762</c:v>
                </c:pt>
                <c:pt idx="447">
                  <c:v>-0.0487664945496271</c:v>
                </c:pt>
                <c:pt idx="448">
                  <c:v>-0.0157832042882668</c:v>
                </c:pt>
                <c:pt idx="449">
                  <c:v>-0.0237529691211401</c:v>
                </c:pt>
                <c:pt idx="450">
                  <c:v>0.0285623611551888</c:v>
                </c:pt>
                <c:pt idx="451">
                  <c:v>0.00657482780212899</c:v>
                </c:pt>
                <c:pt idx="452">
                  <c:v>0.00988520408163265</c:v>
                </c:pt>
                <c:pt idx="453">
                  <c:v>-0.129236704326261</c:v>
                </c:pt>
                <c:pt idx="454">
                  <c:v>0.0537562604340568</c:v>
                </c:pt>
                <c:pt idx="455">
                  <c:v>-0.0214618973561431</c:v>
                </c:pt>
                <c:pt idx="456">
                  <c:v>0.108557284299859</c:v>
                </c:pt>
                <c:pt idx="457">
                  <c:v>0.146100329549616</c:v>
                </c:pt>
                <c:pt idx="458">
                  <c:v>0.129790310918294</c:v>
                </c:pt>
                <c:pt idx="459">
                  <c:v>0.0173429319371728</c:v>
                </c:pt>
                <c:pt idx="460">
                  <c:v>0.0550774526678141</c:v>
                </c:pt>
                <c:pt idx="461">
                  <c:v>-0.0698239222829387</c:v>
                </c:pt>
                <c:pt idx="462">
                  <c:v>-0.0273449920508744</c:v>
                </c:pt>
                <c:pt idx="463">
                  <c:v>0.0535405872193437</c:v>
                </c:pt>
                <c:pt idx="464">
                  <c:v>-0.0215572715572716</c:v>
                </c:pt>
                <c:pt idx="465">
                  <c:v>0.0464539007092199</c:v>
                </c:pt>
                <c:pt idx="466">
                  <c:v>0.00546821599453178</c:v>
                </c:pt>
                <c:pt idx="467">
                  <c:v>-0.0455729166666667</c:v>
                </c:pt>
                <c:pt idx="468">
                  <c:v>-0.0258389261744966</c:v>
                </c:pt>
                <c:pt idx="469">
                  <c:v>-0.072562358276644</c:v>
                </c:pt>
                <c:pt idx="470">
                  <c:v>-0.08680333119795</c:v>
                </c:pt>
                <c:pt idx="471">
                  <c:v>0.00956429330499469</c:v>
                </c:pt>
                <c:pt idx="472">
                  <c:v>-0.15359379660006</c:v>
                </c:pt>
                <c:pt idx="473">
                  <c:v>-0.0821962313190383</c:v>
                </c:pt>
                <c:pt idx="474">
                  <c:v>0.128225806451613</c:v>
                </c:pt>
                <c:pt idx="475">
                  <c:v>-0.0120953397367485</c:v>
                </c:pt>
                <c:pt idx="476">
                  <c:v>-0.0303897032534859</c:v>
                </c:pt>
                <c:pt idx="477">
                  <c:v>0.0698500394632991</c:v>
                </c:pt>
                <c:pt idx="478">
                  <c:v>0.0734126984126984</c:v>
                </c:pt>
                <c:pt idx="479">
                  <c:v>0.0182578927348802</c:v>
                </c:pt>
                <c:pt idx="480">
                  <c:v>-0.0589273112208892</c:v>
                </c:pt>
                <c:pt idx="481">
                  <c:v>-0.0654635527246992</c:v>
                </c:pt>
                <c:pt idx="482">
                  <c:v>-0.0264629146477823</c:v>
                </c:pt>
                <c:pt idx="483">
                  <c:v>0.0188014101057579</c:v>
                </c:pt>
                <c:pt idx="484">
                  <c:v>-0.0893169877408056</c:v>
                </c:pt>
                <c:pt idx="485">
                  <c:v>0.0140679953106682</c:v>
                </c:pt>
                <c:pt idx="486">
                  <c:v>0.00078003120124805</c:v>
                </c:pt>
                <c:pt idx="487">
                  <c:v>-0.112612612612613</c:v>
                </c:pt>
                <c:pt idx="488">
                  <c:v>0.129753914988814</c:v>
                </c:pt>
                <c:pt idx="489">
                  <c:v>0.0157639450282943</c:v>
                </c:pt>
                <c:pt idx="490">
                  <c:v>-0.0233463035019455</c:v>
                </c:pt>
                <c:pt idx="491">
                  <c:v>0.0506003430531732</c:v>
                </c:pt>
                <c:pt idx="492">
                  <c:v>0.0812720848056537</c:v>
                </c:pt>
                <c:pt idx="493">
                  <c:v>-0.0605942142298671</c:v>
                </c:pt>
                <c:pt idx="494">
                  <c:v>0.0333766796705678</c:v>
                </c:pt>
                <c:pt idx="495">
                  <c:v>0.019280205655527</c:v>
                </c:pt>
                <c:pt idx="496">
                  <c:v>-0.048692152917505</c:v>
                </c:pt>
                <c:pt idx="497">
                  <c:v>0.0741079597438243</c:v>
                </c:pt>
                <c:pt idx="498">
                  <c:v>0.0426477121279431</c:v>
                </c:pt>
                <c:pt idx="499">
                  <c:v>-0.0424742268041237</c:v>
                </c:pt>
                <c:pt idx="500">
                  <c:v>0.142999501743896</c:v>
                </c:pt>
                <c:pt idx="501">
                  <c:v>-0.120107444359171</c:v>
                </c:pt>
                <c:pt idx="502">
                  <c:v>0</c:v>
                </c:pt>
                <c:pt idx="503">
                  <c:v>0.17184265010352</c:v>
                </c:pt>
                <c:pt idx="504">
                  <c:v>-0.0686233980983878</c:v>
                </c:pt>
                <c:pt idx="505">
                  <c:v>0.00491071428571429</c:v>
                </c:pt>
                <c:pt idx="506">
                  <c:v>-0.0418445772843723</c:v>
                </c:pt>
                <c:pt idx="507">
                  <c:v>-0.012400354295837</c:v>
                </c:pt>
                <c:pt idx="508">
                  <c:v>-0.0258092738407699</c:v>
                </c:pt>
                <c:pt idx="509">
                  <c:v>0.032618825722274</c:v>
                </c:pt>
                <c:pt idx="510">
                  <c:v>0.0689320388349515</c:v>
                </c:pt>
                <c:pt idx="511">
                  <c:v>-0.119057293783015</c:v>
                </c:pt>
                <c:pt idx="512">
                  <c:v>-0.118969746524939</c:v>
                </c:pt>
                <c:pt idx="513">
                  <c:v>-0.0182398540811674</c:v>
                </c:pt>
                <c:pt idx="514">
                  <c:v>0.0175355450236967</c:v>
                </c:pt>
                <c:pt idx="515">
                  <c:v>-0.0762273901808786</c:v>
                </c:pt>
                <c:pt idx="516">
                  <c:v>0.0258249641319943</c:v>
                </c:pt>
                <c:pt idx="517">
                  <c:v>0.166666666666667</c:v>
                </c:pt>
                <c:pt idx="518">
                  <c:v>0.0683417085427136</c:v>
                </c:pt>
                <c:pt idx="519">
                  <c:v>-0.110552763819095</c:v>
                </c:pt>
                <c:pt idx="520">
                  <c:v>0.00142314990512334</c:v>
                </c:pt>
                <c:pt idx="521">
                  <c:v>0.0363994097393015</c:v>
                </c:pt>
                <c:pt idx="522">
                  <c:v>-0.00953743443013829</c:v>
                </c:pt>
                <c:pt idx="523">
                  <c:v>-0.100694444444444</c:v>
                </c:pt>
                <c:pt idx="524">
                  <c:v>-0.0182341650671785</c:v>
                </c:pt>
                <c:pt idx="525">
                  <c:v>-0.0426429240862231</c:v>
                </c:pt>
                <c:pt idx="526">
                  <c:v>0.0446153846153846</c:v>
                </c:pt>
                <c:pt idx="527">
                  <c:v>0.0723336853220697</c:v>
                </c:pt>
                <c:pt idx="528">
                  <c:v>-0.0404954740352549</c:v>
                </c:pt>
                <c:pt idx="529">
                  <c:v>-0.120175438596491</c:v>
                </c:pt>
                <c:pt idx="530">
                  <c:v>-0.0201078960274644</c:v>
                </c:pt>
                <c:pt idx="531">
                  <c:v>-0.0615601503759399</c:v>
                </c:pt>
                <c:pt idx="532">
                  <c:v>-0.0632971185640057</c:v>
                </c:pt>
                <c:pt idx="533">
                  <c:v>-0.107803337843933</c:v>
                </c:pt>
                <c:pt idx="534">
                  <c:v>0.00102145045965271</c:v>
                </c:pt>
                <c:pt idx="535">
                  <c:v>0.188106796116505</c:v>
                </c:pt>
                <c:pt idx="536">
                  <c:v>0.117174037909248</c:v>
                </c:pt>
                <c:pt idx="537">
                  <c:v>-0.00968399592252803</c:v>
                </c:pt>
                <c:pt idx="538">
                  <c:v>-0.0751915708812261</c:v>
                </c:pt>
                <c:pt idx="539">
                  <c:v>-0.0169665809768638</c:v>
                </c:pt>
                <c:pt idx="540">
                  <c:v>-0.041497975708502</c:v>
                </c:pt>
                <c:pt idx="541">
                  <c:v>-0.0990430622009569</c:v>
                </c:pt>
                <c:pt idx="542">
                  <c:v>0.0578976953344576</c:v>
                </c:pt>
                <c:pt idx="543">
                  <c:v>-0.053877139979859</c:v>
                </c:pt>
                <c:pt idx="544">
                  <c:v>-0.0666335156638488</c:v>
                </c:pt>
                <c:pt idx="545">
                  <c:v>-0.00426894343649947</c:v>
                </c:pt>
                <c:pt idx="546">
                  <c:v>0.0709219858156028</c:v>
                </c:pt>
                <c:pt idx="547">
                  <c:v>-0.0479704797047971</c:v>
                </c:pt>
                <c:pt idx="548">
                  <c:v>0.133249528598366</c:v>
                </c:pt>
                <c:pt idx="549">
                  <c:v>0.0368876080691643</c:v>
                </c:pt>
                <c:pt idx="550">
                  <c:v>-0.104895104895105</c:v>
                </c:pt>
                <c:pt idx="551">
                  <c:v>0.120277078085642</c:v>
                </c:pt>
                <c:pt idx="552">
                  <c:v>-0.068412613575628</c:v>
                </c:pt>
                <c:pt idx="553">
                  <c:v>0.0236546422235364</c:v>
                </c:pt>
                <c:pt idx="554">
                  <c:v>-0.0405105438401776</c:v>
                </c:pt>
                <c:pt idx="555">
                  <c:v>0.00707547169811321</c:v>
                </c:pt>
                <c:pt idx="556">
                  <c:v>-0.0871657754010695</c:v>
                </c:pt>
                <c:pt idx="557">
                  <c:v>-0.011648223645894</c:v>
                </c:pt>
                <c:pt idx="558">
                  <c:v>0.188028169014085</c:v>
                </c:pt>
                <c:pt idx="559">
                  <c:v>-0.174618789965568</c:v>
                </c:pt>
                <c:pt idx="560">
                  <c:v>-0.119135477069056</c:v>
                </c:pt>
                <c:pt idx="561">
                  <c:v>-0.0689461883408072</c:v>
                </c:pt>
                <c:pt idx="562">
                  <c:v>0.0796344647519582</c:v>
                </c:pt>
                <c:pt idx="563">
                  <c:v>0.00862600123228589</c:v>
                </c:pt>
                <c:pt idx="564">
                  <c:v>-0.126889848812095</c:v>
                </c:pt>
                <c:pt idx="565">
                  <c:v>0.0464190981432361</c:v>
                </c:pt>
                <c:pt idx="566">
                  <c:v>-0.0524096385542169</c:v>
                </c:pt>
                <c:pt idx="567">
                  <c:v>0.0401069518716578</c:v>
                </c:pt>
                <c:pt idx="568">
                  <c:v>0.0572207084468665</c:v>
                </c:pt>
                <c:pt idx="569">
                  <c:v>0.0366350067842605</c:v>
                </c:pt>
                <c:pt idx="570">
                  <c:v>-0.0871394230769231</c:v>
                </c:pt>
                <c:pt idx="571">
                  <c:v>0.0550906555090656</c:v>
                </c:pt>
                <c:pt idx="572">
                  <c:v>0.0487125956854558</c:v>
                </c:pt>
                <c:pt idx="573">
                  <c:v>-0.0327974276527331</c:v>
                </c:pt>
                <c:pt idx="574">
                  <c:v>-0.171270718232044</c:v>
                </c:pt>
                <c:pt idx="575">
                  <c:v>-0.00863213811420983</c:v>
                </c:pt>
                <c:pt idx="576">
                  <c:v>0.0626349892008639</c:v>
                </c:pt>
                <c:pt idx="577">
                  <c:v>0.028169014084507</c:v>
                </c:pt>
                <c:pt idx="578">
                  <c:v>0.0175685172171469</c:v>
                </c:pt>
                <c:pt idx="579">
                  <c:v>-0.127942063971032</c:v>
                </c:pt>
                <c:pt idx="580">
                  <c:v>0.0696812453669385</c:v>
                </c:pt>
                <c:pt idx="581">
                  <c:v>-0.116336633663366</c:v>
                </c:pt>
                <c:pt idx="582">
                  <c:v>0.114933541829554</c:v>
                </c:pt>
                <c:pt idx="583">
                  <c:v>-0.09514687100894</c:v>
                </c:pt>
                <c:pt idx="584">
                  <c:v>-0.00423728813559322</c:v>
                </c:pt>
                <c:pt idx="585">
                  <c:v>-0.117241379310345</c:v>
                </c:pt>
                <c:pt idx="586">
                  <c:v>-0.0404386566141193</c:v>
                </c:pt>
                <c:pt idx="587">
                  <c:v>-0.0237099023709902</c:v>
                </c:pt>
                <c:pt idx="588">
                  <c:v>-0.14548802946593</c:v>
                </c:pt>
                <c:pt idx="589">
                  <c:v>0.0602134146341463</c:v>
                </c:pt>
                <c:pt idx="590">
                  <c:v>0</c:v>
                </c:pt>
                <c:pt idx="591">
                  <c:v>-0.0177935943060498</c:v>
                </c:pt>
                <c:pt idx="592">
                  <c:v>-0.024045261669024</c:v>
                </c:pt>
                <c:pt idx="593">
                  <c:v>-0.0801068090787717</c:v>
                </c:pt>
                <c:pt idx="594">
                  <c:v>-0.0726408689748812</c:v>
                </c:pt>
                <c:pt idx="595">
                  <c:v>-0.0356887937187723</c:v>
                </c:pt>
                <c:pt idx="596">
                  <c:v>0.0739856801909308</c:v>
                </c:pt>
                <c:pt idx="597">
                  <c:v>0.00529500756429652</c:v>
                </c:pt>
                <c:pt idx="598">
                  <c:v>-0.03023598820059</c:v>
                </c:pt>
                <c:pt idx="599">
                  <c:v>-0.0367917586460633</c:v>
                </c:pt>
                <c:pt idx="600">
                  <c:v>0.00229885057471264</c:v>
                </c:pt>
                <c:pt idx="601">
                  <c:v>-0.0911621433542102</c:v>
                </c:pt>
                <c:pt idx="602">
                  <c:v>-0.103234686854783</c:v>
                </c:pt>
                <c:pt idx="603">
                  <c:v>0.0190023752969121</c:v>
                </c:pt>
                <c:pt idx="604">
                  <c:v>-0.13758389261745</c:v>
                </c:pt>
                <c:pt idx="605">
                  <c:v>0.0550534100246508</c:v>
                </c:pt>
                <c:pt idx="606">
                  <c:v>0.0272</c:v>
                </c:pt>
                <c:pt idx="607">
                  <c:v>0.00550314465408805</c:v>
                </c:pt>
                <c:pt idx="608">
                  <c:v>-0.00394321766561514</c:v>
                </c:pt>
                <c:pt idx="609">
                  <c:v>0.0455298013245033</c:v>
                </c:pt>
                <c:pt idx="610">
                  <c:v>-0.112517580872011</c:v>
                </c:pt>
                <c:pt idx="611">
                  <c:v>-0.0554307116104869</c:v>
                </c:pt>
                <c:pt idx="612">
                  <c:v>-0.0374331550802139</c:v>
                </c:pt>
                <c:pt idx="613">
                  <c:v>0.0170316301703163</c:v>
                </c:pt>
                <c:pt idx="614">
                  <c:v>-0.0977552498189718</c:v>
                </c:pt>
                <c:pt idx="615">
                  <c:v>-0.00481540930979133</c:v>
                </c:pt>
                <c:pt idx="616">
                  <c:v>-0.0581484315225708</c:v>
                </c:pt>
                <c:pt idx="617">
                  <c:v>-0.0248</c:v>
                </c:pt>
                <c:pt idx="618">
                  <c:v>-0.0333598093725179</c:v>
                </c:pt>
                <c:pt idx="619">
                  <c:v>-0.010586319218241</c:v>
                </c:pt>
                <c:pt idx="620">
                  <c:v>0.0549738219895288</c:v>
                </c:pt>
                <c:pt idx="621">
                  <c:v>0.0237489397794741</c:v>
                </c:pt>
                <c:pt idx="622">
                  <c:v>0.00585284280936455</c:v>
                </c:pt>
                <c:pt idx="623">
                  <c:v>-0.04281098546042</c:v>
                </c:pt>
                <c:pt idx="624">
                  <c:v>-0.0692431561996779</c:v>
                </c:pt>
                <c:pt idx="625">
                  <c:v>0.48395378690629</c:v>
                </c:pt>
                <c:pt idx="626">
                  <c:v>-0.0550534100246508</c:v>
                </c:pt>
                <c:pt idx="627">
                  <c:v>0.12797619047619</c:v>
                </c:pt>
                <c:pt idx="628">
                  <c:v>-0.0113735783027122</c:v>
                </c:pt>
                <c:pt idx="629">
                  <c:v>0.245033112582781</c:v>
                </c:pt>
                <c:pt idx="630">
                  <c:v>-0.0182767624020888</c:v>
                </c:pt>
                <c:pt idx="631">
                  <c:v>0.0652173913043478</c:v>
                </c:pt>
                <c:pt idx="632">
                  <c:v>0.122</c:v>
                </c:pt>
                <c:pt idx="633">
                  <c:v>-0.0228070175438597</c:v>
                </c:pt>
                <c:pt idx="634">
                  <c:v>-0.0584745762711864</c:v>
                </c:pt>
                <c:pt idx="635">
                  <c:v>-0.0201465201465201</c:v>
                </c:pt>
                <c:pt idx="636">
                  <c:v>-0.0202764976958525</c:v>
                </c:pt>
                <c:pt idx="637">
                  <c:v>0.375324675324675</c:v>
                </c:pt>
                <c:pt idx="638">
                  <c:v>-0.0407608695652174</c:v>
                </c:pt>
                <c:pt idx="639">
                  <c:v>-0.113080168776371</c:v>
                </c:pt>
                <c:pt idx="640">
                  <c:v>-0.00381315538608198</c:v>
                </c:pt>
                <c:pt idx="641">
                  <c:v>0.0808290155440415</c:v>
                </c:pt>
                <c:pt idx="642">
                  <c:v>0.108695652173913</c:v>
                </c:pt>
                <c:pt idx="643">
                  <c:v>0.00196656833824975</c:v>
                </c:pt>
                <c:pt idx="644">
                  <c:v>0.138952164009112</c:v>
                </c:pt>
                <c:pt idx="645">
                  <c:v>-0.110516934046346</c:v>
                </c:pt>
                <c:pt idx="646">
                  <c:v>-0.137630662020906</c:v>
                </c:pt>
                <c:pt idx="647">
                  <c:v>-0.223809523809524</c:v>
                </c:pt>
                <c:pt idx="648">
                  <c:v>-0.0393700787401575</c:v>
                </c:pt>
                <c:pt idx="649">
                  <c:v>0.0168067226890756</c:v>
                </c:pt>
                <c:pt idx="650">
                  <c:v>-0.048</c:v>
                </c:pt>
                <c:pt idx="651">
                  <c:v>-0.054380664652568</c:v>
                </c:pt>
                <c:pt idx="652">
                  <c:v>0.17175572519084</c:v>
                </c:pt>
                <c:pt idx="653">
                  <c:v>0.164736164736165</c:v>
                </c:pt>
                <c:pt idx="654">
                  <c:v>0.00446428571428571</c:v>
                </c:pt>
                <c:pt idx="655">
                  <c:v>0.114002478314746</c:v>
                </c:pt>
                <c:pt idx="656">
                  <c:v>-0.26094137076796</c:v>
                </c:pt>
                <c:pt idx="657">
                  <c:v>0.177631578947368</c:v>
                </c:pt>
                <c:pt idx="658">
                  <c:v>0.0194063926940639</c:v>
                </c:pt>
                <c:pt idx="659">
                  <c:v>0.0252873563218391</c:v>
                </c:pt>
                <c:pt idx="660">
                  <c:v>-0.12142152023692</c:v>
                </c:pt>
                <c:pt idx="661">
                  <c:v>0.0621193666260658</c:v>
                </c:pt>
                <c:pt idx="662">
                  <c:v>0.0554870530209618</c:v>
                </c:pt>
                <c:pt idx="663">
                  <c:v>-0.156804733727811</c:v>
                </c:pt>
                <c:pt idx="664">
                  <c:v>-0.0718954248366013</c:v>
                </c:pt>
                <c:pt idx="665">
                  <c:v>0.0168067226890756</c:v>
                </c:pt>
                <c:pt idx="666">
                  <c:v>-0.020979020979021</c:v>
                </c:pt>
                <c:pt idx="667">
                  <c:v>0.0738341968911917</c:v>
                </c:pt>
                <c:pt idx="668">
                  <c:v>-0.0225118483412322</c:v>
                </c:pt>
                <c:pt idx="669">
                  <c:v>-0.198830409356725</c:v>
                </c:pt>
                <c:pt idx="670">
                  <c:v>-0.102649006622517</c:v>
                </c:pt>
                <c:pt idx="671">
                  <c:v>-0.0922384701912261</c:v>
                </c:pt>
                <c:pt idx="672">
                  <c:v>0.130496453900709</c:v>
                </c:pt>
                <c:pt idx="673">
                  <c:v>-0.0625737898465171</c:v>
                </c:pt>
                <c:pt idx="674">
                  <c:v>-0.0434782608695652</c:v>
                </c:pt>
                <c:pt idx="675">
                  <c:v>-0.0305997552019584</c:v>
                </c:pt>
                <c:pt idx="676">
                  <c:v>0.0369393139841689</c:v>
                </c:pt>
                <c:pt idx="677">
                  <c:v>-0.0722748815165877</c:v>
                </c:pt>
                <c:pt idx="678">
                  <c:v>-0.106285714285714</c:v>
                </c:pt>
                <c:pt idx="679">
                  <c:v>-0.0762812872467223</c:v>
                </c:pt>
                <c:pt idx="680">
                  <c:v>-0.155701754385965</c:v>
                </c:pt>
                <c:pt idx="681">
                  <c:v>0.0373961218836565</c:v>
                </c:pt>
                <c:pt idx="682">
                  <c:v>-0.024869109947644</c:v>
                </c:pt>
                <c:pt idx="683">
                  <c:v>-0.281153450051493</c:v>
                </c:pt>
                <c:pt idx="684">
                  <c:v>-0.0506155950752394</c:v>
                </c:pt>
                <c:pt idx="685">
                  <c:v>0.047040971168437</c:v>
                </c:pt>
                <c:pt idx="686">
                  <c:v>-0.00297619047619048</c:v>
                </c:pt>
                <c:pt idx="687">
                  <c:v>-0.061711079943899</c:v>
                </c:pt>
                <c:pt idx="688">
                  <c:v>0.0349761526232114</c:v>
                </c:pt>
                <c:pt idx="689">
                  <c:v>0.0998307952622674</c:v>
                </c:pt>
                <c:pt idx="690">
                  <c:v>0.0801335559265442</c:v>
                </c:pt>
                <c:pt idx="691">
                  <c:v>0.205825242718447</c:v>
                </c:pt>
                <c:pt idx="692">
                  <c:v>-0.10192023633678</c:v>
                </c:pt>
                <c:pt idx="693">
                  <c:v>-0.142857142857143</c:v>
                </c:pt>
                <c:pt idx="694">
                  <c:v>0.166344294003868</c:v>
                </c:pt>
                <c:pt idx="695">
                  <c:v>0.0641711229946524</c:v>
                </c:pt>
                <c:pt idx="696">
                  <c:v>-0.032626427406199</c:v>
                </c:pt>
                <c:pt idx="697">
                  <c:v>0.0227272727272727</c:v>
                </c:pt>
                <c:pt idx="698">
                  <c:v>-0.101246105919003</c:v>
                </c:pt>
                <c:pt idx="699">
                  <c:v>-0.0226876090750436</c:v>
                </c:pt>
                <c:pt idx="700">
                  <c:v>-0.0689075630252101</c:v>
                </c:pt>
                <c:pt idx="701">
                  <c:v>-0.0610820244328098</c:v>
                </c:pt>
                <c:pt idx="702">
                  <c:v>-0.0876288659793814</c:v>
                </c:pt>
                <c:pt idx="703">
                  <c:v>-0.00380228136882129</c:v>
                </c:pt>
                <c:pt idx="704">
                  <c:v>-0.0996503496503497</c:v>
                </c:pt>
                <c:pt idx="705">
                  <c:v>-0.102112676056338</c:v>
                </c:pt>
                <c:pt idx="706">
                  <c:v>0.0887445887445888</c:v>
                </c:pt>
                <c:pt idx="707">
                  <c:v>-0.0787992495309569</c:v>
                </c:pt>
                <c:pt idx="708">
                  <c:v>-0.135135135135135</c:v>
                </c:pt>
                <c:pt idx="709">
                  <c:v>-0.201694915254237</c:v>
                </c:pt>
                <c:pt idx="710">
                  <c:v>-0.11864406779661</c:v>
                </c:pt>
                <c:pt idx="711">
                  <c:v>-0.112403100775194</c:v>
                </c:pt>
                <c:pt idx="712">
                  <c:v>0.0480549199084668</c:v>
                </c:pt>
                <c:pt idx="713">
                  <c:v>-0.217838765008576</c:v>
                </c:pt>
                <c:pt idx="714">
                  <c:v>0.463333333333333</c:v>
                </c:pt>
                <c:pt idx="715">
                  <c:v>-0.138</c:v>
                </c:pt>
                <c:pt idx="716">
                  <c:v>-0.314696485623003</c:v>
                </c:pt>
                <c:pt idx="717">
                  <c:v>0.187878787878788</c:v>
                </c:pt>
                <c:pt idx="718">
                  <c:v>0.137426900584795</c:v>
                </c:pt>
                <c:pt idx="719">
                  <c:v>-0.293457943925234</c:v>
                </c:pt>
                <c:pt idx="720">
                  <c:v>0.0655270655270655</c:v>
                </c:pt>
                <c:pt idx="721">
                  <c:v>-0.201716738197425</c:v>
                </c:pt>
                <c:pt idx="722">
                  <c:v>-0.101449275362319</c:v>
                </c:pt>
                <c:pt idx="723">
                  <c:v>-0.114634146341463</c:v>
                </c:pt>
                <c:pt idx="724">
                  <c:v>-0.313111545988258</c:v>
                </c:pt>
                <c:pt idx="725">
                  <c:v>0.0987261146496815</c:v>
                </c:pt>
                <c:pt idx="726">
                  <c:v>0.00583090379008746</c:v>
                </c:pt>
                <c:pt idx="727">
                  <c:v>-0.131645569620253</c:v>
                </c:pt>
                <c:pt idx="728">
                  <c:v>-0.141057934508816</c:v>
                </c:pt>
                <c:pt idx="729">
                  <c:v>-0.1625</c:v>
                </c:pt>
                <c:pt idx="730">
                  <c:v>0.0121580547112462</c:v>
                </c:pt>
                <c:pt idx="731">
                  <c:v>0.0779220779220779</c:v>
                </c:pt>
                <c:pt idx="732">
                  <c:v>0.00305810397553517</c:v>
                </c:pt>
                <c:pt idx="733">
                  <c:v>0.255060728744939</c:v>
                </c:pt>
                <c:pt idx="734">
                  <c:v>0.117647058823529</c:v>
                </c:pt>
                <c:pt idx="735">
                  <c:v>0.157088122605364</c:v>
                </c:pt>
                <c:pt idx="736">
                  <c:v>0.00677966101694915</c:v>
                </c:pt>
                <c:pt idx="737">
                  <c:v>0.0314685314685315</c:v>
                </c:pt>
                <c:pt idx="738">
                  <c:v>-0.166180758017493</c:v>
                </c:pt>
                <c:pt idx="739">
                  <c:v>-0.0340136054421769</c:v>
                </c:pt>
                <c:pt idx="740">
                  <c:v>0</c:v>
                </c:pt>
                <c:pt idx="741">
                  <c:v>0.0532319391634981</c:v>
                </c:pt>
                <c:pt idx="742">
                  <c:v>-0.398692810457516</c:v>
                </c:pt>
                <c:pt idx="743">
                  <c:v>-0.191950464396285</c:v>
                </c:pt>
                <c:pt idx="744">
                  <c:v>0.0483870967741936</c:v>
                </c:pt>
                <c:pt idx="745">
                  <c:v>0.0420168067226891</c:v>
                </c:pt>
                <c:pt idx="746">
                  <c:v>-0.295180722891566</c:v>
                </c:pt>
                <c:pt idx="747">
                  <c:v>-0.240131578947368</c:v>
                </c:pt>
                <c:pt idx="748">
                  <c:v>-0.233898305084746</c:v>
                </c:pt>
                <c:pt idx="749">
                  <c:v>-0.0223214285714286</c:v>
                </c:pt>
                <c:pt idx="750">
                  <c:v>-0.031390134529148</c:v>
                </c:pt>
                <c:pt idx="751">
                  <c:v>0.358974358974359</c:v>
                </c:pt>
                <c:pt idx="752">
                  <c:v>-0.0855855855855856</c:v>
                </c:pt>
                <c:pt idx="753">
                  <c:v>-0.17910447761194</c:v>
                </c:pt>
                <c:pt idx="754">
                  <c:v>0.0328947368421053</c:v>
                </c:pt>
                <c:pt idx="755">
                  <c:v>0.16030534351145</c:v>
                </c:pt>
                <c:pt idx="756">
                  <c:v>-0.119047619047619</c:v>
                </c:pt>
                <c:pt idx="757">
                  <c:v>-0.241025641025641</c:v>
                </c:pt>
                <c:pt idx="758">
                  <c:v>-0.0636942675159236</c:v>
                </c:pt>
                <c:pt idx="759">
                  <c:v>0.0144927536231884</c:v>
                </c:pt>
                <c:pt idx="760">
                  <c:v>0.00769230769230769</c:v>
                </c:pt>
                <c:pt idx="761">
                  <c:v>0.133333333333333</c:v>
                </c:pt>
                <c:pt idx="762">
                  <c:v>-0.186206896551724</c:v>
                </c:pt>
                <c:pt idx="763">
                  <c:v>0.222222222222222</c:v>
                </c:pt>
                <c:pt idx="764">
                  <c:v>-0.0181818181818182</c:v>
                </c:pt>
                <c:pt idx="765">
                  <c:v>0.00970873786407767</c:v>
                </c:pt>
                <c:pt idx="766">
                  <c:v>0.144736842105263</c:v>
                </c:pt>
                <c:pt idx="767">
                  <c:v>-0.247619047619048</c:v>
                </c:pt>
                <c:pt idx="768">
                  <c:v>-0.24390243902439</c:v>
                </c:pt>
                <c:pt idx="769">
                  <c:v>-0.222222222222222</c:v>
                </c:pt>
                <c:pt idx="770">
                  <c:v>0.0869565217391304</c:v>
                </c:pt>
                <c:pt idx="771">
                  <c:v>0.222222222222222</c:v>
                </c:pt>
              </c:numCache>
            </c:numRef>
          </c:yVal>
          <c:smooth val="1"/>
        </c:ser>
        <c:axId val="81700168"/>
        <c:axId val="84442079"/>
      </c:scatterChart>
      <c:valAx>
        <c:axId val="81700168"/>
        <c:scaling>
          <c:orientation val="minMax"/>
          <c:max val="0.9"/>
          <c:min val="0"/>
        </c:scaling>
        <c:delete val="0"/>
        <c:axPos val="b"/>
        <c:majorGridlines>
          <c:spPr>
            <a:ln w="9360">
              <a:solidFill>
                <a:srgbClr val="878787"/>
              </a:solidFill>
              <a:round/>
            </a:ln>
          </c:spPr>
        </c:majorGridlines>
        <c:title>
          <c:tx>
            <c:rich>
              <a:bodyPr rot="0"/>
              <a:lstStyle/>
              <a:p>
                <a:pPr>
                  <a:defRPr b="1" lang="en-US" sz="1000" spc="-1" strike="noStrike">
                    <a:solidFill>
                      <a:srgbClr val="000000"/>
                    </a:solidFill>
                    <a:latin typeface="Calibri"/>
                  </a:defRPr>
                </a:pPr>
                <a:r>
                  <a:rPr b="1" lang="en-US" sz="1000" spc="-1" strike="noStrike">
                    <a:solidFill>
                      <a:srgbClr val="000000"/>
                    </a:solidFill>
                    <a:latin typeface="Calibri"/>
                  </a:rPr>
                  <a:t>Mean automation score</a:t>
                </a:r>
              </a:p>
            </c:rich>
          </c:tx>
          <c:overlay val="0"/>
          <c:spPr>
            <a:noFill/>
            <a:ln w="0">
              <a:noFill/>
            </a:ln>
          </c:spPr>
        </c:title>
        <c:numFmt formatCode="0.000"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84442079"/>
        <c:crosses val="autoZero"/>
        <c:crossBetween val="midCat"/>
      </c:valAx>
      <c:valAx>
        <c:axId val="84442079"/>
        <c:scaling>
          <c:orientation val="minMax"/>
          <c:max val="0.5"/>
          <c:min val="-0.5"/>
        </c:scaling>
        <c:delete val="0"/>
        <c:axPos val="l"/>
        <c:majorGridlines>
          <c:spPr>
            <a:ln w="9360">
              <a:solidFill>
                <a:srgbClr val="878787"/>
              </a:solidFill>
              <a:round/>
            </a:ln>
          </c:spPr>
        </c:majorGridlines>
        <c:title>
          <c:tx>
            <c:rich>
              <a:bodyPr rot="-5400000"/>
              <a:lstStyle/>
              <a:p>
                <a:pPr>
                  <a:defRPr b="1" lang="en-US" sz="1000" spc="-1" strike="noStrike">
                    <a:solidFill>
                      <a:srgbClr val="000000"/>
                    </a:solidFill>
                    <a:latin typeface="Calibri"/>
                  </a:defRPr>
                </a:pPr>
                <a:r>
                  <a:rPr b="1" lang="en-US" sz="1000" spc="-1" strike="noStrike">
                    <a:solidFill>
                      <a:srgbClr val="000000"/>
                    </a:solidFill>
                    <a:latin typeface="Calibri"/>
                  </a:rPr>
                  <a:t>% change 2024-2025</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81700168"/>
        <c:crosses val="autoZero"/>
        <c:crossBetween val="midCat"/>
      </c:valAx>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charts/chart1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1800" spc="-1" strike="noStrike">
                <a:solidFill>
                  <a:srgbClr val="000000"/>
                </a:solidFill>
                <a:latin typeface="Calibri"/>
              </a:defRPr>
            </a:pPr>
            <a:r>
              <a:rPr b="1" lang="en-US" sz="1800" spc="-1" strike="noStrike">
                <a:solidFill>
                  <a:srgbClr val="000000"/>
                </a:solidFill>
                <a:latin typeface="Calibri"/>
              </a:rPr>
              <a:t>Automation score vs one-year employment % change</a:t>
            </a:r>
          </a:p>
        </c:rich>
      </c:tx>
      <c:overlay val="0"/>
      <c:spPr>
        <a:noFill/>
        <a:ln w="0">
          <a:noFill/>
        </a:ln>
      </c:spPr>
    </c:title>
    <c:autoTitleDeleted val="0"/>
    <c:plotArea>
      <c:scatterChart>
        <c:scatterStyle val="lineMarker"/>
        <c:varyColors val="0"/>
        <c:ser>
          <c:idx val="0"/>
          <c:order val="0"/>
          <c:tx>
            <c:strRef>
              <c:f>"Occupation units"</c:f>
              <c:strCache>
                <c:ptCount val="1"/>
                <c:pt idx="0">
                  <c:v>Occupation units</c:v>
                </c:pt>
              </c:strCache>
            </c:strRef>
          </c:tx>
          <c:spPr>
            <a:solidFill>
              <a:srgbClr val="ffffff"/>
            </a:solidFill>
            <a:ln w="28440">
              <a:noFill/>
            </a:ln>
          </c:spPr>
          <c:marker>
            <c:symbol val="circle"/>
            <c:size val="3"/>
            <c:spPr>
              <a:noFill/>
            </c:spPr>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trendline>
            <c:spPr>
              <a:ln w="9360">
                <a:solidFill>
                  <a:srgbClr val="000000"/>
                </a:solidFill>
                <a:round/>
              </a:ln>
            </c:spPr>
            <c:trendlineType val="linear"/>
            <c:forward val="0"/>
            <c:backward val="0"/>
            <c:dispRSqr val="1"/>
            <c:dispEq val="1"/>
          </c:trendline>
          <c:xVal>
            <c:numRef>
              <c:f>'Emp Change 22-25 KW only'!$D$5:$D$292</c:f>
              <c:numCache>
                <c:formatCode>0.000</c:formatCode>
                <c:ptCount val="288"/>
                <c:pt idx="0">
                  <c:v>0.86</c:v>
                </c:pt>
                <c:pt idx="1">
                  <c:v>0.76</c:v>
                </c:pt>
                <c:pt idx="2">
                  <c:v>0.72</c:v>
                </c:pt>
                <c:pt idx="3">
                  <c:v>0.72</c:v>
                </c:pt>
                <c:pt idx="4">
                  <c:v>0.7</c:v>
                </c:pt>
                <c:pt idx="5">
                  <c:v>0.7</c:v>
                </c:pt>
                <c:pt idx="6">
                  <c:v>0.7</c:v>
                </c:pt>
                <c:pt idx="7">
                  <c:v>0.7</c:v>
                </c:pt>
                <c:pt idx="8">
                  <c:v>0.7</c:v>
                </c:pt>
                <c:pt idx="9">
                  <c:v>0.69</c:v>
                </c:pt>
                <c:pt idx="10">
                  <c:v>0.68</c:v>
                </c:pt>
                <c:pt idx="11">
                  <c:v>0.68</c:v>
                </c:pt>
                <c:pt idx="12">
                  <c:v>0.68</c:v>
                </c:pt>
                <c:pt idx="13">
                  <c:v>0.68</c:v>
                </c:pt>
                <c:pt idx="14">
                  <c:v>0.67</c:v>
                </c:pt>
                <c:pt idx="15">
                  <c:v>0.66</c:v>
                </c:pt>
                <c:pt idx="16">
                  <c:v>0.66</c:v>
                </c:pt>
                <c:pt idx="17">
                  <c:v>0.66</c:v>
                </c:pt>
                <c:pt idx="18">
                  <c:v>0.66</c:v>
                </c:pt>
                <c:pt idx="19">
                  <c:v>0.65</c:v>
                </c:pt>
                <c:pt idx="20">
                  <c:v>0.65</c:v>
                </c:pt>
                <c:pt idx="21">
                  <c:v>0.65</c:v>
                </c:pt>
                <c:pt idx="22">
                  <c:v>0.64</c:v>
                </c:pt>
                <c:pt idx="23">
                  <c:v>0.64</c:v>
                </c:pt>
                <c:pt idx="24">
                  <c:v>0.64</c:v>
                </c:pt>
                <c:pt idx="25">
                  <c:v>0.63</c:v>
                </c:pt>
                <c:pt idx="26">
                  <c:v>0.63</c:v>
                </c:pt>
                <c:pt idx="27">
                  <c:v>0.63</c:v>
                </c:pt>
                <c:pt idx="28">
                  <c:v>0.623333333333333</c:v>
                </c:pt>
                <c:pt idx="29">
                  <c:v>0.62</c:v>
                </c:pt>
                <c:pt idx="30">
                  <c:v>0.62</c:v>
                </c:pt>
                <c:pt idx="31">
                  <c:v>0.62</c:v>
                </c:pt>
                <c:pt idx="32">
                  <c:v>0.61</c:v>
                </c:pt>
                <c:pt idx="33">
                  <c:v>0.6</c:v>
                </c:pt>
                <c:pt idx="34">
                  <c:v>0.6</c:v>
                </c:pt>
                <c:pt idx="35">
                  <c:v>0.6</c:v>
                </c:pt>
                <c:pt idx="36">
                  <c:v>0.595</c:v>
                </c:pt>
                <c:pt idx="37">
                  <c:v>0.595</c:v>
                </c:pt>
                <c:pt idx="38">
                  <c:v>0.59</c:v>
                </c:pt>
                <c:pt idx="39">
                  <c:v>0.59</c:v>
                </c:pt>
                <c:pt idx="40">
                  <c:v>0.59</c:v>
                </c:pt>
                <c:pt idx="41">
                  <c:v>0.59</c:v>
                </c:pt>
                <c:pt idx="42">
                  <c:v>0.59</c:v>
                </c:pt>
                <c:pt idx="43">
                  <c:v>0.5825</c:v>
                </c:pt>
                <c:pt idx="44">
                  <c:v>0.58</c:v>
                </c:pt>
                <c:pt idx="45">
                  <c:v>0.58</c:v>
                </c:pt>
                <c:pt idx="46">
                  <c:v>0.58</c:v>
                </c:pt>
                <c:pt idx="47">
                  <c:v>0.58</c:v>
                </c:pt>
                <c:pt idx="48">
                  <c:v>0.58</c:v>
                </c:pt>
                <c:pt idx="49">
                  <c:v>0.57</c:v>
                </c:pt>
                <c:pt idx="50">
                  <c:v>0.57</c:v>
                </c:pt>
                <c:pt idx="51">
                  <c:v>0.57</c:v>
                </c:pt>
                <c:pt idx="52">
                  <c:v>0.57</c:v>
                </c:pt>
                <c:pt idx="53">
                  <c:v>0.57</c:v>
                </c:pt>
                <c:pt idx="54">
                  <c:v>0.57</c:v>
                </c:pt>
                <c:pt idx="55">
                  <c:v>0.57</c:v>
                </c:pt>
                <c:pt idx="56">
                  <c:v>0.566666666666667</c:v>
                </c:pt>
                <c:pt idx="57">
                  <c:v>0.56</c:v>
                </c:pt>
                <c:pt idx="58">
                  <c:v>0.56</c:v>
                </c:pt>
                <c:pt idx="59">
                  <c:v>0.56</c:v>
                </c:pt>
                <c:pt idx="60">
                  <c:v>0.5575</c:v>
                </c:pt>
                <c:pt idx="61">
                  <c:v>0.55</c:v>
                </c:pt>
                <c:pt idx="62">
                  <c:v>0.55</c:v>
                </c:pt>
                <c:pt idx="63">
                  <c:v>0.55</c:v>
                </c:pt>
                <c:pt idx="64">
                  <c:v>0.55</c:v>
                </c:pt>
                <c:pt idx="65">
                  <c:v>0.55</c:v>
                </c:pt>
                <c:pt idx="66">
                  <c:v>0.55</c:v>
                </c:pt>
                <c:pt idx="67">
                  <c:v>0.55</c:v>
                </c:pt>
                <c:pt idx="68">
                  <c:v>0.55</c:v>
                </c:pt>
                <c:pt idx="69">
                  <c:v>0.54</c:v>
                </c:pt>
                <c:pt idx="70">
                  <c:v>0.54</c:v>
                </c:pt>
                <c:pt idx="71">
                  <c:v>0.54</c:v>
                </c:pt>
                <c:pt idx="72">
                  <c:v>0.54</c:v>
                </c:pt>
                <c:pt idx="73">
                  <c:v>0.54</c:v>
                </c:pt>
                <c:pt idx="74">
                  <c:v>0.53</c:v>
                </c:pt>
                <c:pt idx="75">
                  <c:v>0.53</c:v>
                </c:pt>
                <c:pt idx="76">
                  <c:v>0.53</c:v>
                </c:pt>
                <c:pt idx="77">
                  <c:v>0.53</c:v>
                </c:pt>
                <c:pt idx="78">
                  <c:v>0.53</c:v>
                </c:pt>
                <c:pt idx="79">
                  <c:v>0.528333333333333</c:v>
                </c:pt>
                <c:pt idx="80">
                  <c:v>0.526666666666667</c:v>
                </c:pt>
                <c:pt idx="81">
                  <c:v>0.52</c:v>
                </c:pt>
                <c:pt idx="82">
                  <c:v>0.52</c:v>
                </c:pt>
                <c:pt idx="83">
                  <c:v>0.52</c:v>
                </c:pt>
                <c:pt idx="84">
                  <c:v>0.52</c:v>
                </c:pt>
                <c:pt idx="85">
                  <c:v>0.516666666666667</c:v>
                </c:pt>
                <c:pt idx="86">
                  <c:v>0.515</c:v>
                </c:pt>
                <c:pt idx="87">
                  <c:v>0.51</c:v>
                </c:pt>
                <c:pt idx="88">
                  <c:v>0.51</c:v>
                </c:pt>
                <c:pt idx="89">
                  <c:v>0.51</c:v>
                </c:pt>
                <c:pt idx="90">
                  <c:v>0.5</c:v>
                </c:pt>
                <c:pt idx="91">
                  <c:v>0.5</c:v>
                </c:pt>
                <c:pt idx="92">
                  <c:v>0.5</c:v>
                </c:pt>
                <c:pt idx="93">
                  <c:v>0.5</c:v>
                </c:pt>
                <c:pt idx="94">
                  <c:v>0.5</c:v>
                </c:pt>
                <c:pt idx="95">
                  <c:v>0.5</c:v>
                </c:pt>
                <c:pt idx="96">
                  <c:v>0.5</c:v>
                </c:pt>
                <c:pt idx="97">
                  <c:v>0.5</c:v>
                </c:pt>
                <c:pt idx="98">
                  <c:v>0.495</c:v>
                </c:pt>
                <c:pt idx="99">
                  <c:v>0.49</c:v>
                </c:pt>
                <c:pt idx="100">
                  <c:v>0.49</c:v>
                </c:pt>
                <c:pt idx="101">
                  <c:v>0.49</c:v>
                </c:pt>
                <c:pt idx="102">
                  <c:v>0.49</c:v>
                </c:pt>
                <c:pt idx="103">
                  <c:v>0.49</c:v>
                </c:pt>
                <c:pt idx="104">
                  <c:v>0.49</c:v>
                </c:pt>
                <c:pt idx="105">
                  <c:v>0.49</c:v>
                </c:pt>
                <c:pt idx="106">
                  <c:v>0.48</c:v>
                </c:pt>
                <c:pt idx="107">
                  <c:v>0.48</c:v>
                </c:pt>
                <c:pt idx="108">
                  <c:v>0.48</c:v>
                </c:pt>
                <c:pt idx="109">
                  <c:v>0.48</c:v>
                </c:pt>
                <c:pt idx="110">
                  <c:v>0.48</c:v>
                </c:pt>
                <c:pt idx="111">
                  <c:v>0.48</c:v>
                </c:pt>
                <c:pt idx="112">
                  <c:v>0.48</c:v>
                </c:pt>
                <c:pt idx="113">
                  <c:v>0.48</c:v>
                </c:pt>
                <c:pt idx="114">
                  <c:v>0.475</c:v>
                </c:pt>
                <c:pt idx="115">
                  <c:v>0.475</c:v>
                </c:pt>
                <c:pt idx="116">
                  <c:v>0.475</c:v>
                </c:pt>
                <c:pt idx="117">
                  <c:v>0.47</c:v>
                </c:pt>
                <c:pt idx="118">
                  <c:v>0.47</c:v>
                </c:pt>
                <c:pt idx="119">
                  <c:v>0.47</c:v>
                </c:pt>
                <c:pt idx="120">
                  <c:v>0.47</c:v>
                </c:pt>
                <c:pt idx="121">
                  <c:v>0.47</c:v>
                </c:pt>
                <c:pt idx="122">
                  <c:v>0.47</c:v>
                </c:pt>
                <c:pt idx="123">
                  <c:v>0.47</c:v>
                </c:pt>
                <c:pt idx="124">
                  <c:v>0.47</c:v>
                </c:pt>
                <c:pt idx="125">
                  <c:v>0.465</c:v>
                </c:pt>
                <c:pt idx="126">
                  <c:v>0.46</c:v>
                </c:pt>
                <c:pt idx="127">
                  <c:v>0.46</c:v>
                </c:pt>
                <c:pt idx="128">
                  <c:v>0.46</c:v>
                </c:pt>
                <c:pt idx="129">
                  <c:v>0.46</c:v>
                </c:pt>
                <c:pt idx="130">
                  <c:v>0.46</c:v>
                </c:pt>
                <c:pt idx="131">
                  <c:v>0.46</c:v>
                </c:pt>
                <c:pt idx="132">
                  <c:v>0.46</c:v>
                </c:pt>
                <c:pt idx="133">
                  <c:v>0.453333333333333</c:v>
                </c:pt>
                <c:pt idx="134">
                  <c:v>0.453333333333333</c:v>
                </c:pt>
                <c:pt idx="135">
                  <c:v>0.45</c:v>
                </c:pt>
                <c:pt idx="136">
                  <c:v>0.45</c:v>
                </c:pt>
                <c:pt idx="137">
                  <c:v>0.45</c:v>
                </c:pt>
                <c:pt idx="138">
                  <c:v>0.45</c:v>
                </c:pt>
                <c:pt idx="139">
                  <c:v>0.45</c:v>
                </c:pt>
                <c:pt idx="140">
                  <c:v>0.45</c:v>
                </c:pt>
                <c:pt idx="141">
                  <c:v>0.45</c:v>
                </c:pt>
                <c:pt idx="142">
                  <c:v>0.45</c:v>
                </c:pt>
                <c:pt idx="143">
                  <c:v>0.45</c:v>
                </c:pt>
                <c:pt idx="144">
                  <c:v>0.45</c:v>
                </c:pt>
                <c:pt idx="145">
                  <c:v>0.45</c:v>
                </c:pt>
                <c:pt idx="146">
                  <c:v>0.44625</c:v>
                </c:pt>
                <c:pt idx="147">
                  <c:v>0.44</c:v>
                </c:pt>
                <c:pt idx="148">
                  <c:v>0.44</c:v>
                </c:pt>
                <c:pt idx="149">
                  <c:v>0.44</c:v>
                </c:pt>
                <c:pt idx="150">
                  <c:v>0.44</c:v>
                </c:pt>
                <c:pt idx="151">
                  <c:v>0.44</c:v>
                </c:pt>
                <c:pt idx="152">
                  <c:v>0.44</c:v>
                </c:pt>
                <c:pt idx="153">
                  <c:v>0.44</c:v>
                </c:pt>
                <c:pt idx="154">
                  <c:v>0.44</c:v>
                </c:pt>
                <c:pt idx="155">
                  <c:v>0.44</c:v>
                </c:pt>
                <c:pt idx="156">
                  <c:v>0.44</c:v>
                </c:pt>
                <c:pt idx="157">
                  <c:v>0.44</c:v>
                </c:pt>
                <c:pt idx="158">
                  <c:v>0.43</c:v>
                </c:pt>
                <c:pt idx="159">
                  <c:v>0.43</c:v>
                </c:pt>
                <c:pt idx="160">
                  <c:v>0.43</c:v>
                </c:pt>
                <c:pt idx="161">
                  <c:v>0.43</c:v>
                </c:pt>
                <c:pt idx="162">
                  <c:v>0.43</c:v>
                </c:pt>
                <c:pt idx="163">
                  <c:v>0.43</c:v>
                </c:pt>
                <c:pt idx="164">
                  <c:v>0.43</c:v>
                </c:pt>
                <c:pt idx="165">
                  <c:v>0.43</c:v>
                </c:pt>
                <c:pt idx="166">
                  <c:v>0.43</c:v>
                </c:pt>
                <c:pt idx="167">
                  <c:v>0.43</c:v>
                </c:pt>
                <c:pt idx="168">
                  <c:v>0.425</c:v>
                </c:pt>
                <c:pt idx="169">
                  <c:v>0.42</c:v>
                </c:pt>
                <c:pt idx="170">
                  <c:v>0.42</c:v>
                </c:pt>
                <c:pt idx="171">
                  <c:v>0.42</c:v>
                </c:pt>
                <c:pt idx="172">
                  <c:v>0.42</c:v>
                </c:pt>
                <c:pt idx="173">
                  <c:v>0.42</c:v>
                </c:pt>
                <c:pt idx="174">
                  <c:v>0.42</c:v>
                </c:pt>
                <c:pt idx="175">
                  <c:v>0.42</c:v>
                </c:pt>
                <c:pt idx="176">
                  <c:v>0.42</c:v>
                </c:pt>
                <c:pt idx="177">
                  <c:v>0.42</c:v>
                </c:pt>
                <c:pt idx="178">
                  <c:v>0.42</c:v>
                </c:pt>
                <c:pt idx="179">
                  <c:v>0.42</c:v>
                </c:pt>
                <c:pt idx="180">
                  <c:v>0.42</c:v>
                </c:pt>
                <c:pt idx="181">
                  <c:v>0.42</c:v>
                </c:pt>
                <c:pt idx="182">
                  <c:v>0.42</c:v>
                </c:pt>
                <c:pt idx="183">
                  <c:v>0.42</c:v>
                </c:pt>
                <c:pt idx="184">
                  <c:v>0.42</c:v>
                </c:pt>
                <c:pt idx="185">
                  <c:v>0.413333333333333</c:v>
                </c:pt>
                <c:pt idx="186">
                  <c:v>0.41</c:v>
                </c:pt>
                <c:pt idx="187">
                  <c:v>0.41</c:v>
                </c:pt>
                <c:pt idx="188">
                  <c:v>0.41</c:v>
                </c:pt>
                <c:pt idx="189">
                  <c:v>0.41</c:v>
                </c:pt>
                <c:pt idx="190">
                  <c:v>0.41</c:v>
                </c:pt>
                <c:pt idx="191">
                  <c:v>0.41</c:v>
                </c:pt>
                <c:pt idx="192">
                  <c:v>0.41</c:v>
                </c:pt>
                <c:pt idx="193">
                  <c:v>0.41</c:v>
                </c:pt>
                <c:pt idx="194">
                  <c:v>0.41</c:v>
                </c:pt>
                <c:pt idx="195">
                  <c:v>0.41</c:v>
                </c:pt>
                <c:pt idx="196">
                  <c:v>0.401666666666667</c:v>
                </c:pt>
                <c:pt idx="197">
                  <c:v>0.4</c:v>
                </c:pt>
                <c:pt idx="198">
                  <c:v>0.4</c:v>
                </c:pt>
                <c:pt idx="199">
                  <c:v>0.4</c:v>
                </c:pt>
                <c:pt idx="200">
                  <c:v>0.4</c:v>
                </c:pt>
                <c:pt idx="201">
                  <c:v>0.4</c:v>
                </c:pt>
                <c:pt idx="202">
                  <c:v>0.4</c:v>
                </c:pt>
                <c:pt idx="203">
                  <c:v>0.4</c:v>
                </c:pt>
                <c:pt idx="204">
                  <c:v>0.4</c:v>
                </c:pt>
                <c:pt idx="205">
                  <c:v>0.39</c:v>
                </c:pt>
                <c:pt idx="206">
                  <c:v>0.39</c:v>
                </c:pt>
                <c:pt idx="207">
                  <c:v>0.39</c:v>
                </c:pt>
                <c:pt idx="208">
                  <c:v>0.39</c:v>
                </c:pt>
                <c:pt idx="209">
                  <c:v>0.39</c:v>
                </c:pt>
                <c:pt idx="210">
                  <c:v>0.39</c:v>
                </c:pt>
                <c:pt idx="211">
                  <c:v>0.39</c:v>
                </c:pt>
                <c:pt idx="212">
                  <c:v>0.39</c:v>
                </c:pt>
                <c:pt idx="213">
                  <c:v>0.39</c:v>
                </c:pt>
                <c:pt idx="214">
                  <c:v>0.38</c:v>
                </c:pt>
                <c:pt idx="215">
                  <c:v>0.38</c:v>
                </c:pt>
                <c:pt idx="216">
                  <c:v>0.38</c:v>
                </c:pt>
                <c:pt idx="217">
                  <c:v>0.38</c:v>
                </c:pt>
                <c:pt idx="218">
                  <c:v>0.38</c:v>
                </c:pt>
                <c:pt idx="219">
                  <c:v>0.37</c:v>
                </c:pt>
                <c:pt idx="220">
                  <c:v>0.37</c:v>
                </c:pt>
                <c:pt idx="221">
                  <c:v>0.37</c:v>
                </c:pt>
                <c:pt idx="222">
                  <c:v>0.37</c:v>
                </c:pt>
                <c:pt idx="223">
                  <c:v>0.37</c:v>
                </c:pt>
                <c:pt idx="224">
                  <c:v>0.37</c:v>
                </c:pt>
                <c:pt idx="225">
                  <c:v>0.36</c:v>
                </c:pt>
                <c:pt idx="226">
                  <c:v>0.36</c:v>
                </c:pt>
                <c:pt idx="227">
                  <c:v>0.36</c:v>
                </c:pt>
                <c:pt idx="228">
                  <c:v>0.36</c:v>
                </c:pt>
                <c:pt idx="229">
                  <c:v>0.36</c:v>
                </c:pt>
                <c:pt idx="230">
                  <c:v>0.355</c:v>
                </c:pt>
                <c:pt idx="231">
                  <c:v>0.355</c:v>
                </c:pt>
                <c:pt idx="232">
                  <c:v>0.35</c:v>
                </c:pt>
                <c:pt idx="233">
                  <c:v>0.34</c:v>
                </c:pt>
                <c:pt idx="234">
                  <c:v>0.34</c:v>
                </c:pt>
                <c:pt idx="235">
                  <c:v>0.34</c:v>
                </c:pt>
                <c:pt idx="236">
                  <c:v>0.34</c:v>
                </c:pt>
                <c:pt idx="237">
                  <c:v>0.34</c:v>
                </c:pt>
                <c:pt idx="238">
                  <c:v>0.33</c:v>
                </c:pt>
                <c:pt idx="239">
                  <c:v>0.33</c:v>
                </c:pt>
                <c:pt idx="240">
                  <c:v>0.33</c:v>
                </c:pt>
                <c:pt idx="241">
                  <c:v>0.33</c:v>
                </c:pt>
                <c:pt idx="242">
                  <c:v>0.33</c:v>
                </c:pt>
                <c:pt idx="243">
                  <c:v>0.32</c:v>
                </c:pt>
                <c:pt idx="244">
                  <c:v>0.32</c:v>
                </c:pt>
                <c:pt idx="245">
                  <c:v>0.32</c:v>
                </c:pt>
                <c:pt idx="246">
                  <c:v>0.31</c:v>
                </c:pt>
                <c:pt idx="247">
                  <c:v>0.31</c:v>
                </c:pt>
                <c:pt idx="248">
                  <c:v>0.31</c:v>
                </c:pt>
                <c:pt idx="249">
                  <c:v>0.3</c:v>
                </c:pt>
                <c:pt idx="250">
                  <c:v>0.3</c:v>
                </c:pt>
                <c:pt idx="251">
                  <c:v>0.3</c:v>
                </c:pt>
                <c:pt idx="252">
                  <c:v>0.3</c:v>
                </c:pt>
                <c:pt idx="253">
                  <c:v>0.295</c:v>
                </c:pt>
                <c:pt idx="254">
                  <c:v>0.29</c:v>
                </c:pt>
                <c:pt idx="255">
                  <c:v>0.29</c:v>
                </c:pt>
                <c:pt idx="256">
                  <c:v>0.29</c:v>
                </c:pt>
                <c:pt idx="257">
                  <c:v>0.285</c:v>
                </c:pt>
                <c:pt idx="258">
                  <c:v>0.27</c:v>
                </c:pt>
                <c:pt idx="259">
                  <c:v>0.27</c:v>
                </c:pt>
                <c:pt idx="260">
                  <c:v>0.27</c:v>
                </c:pt>
                <c:pt idx="261">
                  <c:v>0.27</c:v>
                </c:pt>
                <c:pt idx="262">
                  <c:v>0.26</c:v>
                </c:pt>
                <c:pt idx="263">
                  <c:v>0.25</c:v>
                </c:pt>
                <c:pt idx="264">
                  <c:v>0.24</c:v>
                </c:pt>
                <c:pt idx="265">
                  <c:v>0.24</c:v>
                </c:pt>
                <c:pt idx="266">
                  <c:v>0.23</c:v>
                </c:pt>
                <c:pt idx="267">
                  <c:v>0.23</c:v>
                </c:pt>
                <c:pt idx="268">
                  <c:v>0.215</c:v>
                </c:pt>
                <c:pt idx="269">
                  <c:v>0.215</c:v>
                </c:pt>
                <c:pt idx="270">
                  <c:v>0.21</c:v>
                </c:pt>
                <c:pt idx="271">
                  <c:v>0.21</c:v>
                </c:pt>
                <c:pt idx="272">
                  <c:v>0.21</c:v>
                </c:pt>
                <c:pt idx="273">
                  <c:v>0.21</c:v>
                </c:pt>
                <c:pt idx="274">
                  <c:v>0.2</c:v>
                </c:pt>
                <c:pt idx="275">
                  <c:v>0.19</c:v>
                </c:pt>
                <c:pt idx="276">
                  <c:v>0.18</c:v>
                </c:pt>
                <c:pt idx="277">
                  <c:v>0.18</c:v>
                </c:pt>
                <c:pt idx="278">
                  <c:v>0.18</c:v>
                </c:pt>
                <c:pt idx="279">
                  <c:v>0.17</c:v>
                </c:pt>
                <c:pt idx="280">
                  <c:v>0.17</c:v>
                </c:pt>
                <c:pt idx="281">
                  <c:v>0.15</c:v>
                </c:pt>
                <c:pt idx="282">
                  <c:v>0.14</c:v>
                </c:pt>
                <c:pt idx="283">
                  <c:v>0.13</c:v>
                </c:pt>
                <c:pt idx="284">
                  <c:v>0.12</c:v>
                </c:pt>
                <c:pt idx="285">
                  <c:v>0.12</c:v>
                </c:pt>
                <c:pt idx="286">
                  <c:v>0.12</c:v>
                </c:pt>
                <c:pt idx="287">
                  <c:v>0.07</c:v>
                </c:pt>
              </c:numCache>
            </c:numRef>
          </c:xVal>
          <c:yVal>
            <c:numRef>
              <c:f>'Emp Change 22-25 KW only'!$L$5:$L$292</c:f>
              <c:numCache>
                <c:formatCode>0.0%</c:formatCode>
                <c:ptCount val="288"/>
                <c:pt idx="0">
                  <c:v>-0.314696485623003</c:v>
                </c:pt>
                <c:pt idx="1">
                  <c:v>0.0572907476030822</c:v>
                </c:pt>
                <c:pt idx="2">
                  <c:v>-0.0985375209781827</c:v>
                </c:pt>
                <c:pt idx="3">
                  <c:v>-0.0283097418817652</c:v>
                </c:pt>
                <c:pt idx="4">
                  <c:v>0.0601395404309454</c:v>
                </c:pt>
                <c:pt idx="5">
                  <c:v>-0.0653653653653654</c:v>
                </c:pt>
                <c:pt idx="6">
                  <c:v>-0.0480069324090121</c:v>
                </c:pt>
                <c:pt idx="7">
                  <c:v>-0.0375106047751788</c:v>
                </c:pt>
                <c:pt idx="8">
                  <c:v>-0.0242752468939153</c:v>
                </c:pt>
                <c:pt idx="9">
                  <c:v>-0.0120953397367485</c:v>
                </c:pt>
                <c:pt idx="10">
                  <c:v>-0.0563894021720464</c:v>
                </c:pt>
                <c:pt idx="11">
                  <c:v>-0.027201387566893</c:v>
                </c:pt>
                <c:pt idx="12">
                  <c:v>-0.0646527262408871</c:v>
                </c:pt>
                <c:pt idx="13">
                  <c:v>-0.0254914668394902</c:v>
                </c:pt>
                <c:pt idx="14">
                  <c:v>0.00234741784037559</c:v>
                </c:pt>
                <c:pt idx="15">
                  <c:v>0.157506379700515</c:v>
                </c:pt>
                <c:pt idx="16">
                  <c:v>0.0496782025148302</c:v>
                </c:pt>
                <c:pt idx="17">
                  <c:v>-0.0682804674457429</c:v>
                </c:pt>
                <c:pt idx="18">
                  <c:v>-0.112403100775194</c:v>
                </c:pt>
                <c:pt idx="19">
                  <c:v>-0.0588010933824932</c:v>
                </c:pt>
                <c:pt idx="20">
                  <c:v>-0.109941668780117</c:v>
                </c:pt>
                <c:pt idx="21">
                  <c:v>-0.0426429240862231</c:v>
                </c:pt>
                <c:pt idx="22">
                  <c:v>-0.0563486879620126</c:v>
                </c:pt>
                <c:pt idx="23">
                  <c:v>-0.160553381268772</c:v>
                </c:pt>
                <c:pt idx="24">
                  <c:v>-0.0855855855855856</c:v>
                </c:pt>
                <c:pt idx="25">
                  <c:v>0.0365910143584993</c:v>
                </c:pt>
                <c:pt idx="26">
                  <c:v>0.0687277580071174</c:v>
                </c:pt>
                <c:pt idx="27">
                  <c:v>0.00585284280936455</c:v>
                </c:pt>
                <c:pt idx="28">
                  <c:v>0.124228923920493</c:v>
                </c:pt>
                <c:pt idx="29">
                  <c:v>-0.0178557042731698</c:v>
                </c:pt>
                <c:pt idx="30">
                  <c:v>-0.0388151658767773</c:v>
                </c:pt>
                <c:pt idx="31">
                  <c:v>0.0395541661003126</c:v>
                </c:pt>
                <c:pt idx="32">
                  <c:v>0.0801991937396253</c:v>
                </c:pt>
                <c:pt idx="33">
                  <c:v>-0.0181673338511482</c:v>
                </c:pt>
                <c:pt idx="34">
                  <c:v>0.0134025974025974</c:v>
                </c:pt>
                <c:pt idx="35">
                  <c:v>-0.201694915254237</c:v>
                </c:pt>
                <c:pt idx="36">
                  <c:v>-0.0258389261744966</c:v>
                </c:pt>
                <c:pt idx="37">
                  <c:v>0.120277078085642</c:v>
                </c:pt>
                <c:pt idx="38">
                  <c:v>-0.0475263225400231</c:v>
                </c:pt>
                <c:pt idx="39">
                  <c:v>-0.00934340202227058</c:v>
                </c:pt>
                <c:pt idx="40">
                  <c:v>0.00851152169400042</c:v>
                </c:pt>
                <c:pt idx="41">
                  <c:v>-0.103517086555251</c:v>
                </c:pt>
                <c:pt idx="42">
                  <c:v>0.0987261146496815</c:v>
                </c:pt>
                <c:pt idx="43">
                  <c:v>-0.0364385747207942</c:v>
                </c:pt>
                <c:pt idx="44">
                  <c:v>-0.00548252784862555</c:v>
                </c:pt>
                <c:pt idx="45">
                  <c:v>-0.0557601624617079</c:v>
                </c:pt>
                <c:pt idx="46">
                  <c:v>0.0482394033795903</c:v>
                </c:pt>
                <c:pt idx="47">
                  <c:v>-0.044233338281134</c:v>
                </c:pt>
                <c:pt idx="48">
                  <c:v>0.0102766798418972</c:v>
                </c:pt>
                <c:pt idx="49">
                  <c:v>-0.0477561786252765</c:v>
                </c:pt>
                <c:pt idx="50">
                  <c:v>-0.0685028248587571</c:v>
                </c:pt>
                <c:pt idx="51">
                  <c:v>-0.0222593210907067</c:v>
                </c:pt>
                <c:pt idx="52">
                  <c:v>-0.0435911451216179</c:v>
                </c:pt>
                <c:pt idx="53">
                  <c:v>0.133700284090909</c:v>
                </c:pt>
                <c:pt idx="54">
                  <c:v>0.0738341968911917</c:v>
                </c:pt>
                <c:pt idx="55">
                  <c:v>-0.201716738197425</c:v>
                </c:pt>
                <c:pt idx="56">
                  <c:v>-0.0091264964267832</c:v>
                </c:pt>
                <c:pt idx="57">
                  <c:v>0.0511917659804984</c:v>
                </c:pt>
                <c:pt idx="58">
                  <c:v>0.0741079597438243</c:v>
                </c:pt>
                <c:pt idx="59">
                  <c:v>-0.0689075630252101</c:v>
                </c:pt>
                <c:pt idx="60">
                  <c:v>0.0508654185800071</c:v>
                </c:pt>
                <c:pt idx="61">
                  <c:v>-0.0393827143984274</c:v>
                </c:pt>
                <c:pt idx="62">
                  <c:v>0.0436520691040579</c:v>
                </c:pt>
                <c:pt idx="63">
                  <c:v>0.0173249551166966</c:v>
                </c:pt>
                <c:pt idx="64">
                  <c:v>0.0379123584441162</c:v>
                </c:pt>
                <c:pt idx="65">
                  <c:v>-0.0159084932947673</c:v>
                </c:pt>
                <c:pt idx="66">
                  <c:v>0.00340610001548227</c:v>
                </c:pt>
                <c:pt idx="67">
                  <c:v>-0.000211999152003392</c:v>
                </c:pt>
                <c:pt idx="68">
                  <c:v>-0.0698239222829387</c:v>
                </c:pt>
                <c:pt idx="69">
                  <c:v>0.0446385024502404</c:v>
                </c:pt>
                <c:pt idx="70">
                  <c:v>-0.0136054421768707</c:v>
                </c:pt>
                <c:pt idx="71">
                  <c:v>0.0608153263533081</c:v>
                </c:pt>
                <c:pt idx="72">
                  <c:v>0.0549738219895288</c:v>
                </c:pt>
                <c:pt idx="73">
                  <c:v>0.138952164009112</c:v>
                </c:pt>
                <c:pt idx="74">
                  <c:v>0.0112592209136793</c:v>
                </c:pt>
                <c:pt idx="75">
                  <c:v>0.0148676325570811</c:v>
                </c:pt>
                <c:pt idx="76">
                  <c:v>0.00351636461996213</c:v>
                </c:pt>
                <c:pt idx="77">
                  <c:v>0.00529500756429652</c:v>
                </c:pt>
                <c:pt idx="78">
                  <c:v>-0.03023598820059</c:v>
                </c:pt>
                <c:pt idx="79">
                  <c:v>-0.0139307109575581</c:v>
                </c:pt>
                <c:pt idx="80">
                  <c:v>0.0653539297233067</c:v>
                </c:pt>
                <c:pt idx="81">
                  <c:v>0.00695991091314031</c:v>
                </c:pt>
                <c:pt idx="82">
                  <c:v>-0.00381315538608198</c:v>
                </c:pt>
                <c:pt idx="83">
                  <c:v>-0.131645569620253</c:v>
                </c:pt>
                <c:pt idx="84">
                  <c:v>0.255060728744939</c:v>
                </c:pt>
                <c:pt idx="85">
                  <c:v>0.0775255279072073</c:v>
                </c:pt>
                <c:pt idx="86">
                  <c:v>-0.00132924335378323</c:v>
                </c:pt>
                <c:pt idx="87">
                  <c:v>0.000835468034716804</c:v>
                </c:pt>
                <c:pt idx="88">
                  <c:v>0.16030534351145</c:v>
                </c:pt>
                <c:pt idx="89">
                  <c:v>-0.247619047619048</c:v>
                </c:pt>
                <c:pt idx="90">
                  <c:v>0.00489987694372972</c:v>
                </c:pt>
                <c:pt idx="91">
                  <c:v>0.0213638227121578</c:v>
                </c:pt>
                <c:pt idx="92">
                  <c:v>0.0625313492726969</c:v>
                </c:pt>
                <c:pt idx="93">
                  <c:v>0.0575378292546236</c:v>
                </c:pt>
                <c:pt idx="94">
                  <c:v>0.0348773841961853</c:v>
                </c:pt>
                <c:pt idx="95">
                  <c:v>-0.0589273112208892</c:v>
                </c:pt>
                <c:pt idx="96">
                  <c:v>0.0887445887445888</c:v>
                </c:pt>
                <c:pt idx="97">
                  <c:v>-0.114634146341463</c:v>
                </c:pt>
                <c:pt idx="98">
                  <c:v>0.0154228574656799</c:v>
                </c:pt>
                <c:pt idx="99">
                  <c:v>0.0286570760602975</c:v>
                </c:pt>
                <c:pt idx="100">
                  <c:v>0.0367202824637113</c:v>
                </c:pt>
                <c:pt idx="101">
                  <c:v>0.0977825534824656</c:v>
                </c:pt>
                <c:pt idx="102">
                  <c:v>-0.0701443403393264</c:v>
                </c:pt>
                <c:pt idx="103">
                  <c:v>-0.010666277030976</c:v>
                </c:pt>
                <c:pt idx="104">
                  <c:v>-0.0313811042121161</c:v>
                </c:pt>
                <c:pt idx="105">
                  <c:v>-0.0182341650671785</c:v>
                </c:pt>
                <c:pt idx="106">
                  <c:v>-0.0321916167664671</c:v>
                </c:pt>
                <c:pt idx="107">
                  <c:v>0.0629794767556226</c:v>
                </c:pt>
                <c:pt idx="108">
                  <c:v>0.0384037558685446</c:v>
                </c:pt>
                <c:pt idx="109">
                  <c:v>-0.0307651853799632</c:v>
                </c:pt>
                <c:pt idx="110">
                  <c:v>-0.0405821438567031</c:v>
                </c:pt>
                <c:pt idx="111">
                  <c:v>-0.00394321766561514</c:v>
                </c:pt>
                <c:pt idx="112">
                  <c:v>-0.0692431561996779</c:v>
                </c:pt>
                <c:pt idx="113">
                  <c:v>-0.137630662020906</c:v>
                </c:pt>
                <c:pt idx="114">
                  <c:v>0.0442851840219285</c:v>
                </c:pt>
                <c:pt idx="115">
                  <c:v>-0.0354024073637007</c:v>
                </c:pt>
                <c:pt idx="116">
                  <c:v>-0.0646457879752135</c:v>
                </c:pt>
                <c:pt idx="117">
                  <c:v>0.0698763683895213</c:v>
                </c:pt>
                <c:pt idx="118">
                  <c:v>-0.0132780864488182</c:v>
                </c:pt>
                <c:pt idx="119">
                  <c:v>0.0266306792622582</c:v>
                </c:pt>
                <c:pt idx="120">
                  <c:v>0.0134467075341111</c:v>
                </c:pt>
                <c:pt idx="121">
                  <c:v>0.142999501743896</c:v>
                </c:pt>
                <c:pt idx="122">
                  <c:v>0.0739856801909308</c:v>
                </c:pt>
                <c:pt idx="123">
                  <c:v>0.130496453900709</c:v>
                </c:pt>
                <c:pt idx="124">
                  <c:v>-0.155701754385965</c:v>
                </c:pt>
                <c:pt idx="125">
                  <c:v>0.031509474132425</c:v>
                </c:pt>
                <c:pt idx="126">
                  <c:v>0.102623160588612</c:v>
                </c:pt>
                <c:pt idx="127">
                  <c:v>-0.0606150206978119</c:v>
                </c:pt>
                <c:pt idx="128">
                  <c:v>0</c:v>
                </c:pt>
                <c:pt idx="129">
                  <c:v>-0.0762273901808786</c:v>
                </c:pt>
                <c:pt idx="130">
                  <c:v>0</c:v>
                </c:pt>
                <c:pt idx="131">
                  <c:v>-0.061711079943899</c:v>
                </c:pt>
                <c:pt idx="132">
                  <c:v>0.0532319391634981</c:v>
                </c:pt>
                <c:pt idx="133">
                  <c:v>0.0093037584719655</c:v>
                </c:pt>
                <c:pt idx="134">
                  <c:v>0.0350467289719626</c:v>
                </c:pt>
                <c:pt idx="135">
                  <c:v>0.0282060052283111</c:v>
                </c:pt>
                <c:pt idx="136">
                  <c:v>0.00902708124373119</c:v>
                </c:pt>
                <c:pt idx="137">
                  <c:v>0.0485205017975212</c:v>
                </c:pt>
                <c:pt idx="138">
                  <c:v>-0.0688626813067643</c:v>
                </c:pt>
                <c:pt idx="139">
                  <c:v>0.028957528957529</c:v>
                </c:pt>
                <c:pt idx="140">
                  <c:v>0.00546821599453178</c:v>
                </c:pt>
                <c:pt idx="141">
                  <c:v>-0.120175438596491</c:v>
                </c:pt>
                <c:pt idx="142">
                  <c:v>-0.0201078960274644</c:v>
                </c:pt>
                <c:pt idx="143">
                  <c:v>-0.0632971185640057</c:v>
                </c:pt>
                <c:pt idx="144">
                  <c:v>0.0366350067842605</c:v>
                </c:pt>
                <c:pt idx="145">
                  <c:v>-0.198830409356725</c:v>
                </c:pt>
                <c:pt idx="146">
                  <c:v>0.0220232172470978</c:v>
                </c:pt>
                <c:pt idx="147">
                  <c:v>0.0380822638822236</c:v>
                </c:pt>
                <c:pt idx="148">
                  <c:v>0.0628339890774561</c:v>
                </c:pt>
                <c:pt idx="149">
                  <c:v>0.0471617381382524</c:v>
                </c:pt>
                <c:pt idx="150">
                  <c:v>0.0526388696495359</c:v>
                </c:pt>
                <c:pt idx="151">
                  <c:v>0.0294466068708749</c:v>
                </c:pt>
                <c:pt idx="152">
                  <c:v>0.0276486988847584</c:v>
                </c:pt>
                <c:pt idx="153">
                  <c:v>-0.0209713024282561</c:v>
                </c:pt>
                <c:pt idx="154">
                  <c:v>-0.053877139979859</c:v>
                </c:pt>
                <c:pt idx="155">
                  <c:v>-0.0524096385542169</c:v>
                </c:pt>
                <c:pt idx="156">
                  <c:v>-0.00380228136882129</c:v>
                </c:pt>
                <c:pt idx="157">
                  <c:v>-0.0340136054421769</c:v>
                </c:pt>
                <c:pt idx="158">
                  <c:v>0.0238492947290275</c:v>
                </c:pt>
                <c:pt idx="159">
                  <c:v>0.0229565808865208</c:v>
                </c:pt>
                <c:pt idx="160">
                  <c:v>0.0585768660086446</c:v>
                </c:pt>
                <c:pt idx="161">
                  <c:v>-0.00177534994878798</c:v>
                </c:pt>
                <c:pt idx="162">
                  <c:v>0.0307134220072551</c:v>
                </c:pt>
                <c:pt idx="163">
                  <c:v>0.00902029566524681</c:v>
                </c:pt>
                <c:pt idx="164">
                  <c:v>0.0175355450236967</c:v>
                </c:pt>
                <c:pt idx="165">
                  <c:v>0.00862600123228589</c:v>
                </c:pt>
                <c:pt idx="166">
                  <c:v>-0.010586319218241</c:v>
                </c:pt>
                <c:pt idx="167">
                  <c:v>0.0252873563218391</c:v>
                </c:pt>
                <c:pt idx="168">
                  <c:v>0.0351540616246499</c:v>
                </c:pt>
                <c:pt idx="169">
                  <c:v>0.0202183216073112</c:v>
                </c:pt>
                <c:pt idx="170">
                  <c:v>0.0552748836361829</c:v>
                </c:pt>
                <c:pt idx="171">
                  <c:v>0.0266507351031222</c:v>
                </c:pt>
                <c:pt idx="172">
                  <c:v>-0.0237481062932482</c:v>
                </c:pt>
                <c:pt idx="173">
                  <c:v>-0.0367839108479889</c:v>
                </c:pt>
                <c:pt idx="174">
                  <c:v>0.0125478800686831</c:v>
                </c:pt>
                <c:pt idx="175">
                  <c:v>0.0284836637810667</c:v>
                </c:pt>
                <c:pt idx="176">
                  <c:v>-0.0338581344167936</c:v>
                </c:pt>
                <c:pt idx="177">
                  <c:v>-0.0273449920508744</c:v>
                </c:pt>
                <c:pt idx="178">
                  <c:v>-0.011648223645894</c:v>
                </c:pt>
                <c:pt idx="179">
                  <c:v>-0.0554307116104869</c:v>
                </c:pt>
                <c:pt idx="180">
                  <c:v>-0.04281098546042</c:v>
                </c:pt>
                <c:pt idx="181">
                  <c:v>-0.0113735783027122</c:v>
                </c:pt>
                <c:pt idx="182">
                  <c:v>0.0998307952622674</c:v>
                </c:pt>
                <c:pt idx="183">
                  <c:v>0.0227272727272727</c:v>
                </c:pt>
                <c:pt idx="184">
                  <c:v>0.0121580547112462</c:v>
                </c:pt>
                <c:pt idx="185">
                  <c:v>0.034973692355308</c:v>
                </c:pt>
                <c:pt idx="186">
                  <c:v>0.0552099533437014</c:v>
                </c:pt>
                <c:pt idx="187">
                  <c:v>0.0919530330433784</c:v>
                </c:pt>
                <c:pt idx="188">
                  <c:v>-3.82511570975022E-005</c:v>
                </c:pt>
                <c:pt idx="189">
                  <c:v>0.00452433357789191</c:v>
                </c:pt>
                <c:pt idx="190">
                  <c:v>0.0795798185580137</c:v>
                </c:pt>
                <c:pt idx="191">
                  <c:v>0.0696812453669385</c:v>
                </c:pt>
                <c:pt idx="192">
                  <c:v>-0.0367917586460633</c:v>
                </c:pt>
                <c:pt idx="193">
                  <c:v>0.0168067226890756</c:v>
                </c:pt>
                <c:pt idx="194">
                  <c:v>-0.233898305084746</c:v>
                </c:pt>
                <c:pt idx="195">
                  <c:v>0.358974358974359</c:v>
                </c:pt>
                <c:pt idx="196">
                  <c:v>0.0506442529226043</c:v>
                </c:pt>
                <c:pt idx="197">
                  <c:v>-0.00192261475606825</c:v>
                </c:pt>
                <c:pt idx="198">
                  <c:v>-0.0332640332640333</c:v>
                </c:pt>
                <c:pt idx="199">
                  <c:v>-0.0199884125144844</c:v>
                </c:pt>
                <c:pt idx="200">
                  <c:v>-0.012400354295837</c:v>
                </c:pt>
                <c:pt idx="201">
                  <c:v>-0.0479704797047971</c:v>
                </c:pt>
                <c:pt idx="202">
                  <c:v>-0.112517580872011</c:v>
                </c:pt>
                <c:pt idx="203">
                  <c:v>-0.0248</c:v>
                </c:pt>
                <c:pt idx="204">
                  <c:v>0.0808290155440415</c:v>
                </c:pt>
                <c:pt idx="205">
                  <c:v>-0.0227093923145167</c:v>
                </c:pt>
                <c:pt idx="206">
                  <c:v>-0.000451343553040927</c:v>
                </c:pt>
                <c:pt idx="207">
                  <c:v>0.0490156418554477</c:v>
                </c:pt>
                <c:pt idx="208">
                  <c:v>0.0386401196191076</c:v>
                </c:pt>
                <c:pt idx="209">
                  <c:v>0.10695300871784</c:v>
                </c:pt>
                <c:pt idx="210">
                  <c:v>-0.0442333231177853</c:v>
                </c:pt>
                <c:pt idx="211">
                  <c:v>0.0363994097393015</c:v>
                </c:pt>
                <c:pt idx="212">
                  <c:v>0.0709219858156028</c:v>
                </c:pt>
                <c:pt idx="213">
                  <c:v>0.0602134146341463</c:v>
                </c:pt>
                <c:pt idx="214">
                  <c:v>0.0140679953106682</c:v>
                </c:pt>
                <c:pt idx="215">
                  <c:v>-0.0068342439442818</c:v>
                </c:pt>
                <c:pt idx="216">
                  <c:v>0.0426477121279431</c:v>
                </c:pt>
                <c:pt idx="217">
                  <c:v>-0.00968399592252803</c:v>
                </c:pt>
                <c:pt idx="218">
                  <c:v>0.0144927536231884</c:v>
                </c:pt>
                <c:pt idx="219">
                  <c:v>0.0707964601769912</c:v>
                </c:pt>
                <c:pt idx="220">
                  <c:v>-0.0393197768580169</c:v>
                </c:pt>
                <c:pt idx="221">
                  <c:v>0.00172332758890804</c:v>
                </c:pt>
                <c:pt idx="222">
                  <c:v>-0.0574647887323944</c:v>
                </c:pt>
                <c:pt idx="223">
                  <c:v>0.48395378690629</c:v>
                </c:pt>
                <c:pt idx="224">
                  <c:v>-0.10192023633678</c:v>
                </c:pt>
                <c:pt idx="225">
                  <c:v>0.0764618177103591</c:v>
                </c:pt>
                <c:pt idx="226">
                  <c:v>-0.0290564036070018</c:v>
                </c:pt>
                <c:pt idx="227">
                  <c:v>0.0527570316224376</c:v>
                </c:pt>
                <c:pt idx="228">
                  <c:v>0.0680654427376046</c:v>
                </c:pt>
                <c:pt idx="229">
                  <c:v>0.04996632996633</c:v>
                </c:pt>
                <c:pt idx="230">
                  <c:v>-0.042388847023361</c:v>
                </c:pt>
                <c:pt idx="231">
                  <c:v>0.0578976953344576</c:v>
                </c:pt>
                <c:pt idx="232">
                  <c:v>0.0294237842255823</c:v>
                </c:pt>
                <c:pt idx="233">
                  <c:v>0.0667304930588799</c:v>
                </c:pt>
                <c:pt idx="234">
                  <c:v>-0.0235559197050389</c:v>
                </c:pt>
                <c:pt idx="235">
                  <c:v>0.188028169014085</c:v>
                </c:pt>
                <c:pt idx="236">
                  <c:v>-0.0911621433542102</c:v>
                </c:pt>
                <c:pt idx="237">
                  <c:v>0.17175572519084</c:v>
                </c:pt>
                <c:pt idx="238">
                  <c:v>0.0272189719363013</c:v>
                </c:pt>
                <c:pt idx="239">
                  <c:v>-0.11982736735212</c:v>
                </c:pt>
                <c:pt idx="240">
                  <c:v>-0.137738246505718</c:v>
                </c:pt>
                <c:pt idx="241">
                  <c:v>-0.0225118483412322</c:v>
                </c:pt>
                <c:pt idx="242">
                  <c:v>-0.119047619047619</c:v>
                </c:pt>
                <c:pt idx="243">
                  <c:v>-0.0862317889486809</c:v>
                </c:pt>
                <c:pt idx="244">
                  <c:v>0.102848865282472</c:v>
                </c:pt>
                <c:pt idx="245">
                  <c:v>0.0227433004231312</c:v>
                </c:pt>
                <c:pt idx="246">
                  <c:v>0.0948376547535623</c:v>
                </c:pt>
                <c:pt idx="247">
                  <c:v>0.00102145045965271</c:v>
                </c:pt>
                <c:pt idx="248">
                  <c:v>-0.281153450051493</c:v>
                </c:pt>
                <c:pt idx="249">
                  <c:v>-0.00353115961272079</c:v>
                </c:pt>
                <c:pt idx="250">
                  <c:v>0.0261029015208715</c:v>
                </c:pt>
                <c:pt idx="251">
                  <c:v>-0.00576576576576577</c:v>
                </c:pt>
                <c:pt idx="252">
                  <c:v>0.0550906555090656</c:v>
                </c:pt>
                <c:pt idx="253">
                  <c:v>0.0572207084468665</c:v>
                </c:pt>
                <c:pt idx="254">
                  <c:v>-0.0215572715572716</c:v>
                </c:pt>
                <c:pt idx="255">
                  <c:v>-0.041497975708502</c:v>
                </c:pt>
                <c:pt idx="256">
                  <c:v>0.114002478314746</c:v>
                </c:pt>
                <c:pt idx="257">
                  <c:v>-0.0336448598130841</c:v>
                </c:pt>
                <c:pt idx="258">
                  <c:v>-0.0214855374360195</c:v>
                </c:pt>
                <c:pt idx="259">
                  <c:v>-0.00136368404489667</c:v>
                </c:pt>
                <c:pt idx="260">
                  <c:v>0.0720032180209171</c:v>
                </c:pt>
                <c:pt idx="261">
                  <c:v>0.028169014084507</c:v>
                </c:pt>
                <c:pt idx="262">
                  <c:v>-0.0555982577504484</c:v>
                </c:pt>
                <c:pt idx="263">
                  <c:v>0.0341480948957585</c:v>
                </c:pt>
                <c:pt idx="264">
                  <c:v>0.0070647499692837</c:v>
                </c:pt>
                <c:pt idx="265">
                  <c:v>-0.0456062291434928</c:v>
                </c:pt>
                <c:pt idx="266">
                  <c:v>-0.0484223407044839</c:v>
                </c:pt>
                <c:pt idx="267">
                  <c:v>0.0796344647519582</c:v>
                </c:pt>
                <c:pt idx="268">
                  <c:v>0.0327564894932015</c:v>
                </c:pt>
                <c:pt idx="269">
                  <c:v>0.126435788928232</c:v>
                </c:pt>
                <c:pt idx="270">
                  <c:v>0.0464539007092199</c:v>
                </c:pt>
                <c:pt idx="271">
                  <c:v>0.0157639450282943</c:v>
                </c:pt>
                <c:pt idx="272">
                  <c:v>-0.0605942142298671</c:v>
                </c:pt>
                <c:pt idx="273">
                  <c:v>0.0801335559265442</c:v>
                </c:pt>
                <c:pt idx="274">
                  <c:v>-0.1625</c:v>
                </c:pt>
                <c:pt idx="275">
                  <c:v>-0.0695544170159913</c:v>
                </c:pt>
                <c:pt idx="276">
                  <c:v>-0.104895104895105</c:v>
                </c:pt>
                <c:pt idx="277">
                  <c:v>0.114933541829554</c:v>
                </c:pt>
                <c:pt idx="278">
                  <c:v>-0.0581484315225708</c:v>
                </c:pt>
                <c:pt idx="279">
                  <c:v>0.0903178890504883</c:v>
                </c:pt>
                <c:pt idx="280">
                  <c:v>0.245033112582781</c:v>
                </c:pt>
                <c:pt idx="281">
                  <c:v>0.0757167250831311</c:v>
                </c:pt>
                <c:pt idx="282">
                  <c:v>-0.0534002738475582</c:v>
                </c:pt>
                <c:pt idx="283">
                  <c:v>-0.24390243902439</c:v>
                </c:pt>
                <c:pt idx="284">
                  <c:v>-0.0601268650049138</c:v>
                </c:pt>
                <c:pt idx="285">
                  <c:v>-0.119560019129603</c:v>
                </c:pt>
                <c:pt idx="286">
                  <c:v>-0.0169665809768638</c:v>
                </c:pt>
                <c:pt idx="287">
                  <c:v>0.00150375939849624</c:v>
                </c:pt>
              </c:numCache>
            </c:numRef>
          </c:yVal>
          <c:smooth val="1"/>
        </c:ser>
        <c:axId val="62356020"/>
        <c:axId val="54818891"/>
      </c:scatterChart>
      <c:valAx>
        <c:axId val="62356020"/>
        <c:scaling>
          <c:orientation val="minMax"/>
          <c:max val="0.9"/>
          <c:min val="0"/>
        </c:scaling>
        <c:delete val="0"/>
        <c:axPos val="b"/>
        <c:majorGridlines>
          <c:spPr>
            <a:ln w="9360">
              <a:solidFill>
                <a:srgbClr val="878787"/>
              </a:solidFill>
              <a:round/>
            </a:ln>
          </c:spPr>
        </c:majorGridlines>
        <c:title>
          <c:tx>
            <c:rich>
              <a:bodyPr rot="0"/>
              <a:lstStyle/>
              <a:p>
                <a:pPr>
                  <a:defRPr b="1" lang="en-US" sz="1000" spc="-1" strike="noStrike">
                    <a:solidFill>
                      <a:srgbClr val="000000"/>
                    </a:solidFill>
                    <a:latin typeface="Calibri"/>
                  </a:defRPr>
                </a:pPr>
                <a:r>
                  <a:rPr b="1" lang="en-US" sz="1000" spc="-1" strike="noStrike">
                    <a:solidFill>
                      <a:srgbClr val="000000"/>
                    </a:solidFill>
                    <a:latin typeface="Calibri"/>
                  </a:rPr>
                  <a:t>Mean automation score</a:t>
                </a:r>
              </a:p>
            </c:rich>
          </c:tx>
          <c:overlay val="0"/>
          <c:spPr>
            <a:noFill/>
            <a:ln w="0">
              <a:noFill/>
            </a:ln>
          </c:spPr>
        </c:title>
        <c:numFmt formatCode="0.000"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54818891"/>
        <c:crosses val="autoZero"/>
        <c:crossBetween val="midCat"/>
      </c:valAx>
      <c:valAx>
        <c:axId val="54818891"/>
        <c:scaling>
          <c:orientation val="minMax"/>
          <c:max val="0.5"/>
          <c:min val="-0.5"/>
        </c:scaling>
        <c:delete val="0"/>
        <c:axPos val="l"/>
        <c:majorGridlines>
          <c:spPr>
            <a:ln w="9360">
              <a:solidFill>
                <a:srgbClr val="878787"/>
              </a:solidFill>
              <a:round/>
            </a:ln>
          </c:spPr>
        </c:majorGridlines>
        <c:title>
          <c:tx>
            <c:rich>
              <a:bodyPr rot="-5400000"/>
              <a:lstStyle/>
              <a:p>
                <a:pPr>
                  <a:defRPr b="1" lang="en-US" sz="1000" spc="-1" strike="noStrike">
                    <a:solidFill>
                      <a:srgbClr val="000000"/>
                    </a:solidFill>
                    <a:latin typeface="Calibri"/>
                  </a:defRPr>
                </a:pPr>
                <a:r>
                  <a:rPr b="1" lang="en-US" sz="1000" spc="-1" strike="noStrike">
                    <a:solidFill>
                      <a:srgbClr val="000000"/>
                    </a:solidFill>
                    <a:latin typeface="Calibri"/>
                  </a:rPr>
                  <a:t>% change 2024-2025</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62356020"/>
        <c:crosses val="autoZero"/>
        <c:crossBetween val="midCat"/>
      </c:valAx>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1800" spc="-1" strike="noStrike">
                <a:solidFill>
                  <a:srgbClr val="000000"/>
                </a:solidFill>
                <a:latin typeface="Calibri"/>
              </a:defRPr>
            </a:pPr>
            <a:r>
              <a:rPr b="1" lang="en-US" sz="1800" spc="-1" strike="noStrike">
                <a:solidFill>
                  <a:srgbClr val="000000"/>
                </a:solidFill>
                <a:latin typeface="Calibri"/>
              </a:rPr>
              <a:t>Employment by AI exposure band: knowledge-work families only</a:t>
            </a:r>
          </a:p>
        </c:rich>
      </c:tx>
      <c:overlay val="0"/>
      <c:spPr>
        <a:noFill/>
        <a:ln w="0">
          <a:noFill/>
        </a:ln>
      </c:spPr>
    </c:title>
    <c:autoTitleDeleted val="0"/>
    <c:plotArea>
      <c:barChart>
        <c:barDir val="col"/>
        <c:grouping val="clustered"/>
        <c:varyColors val="0"/>
        <c:ser>
          <c:idx val="0"/>
          <c:order val="0"/>
          <c:tx>
            <c:strRef>
              <c:f>'Exposure Bands'!$B$32</c:f>
              <c:strCache>
                <c:ptCount val="1"/>
                <c:pt idx="0">
                  <c:v>Employment</c:v>
                </c:pt>
              </c:strCache>
            </c:strRef>
          </c:tx>
          <c:spPr>
            <a:solidFill>
              <a:srgbClr val="a31f34"/>
            </a:solidFill>
            <a:ln w="0">
              <a:noFill/>
            </a:ln>
          </c:spPr>
          <c:invertIfNegative val="0"/>
          <c:dLbls>
            <c:txPr>
              <a:bodyPr wrap="square"/>
              <a:lstStyle/>
              <a:p>
                <a:pPr>
                  <a:defRPr b="0" sz="1000" spc="-1" strike="noStrike">
                    <a:solidFill>
                      <a:srgbClr val="000000"/>
                    </a:solidFill>
                    <a:latin typeface="Arial"/>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'Exposure Bands'!$A$33:$A$36</c:f>
              <c:strCache>
                <c:ptCount val="4"/>
                <c:pt idx="0">
                  <c:v>Low</c:v>
                </c:pt>
                <c:pt idx="1">
                  <c:v>Moderate</c:v>
                </c:pt>
                <c:pt idx="2">
                  <c:v>Elevated</c:v>
                </c:pt>
                <c:pt idx="3">
                  <c:v>High</c:v>
                </c:pt>
              </c:strCache>
            </c:strRef>
          </c:cat>
          <c:val>
            <c:numRef>
              <c:f>'Exposure Bands'!$B$33:$B$36</c:f>
              <c:numCache>
                <c:formatCode>#,##0</c:formatCode>
                <c:ptCount val="4"/>
                <c:pt idx="0">
                  <c:v>426910</c:v>
                </c:pt>
                <c:pt idx="1">
                  <c:v>1733560</c:v>
                </c:pt>
                <c:pt idx="2">
                  <c:v>20111810</c:v>
                </c:pt>
                <c:pt idx="3">
                  <c:v>27305620</c:v>
                </c:pt>
              </c:numCache>
            </c:numRef>
          </c:val>
        </c:ser>
        <c:gapWidth val="150"/>
        <c:overlap val="0"/>
        <c:axId val="39930541"/>
        <c:axId val="3922667"/>
      </c:barChart>
      <c:catAx>
        <c:axId val="39930541"/>
        <c:scaling>
          <c:orientation val="minMax"/>
        </c:scaling>
        <c:delete val="0"/>
        <c:axPos val="b"/>
        <c:numFmt formatCode="General"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3922667"/>
        <c:crosses val="autoZero"/>
        <c:auto val="1"/>
        <c:lblAlgn val="ctr"/>
        <c:lblOffset val="100"/>
        <c:noMultiLvlLbl val="0"/>
      </c:catAx>
      <c:valAx>
        <c:axId val="3922667"/>
        <c:scaling>
          <c:orientation val="minMax"/>
        </c:scaling>
        <c:delete val="0"/>
        <c:axPos val="l"/>
        <c:majorGridlines>
          <c:spPr>
            <a:ln w="0">
              <a:solidFill>
                <a:srgbClr val="b3b3b3"/>
              </a:solidFill>
            </a:ln>
          </c:spPr>
        </c:majorGridlines>
        <c:numFmt formatCode="#,##0"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39930541"/>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2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1800" spc="-1" strike="noStrike">
                <a:solidFill>
                  <a:srgbClr val="000000"/>
                </a:solidFill>
                <a:latin typeface="Calibri"/>
              </a:defRPr>
            </a:pPr>
            <a:r>
              <a:rPr b="1" lang="en-US" sz="1800" spc="-1" strike="noStrike">
                <a:solidFill>
                  <a:srgbClr val="000000"/>
                </a:solidFill>
                <a:latin typeface="Calibri"/>
              </a:rPr>
              <a:t>Automation score vs one-year employment % change</a:t>
            </a:r>
          </a:p>
        </c:rich>
      </c:tx>
      <c:overlay val="0"/>
      <c:spPr>
        <a:noFill/>
        <a:ln w="0">
          <a:noFill/>
        </a:ln>
      </c:spPr>
    </c:title>
    <c:autoTitleDeleted val="0"/>
    <c:plotArea>
      <c:scatterChart>
        <c:scatterStyle val="lineMarker"/>
        <c:varyColors val="0"/>
        <c:ser>
          <c:idx val="0"/>
          <c:order val="0"/>
          <c:tx>
            <c:strRef>
              <c:f>"Occupation units"</c:f>
              <c:strCache>
                <c:ptCount val="1"/>
                <c:pt idx="0">
                  <c:v>Occupation units</c:v>
                </c:pt>
              </c:strCache>
            </c:strRef>
          </c:tx>
          <c:spPr>
            <a:solidFill>
              <a:srgbClr val="ffffff"/>
            </a:solidFill>
            <a:ln w="28440">
              <a:noFill/>
            </a:ln>
          </c:spPr>
          <c:marker>
            <c:symbol val="circle"/>
            <c:size val="3"/>
            <c:spPr>
              <a:noFill/>
            </c:spPr>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trendline>
            <c:spPr>
              <a:ln w="9360">
                <a:solidFill>
                  <a:srgbClr val="000000"/>
                </a:solidFill>
                <a:round/>
              </a:ln>
            </c:spPr>
            <c:trendlineType val="linear"/>
            <c:forward val="0"/>
            <c:backward val="0"/>
            <c:dispRSqr val="1"/>
            <c:dispEq val="1"/>
          </c:trendline>
          <c:xVal>
            <c:numRef>
              <c:f>'Emp Change 22-25 KW 100k+ jobs'!$D$5:$D$112</c:f>
              <c:numCache>
                <c:formatCode>0.000</c:formatCode>
                <c:ptCount val="108"/>
                <c:pt idx="0">
                  <c:v>0.76</c:v>
                </c:pt>
                <c:pt idx="1">
                  <c:v>0.7</c:v>
                </c:pt>
                <c:pt idx="2">
                  <c:v>0.7</c:v>
                </c:pt>
                <c:pt idx="3">
                  <c:v>0.7</c:v>
                </c:pt>
                <c:pt idx="4">
                  <c:v>0.7</c:v>
                </c:pt>
                <c:pt idx="5">
                  <c:v>0.7</c:v>
                </c:pt>
                <c:pt idx="6">
                  <c:v>0.68</c:v>
                </c:pt>
                <c:pt idx="7">
                  <c:v>0.68</c:v>
                </c:pt>
                <c:pt idx="8">
                  <c:v>0.68</c:v>
                </c:pt>
                <c:pt idx="9">
                  <c:v>0.67</c:v>
                </c:pt>
                <c:pt idx="10">
                  <c:v>0.66</c:v>
                </c:pt>
                <c:pt idx="11">
                  <c:v>0.66</c:v>
                </c:pt>
                <c:pt idx="12">
                  <c:v>0.65</c:v>
                </c:pt>
                <c:pt idx="13">
                  <c:v>0.64</c:v>
                </c:pt>
                <c:pt idx="14">
                  <c:v>0.623333333333333</c:v>
                </c:pt>
                <c:pt idx="15">
                  <c:v>0.62</c:v>
                </c:pt>
                <c:pt idx="16">
                  <c:v>0.62</c:v>
                </c:pt>
                <c:pt idx="17">
                  <c:v>0.61</c:v>
                </c:pt>
                <c:pt idx="18">
                  <c:v>0.6</c:v>
                </c:pt>
                <c:pt idx="19">
                  <c:v>0.6</c:v>
                </c:pt>
                <c:pt idx="20">
                  <c:v>0.59</c:v>
                </c:pt>
                <c:pt idx="21">
                  <c:v>0.59</c:v>
                </c:pt>
                <c:pt idx="22">
                  <c:v>0.5825</c:v>
                </c:pt>
                <c:pt idx="23">
                  <c:v>0.58</c:v>
                </c:pt>
                <c:pt idx="24">
                  <c:v>0.58</c:v>
                </c:pt>
                <c:pt idx="25">
                  <c:v>0.58</c:v>
                </c:pt>
                <c:pt idx="26">
                  <c:v>0.57</c:v>
                </c:pt>
                <c:pt idx="27">
                  <c:v>0.57</c:v>
                </c:pt>
                <c:pt idx="28">
                  <c:v>0.57</c:v>
                </c:pt>
                <c:pt idx="29">
                  <c:v>0.566666666666667</c:v>
                </c:pt>
                <c:pt idx="30">
                  <c:v>0.55</c:v>
                </c:pt>
                <c:pt idx="31">
                  <c:v>0.55</c:v>
                </c:pt>
                <c:pt idx="32">
                  <c:v>0.55</c:v>
                </c:pt>
                <c:pt idx="33">
                  <c:v>0.54</c:v>
                </c:pt>
                <c:pt idx="34">
                  <c:v>0.54</c:v>
                </c:pt>
                <c:pt idx="35">
                  <c:v>0.54</c:v>
                </c:pt>
                <c:pt idx="36">
                  <c:v>0.53</c:v>
                </c:pt>
                <c:pt idx="37">
                  <c:v>0.53</c:v>
                </c:pt>
                <c:pt idx="38">
                  <c:v>0.528333333333333</c:v>
                </c:pt>
                <c:pt idx="39">
                  <c:v>0.526666666666667</c:v>
                </c:pt>
                <c:pt idx="40">
                  <c:v>0.52</c:v>
                </c:pt>
                <c:pt idx="41">
                  <c:v>0.516666666666667</c:v>
                </c:pt>
                <c:pt idx="42">
                  <c:v>0.51</c:v>
                </c:pt>
                <c:pt idx="43">
                  <c:v>0.5</c:v>
                </c:pt>
                <c:pt idx="44">
                  <c:v>0.5</c:v>
                </c:pt>
                <c:pt idx="45">
                  <c:v>0.5</c:v>
                </c:pt>
                <c:pt idx="46">
                  <c:v>0.495</c:v>
                </c:pt>
                <c:pt idx="47">
                  <c:v>0.49</c:v>
                </c:pt>
                <c:pt idx="48">
                  <c:v>0.49</c:v>
                </c:pt>
                <c:pt idx="49">
                  <c:v>0.49</c:v>
                </c:pt>
                <c:pt idx="50">
                  <c:v>0.48</c:v>
                </c:pt>
                <c:pt idx="51">
                  <c:v>0.48</c:v>
                </c:pt>
                <c:pt idx="52">
                  <c:v>0.48</c:v>
                </c:pt>
                <c:pt idx="53">
                  <c:v>0.475</c:v>
                </c:pt>
                <c:pt idx="54">
                  <c:v>0.475</c:v>
                </c:pt>
                <c:pt idx="55">
                  <c:v>0.47</c:v>
                </c:pt>
                <c:pt idx="56">
                  <c:v>0.47</c:v>
                </c:pt>
                <c:pt idx="57">
                  <c:v>0.47</c:v>
                </c:pt>
                <c:pt idx="58">
                  <c:v>0.47</c:v>
                </c:pt>
                <c:pt idx="59">
                  <c:v>0.46</c:v>
                </c:pt>
                <c:pt idx="60">
                  <c:v>0.46</c:v>
                </c:pt>
                <c:pt idx="61">
                  <c:v>0.453333333333333</c:v>
                </c:pt>
                <c:pt idx="62">
                  <c:v>0.453333333333333</c:v>
                </c:pt>
                <c:pt idx="63">
                  <c:v>0.45</c:v>
                </c:pt>
                <c:pt idx="64">
                  <c:v>0.45</c:v>
                </c:pt>
                <c:pt idx="65">
                  <c:v>0.45</c:v>
                </c:pt>
                <c:pt idx="66">
                  <c:v>0.44625</c:v>
                </c:pt>
                <c:pt idx="67">
                  <c:v>0.44</c:v>
                </c:pt>
                <c:pt idx="68">
                  <c:v>0.44</c:v>
                </c:pt>
                <c:pt idx="69">
                  <c:v>0.44</c:v>
                </c:pt>
                <c:pt idx="70">
                  <c:v>0.43</c:v>
                </c:pt>
                <c:pt idx="71">
                  <c:v>0.43</c:v>
                </c:pt>
                <c:pt idx="72">
                  <c:v>0.43</c:v>
                </c:pt>
                <c:pt idx="73">
                  <c:v>0.43</c:v>
                </c:pt>
                <c:pt idx="74">
                  <c:v>0.42</c:v>
                </c:pt>
                <c:pt idx="75">
                  <c:v>0.42</c:v>
                </c:pt>
                <c:pt idx="76">
                  <c:v>0.42</c:v>
                </c:pt>
                <c:pt idx="77">
                  <c:v>0.42</c:v>
                </c:pt>
                <c:pt idx="78">
                  <c:v>0.42</c:v>
                </c:pt>
                <c:pt idx="79">
                  <c:v>0.413333333333333</c:v>
                </c:pt>
                <c:pt idx="80">
                  <c:v>0.41</c:v>
                </c:pt>
                <c:pt idx="81">
                  <c:v>0.41</c:v>
                </c:pt>
                <c:pt idx="82">
                  <c:v>0.41</c:v>
                </c:pt>
                <c:pt idx="83">
                  <c:v>0.401666666666667</c:v>
                </c:pt>
                <c:pt idx="84">
                  <c:v>0.39</c:v>
                </c:pt>
                <c:pt idx="85">
                  <c:v>0.39</c:v>
                </c:pt>
                <c:pt idx="86">
                  <c:v>0.39</c:v>
                </c:pt>
                <c:pt idx="87">
                  <c:v>0.39</c:v>
                </c:pt>
                <c:pt idx="88">
                  <c:v>0.39</c:v>
                </c:pt>
                <c:pt idx="89">
                  <c:v>0.38</c:v>
                </c:pt>
                <c:pt idx="90">
                  <c:v>0.37</c:v>
                </c:pt>
                <c:pt idx="91">
                  <c:v>0.37</c:v>
                </c:pt>
                <c:pt idx="92">
                  <c:v>0.36</c:v>
                </c:pt>
                <c:pt idx="93">
                  <c:v>0.36</c:v>
                </c:pt>
                <c:pt idx="94">
                  <c:v>0.36</c:v>
                </c:pt>
                <c:pt idx="95">
                  <c:v>0.34</c:v>
                </c:pt>
                <c:pt idx="96">
                  <c:v>0.33</c:v>
                </c:pt>
                <c:pt idx="97">
                  <c:v>0.31</c:v>
                </c:pt>
                <c:pt idx="98">
                  <c:v>0.3</c:v>
                </c:pt>
                <c:pt idx="99">
                  <c:v>0.27</c:v>
                </c:pt>
                <c:pt idx="100">
                  <c:v>0.24</c:v>
                </c:pt>
                <c:pt idx="101">
                  <c:v>0.23</c:v>
                </c:pt>
                <c:pt idx="102">
                  <c:v>0.215</c:v>
                </c:pt>
                <c:pt idx="103">
                  <c:v>0.215</c:v>
                </c:pt>
                <c:pt idx="104">
                  <c:v>0.17</c:v>
                </c:pt>
                <c:pt idx="105">
                  <c:v>0.15</c:v>
                </c:pt>
                <c:pt idx="106">
                  <c:v>0.14</c:v>
                </c:pt>
                <c:pt idx="107">
                  <c:v>0.12</c:v>
                </c:pt>
              </c:numCache>
            </c:numRef>
          </c:xVal>
          <c:yVal>
            <c:numRef>
              <c:f>'Emp Change 22-25 KW 100k+ jobs'!$L$5:$L$112</c:f>
              <c:numCache>
                <c:formatCode>0.0%</c:formatCode>
                <c:ptCount val="108"/>
                <c:pt idx="0">
                  <c:v>0.0572907476030822</c:v>
                </c:pt>
                <c:pt idx="1">
                  <c:v>0.0601395404309454</c:v>
                </c:pt>
                <c:pt idx="2">
                  <c:v>-0.0653653653653654</c:v>
                </c:pt>
                <c:pt idx="3">
                  <c:v>-0.0480069324090121</c:v>
                </c:pt>
                <c:pt idx="4">
                  <c:v>-0.0375106047751788</c:v>
                </c:pt>
                <c:pt idx="5">
                  <c:v>-0.0242752468939153</c:v>
                </c:pt>
                <c:pt idx="6">
                  <c:v>-0.0563894021720464</c:v>
                </c:pt>
                <c:pt idx="7">
                  <c:v>-0.027201387566893</c:v>
                </c:pt>
                <c:pt idx="8">
                  <c:v>-0.0646527262408871</c:v>
                </c:pt>
                <c:pt idx="9">
                  <c:v>0.00234741784037559</c:v>
                </c:pt>
                <c:pt idx="10">
                  <c:v>0.157506379700515</c:v>
                </c:pt>
                <c:pt idx="11">
                  <c:v>0.0496782025148302</c:v>
                </c:pt>
                <c:pt idx="12">
                  <c:v>-0.0588010933824932</c:v>
                </c:pt>
                <c:pt idx="13">
                  <c:v>-0.0563486879620126</c:v>
                </c:pt>
                <c:pt idx="14">
                  <c:v>0.124228923920493</c:v>
                </c:pt>
                <c:pt idx="15">
                  <c:v>-0.0178557042731698</c:v>
                </c:pt>
                <c:pt idx="16">
                  <c:v>-0.0388151658767773</c:v>
                </c:pt>
                <c:pt idx="17">
                  <c:v>0.0801991937396253</c:v>
                </c:pt>
                <c:pt idx="18">
                  <c:v>-0.0181673338511482</c:v>
                </c:pt>
                <c:pt idx="19">
                  <c:v>0.0134025974025974</c:v>
                </c:pt>
                <c:pt idx="20">
                  <c:v>-0.0475263225400231</c:v>
                </c:pt>
                <c:pt idx="21">
                  <c:v>-0.00934340202227058</c:v>
                </c:pt>
                <c:pt idx="22">
                  <c:v>-0.0364385747207942</c:v>
                </c:pt>
                <c:pt idx="23">
                  <c:v>-0.00548252784862555</c:v>
                </c:pt>
                <c:pt idx="24">
                  <c:v>-0.0557601624617079</c:v>
                </c:pt>
                <c:pt idx="25">
                  <c:v>0.0482394033795903</c:v>
                </c:pt>
                <c:pt idx="26">
                  <c:v>-0.0477561786252765</c:v>
                </c:pt>
                <c:pt idx="27">
                  <c:v>-0.0685028248587571</c:v>
                </c:pt>
                <c:pt idx="28">
                  <c:v>-0.0222593210907067</c:v>
                </c:pt>
                <c:pt idx="29">
                  <c:v>-0.0091264964267832</c:v>
                </c:pt>
                <c:pt idx="30">
                  <c:v>-0.0393827143984274</c:v>
                </c:pt>
                <c:pt idx="31">
                  <c:v>0.0436520691040579</c:v>
                </c:pt>
                <c:pt idx="32">
                  <c:v>0.0173249551166966</c:v>
                </c:pt>
                <c:pt idx="33">
                  <c:v>0.0446385024502404</c:v>
                </c:pt>
                <c:pt idx="34">
                  <c:v>-0.0136054421768707</c:v>
                </c:pt>
                <c:pt idx="35">
                  <c:v>0.0608153263533081</c:v>
                </c:pt>
                <c:pt idx="36">
                  <c:v>0.0112592209136793</c:v>
                </c:pt>
                <c:pt idx="37">
                  <c:v>0.0148676325570811</c:v>
                </c:pt>
                <c:pt idx="38">
                  <c:v>-0.0139307109575581</c:v>
                </c:pt>
                <c:pt idx="39">
                  <c:v>0.0653539297233067</c:v>
                </c:pt>
                <c:pt idx="40">
                  <c:v>0.00695991091314031</c:v>
                </c:pt>
                <c:pt idx="41">
                  <c:v>0.0775255279072073</c:v>
                </c:pt>
                <c:pt idx="42">
                  <c:v>0.000835468034716804</c:v>
                </c:pt>
                <c:pt idx="43">
                  <c:v>0.00489987694372972</c:v>
                </c:pt>
                <c:pt idx="44">
                  <c:v>0.0213638227121578</c:v>
                </c:pt>
                <c:pt idx="45">
                  <c:v>0.0625313492726969</c:v>
                </c:pt>
                <c:pt idx="46">
                  <c:v>0.0154228574656799</c:v>
                </c:pt>
                <c:pt idx="47">
                  <c:v>0.0286570760602975</c:v>
                </c:pt>
                <c:pt idx="48">
                  <c:v>0.0367202824637113</c:v>
                </c:pt>
                <c:pt idx="49">
                  <c:v>0.0977825534824656</c:v>
                </c:pt>
                <c:pt idx="50">
                  <c:v>-0.0321916167664671</c:v>
                </c:pt>
                <c:pt idx="51">
                  <c:v>0.0629794767556226</c:v>
                </c:pt>
                <c:pt idx="52">
                  <c:v>0.0384037558685446</c:v>
                </c:pt>
                <c:pt idx="53">
                  <c:v>0.0442851840219285</c:v>
                </c:pt>
                <c:pt idx="54">
                  <c:v>-0.0354024073637007</c:v>
                </c:pt>
                <c:pt idx="55">
                  <c:v>0.0698763683895213</c:v>
                </c:pt>
                <c:pt idx="56">
                  <c:v>-0.0132780864488182</c:v>
                </c:pt>
                <c:pt idx="57">
                  <c:v>0.0266306792622582</c:v>
                </c:pt>
                <c:pt idx="58">
                  <c:v>0.0134467075341111</c:v>
                </c:pt>
                <c:pt idx="59">
                  <c:v>0.102623160588612</c:v>
                </c:pt>
                <c:pt idx="60">
                  <c:v>-0.0606150206978119</c:v>
                </c:pt>
                <c:pt idx="61">
                  <c:v>0.0093037584719655</c:v>
                </c:pt>
                <c:pt idx="62">
                  <c:v>0.0350467289719626</c:v>
                </c:pt>
                <c:pt idx="63">
                  <c:v>0.0282060052283111</c:v>
                </c:pt>
                <c:pt idx="64">
                  <c:v>0.00902708124373119</c:v>
                </c:pt>
                <c:pt idx="65">
                  <c:v>0.0485205017975212</c:v>
                </c:pt>
                <c:pt idx="66">
                  <c:v>0.0220232172470978</c:v>
                </c:pt>
                <c:pt idx="67">
                  <c:v>0.0380822638822236</c:v>
                </c:pt>
                <c:pt idx="68">
                  <c:v>0.0628339890774561</c:v>
                </c:pt>
                <c:pt idx="69">
                  <c:v>0.0471617381382524</c:v>
                </c:pt>
                <c:pt idx="70">
                  <c:v>0.0238492947290275</c:v>
                </c:pt>
                <c:pt idx="71">
                  <c:v>0.0229565808865208</c:v>
                </c:pt>
                <c:pt idx="72">
                  <c:v>0.0585768660086446</c:v>
                </c:pt>
                <c:pt idx="73">
                  <c:v>-0.00177534994878798</c:v>
                </c:pt>
                <c:pt idx="74">
                  <c:v>0.0202183216073112</c:v>
                </c:pt>
                <c:pt idx="75">
                  <c:v>0.0552748836361829</c:v>
                </c:pt>
                <c:pt idx="76">
                  <c:v>0.0266507351031222</c:v>
                </c:pt>
                <c:pt idx="77">
                  <c:v>-0.0237481062932482</c:v>
                </c:pt>
                <c:pt idx="78">
                  <c:v>-0.0367839108479889</c:v>
                </c:pt>
                <c:pt idx="79">
                  <c:v>0.034973692355308</c:v>
                </c:pt>
                <c:pt idx="80">
                  <c:v>0.0552099533437014</c:v>
                </c:pt>
                <c:pt idx="81">
                  <c:v>0.0919530330433784</c:v>
                </c:pt>
                <c:pt idx="82">
                  <c:v>-3.82511570975022E-005</c:v>
                </c:pt>
                <c:pt idx="83">
                  <c:v>0.0506442529226043</c:v>
                </c:pt>
                <c:pt idx="84">
                  <c:v>-0.0227093923145167</c:v>
                </c:pt>
                <c:pt idx="85">
                  <c:v>-0.000451343553040927</c:v>
                </c:pt>
                <c:pt idx="86">
                  <c:v>0.0490156418554477</c:v>
                </c:pt>
                <c:pt idx="87">
                  <c:v>0.0386401196191076</c:v>
                </c:pt>
                <c:pt idx="88">
                  <c:v>0.10695300871784</c:v>
                </c:pt>
                <c:pt idx="89">
                  <c:v>-0.0068342439442818</c:v>
                </c:pt>
                <c:pt idx="90">
                  <c:v>0.0707964601769912</c:v>
                </c:pt>
                <c:pt idx="91">
                  <c:v>-0.0393197768580169</c:v>
                </c:pt>
                <c:pt idx="92">
                  <c:v>0.0764618177103591</c:v>
                </c:pt>
                <c:pt idx="93">
                  <c:v>-0.0290564036070018</c:v>
                </c:pt>
                <c:pt idx="94">
                  <c:v>0.0527570316224376</c:v>
                </c:pt>
                <c:pt idx="95">
                  <c:v>0.0667304930588799</c:v>
                </c:pt>
                <c:pt idx="96">
                  <c:v>0.0272189719363013</c:v>
                </c:pt>
                <c:pt idx="97">
                  <c:v>0.0948376547535623</c:v>
                </c:pt>
                <c:pt idx="98">
                  <c:v>-0.00353115961272079</c:v>
                </c:pt>
                <c:pt idx="99">
                  <c:v>-0.0214855374360195</c:v>
                </c:pt>
                <c:pt idx="100">
                  <c:v>0.0070647499692837</c:v>
                </c:pt>
                <c:pt idx="101">
                  <c:v>-0.0484223407044839</c:v>
                </c:pt>
                <c:pt idx="102">
                  <c:v>0.0327564894932015</c:v>
                </c:pt>
                <c:pt idx="103">
                  <c:v>0.126435788928232</c:v>
                </c:pt>
                <c:pt idx="104">
                  <c:v>0.0903178890504883</c:v>
                </c:pt>
                <c:pt idx="105">
                  <c:v>0.0757167250831311</c:v>
                </c:pt>
                <c:pt idx="106">
                  <c:v>-0.0534002738475582</c:v>
                </c:pt>
                <c:pt idx="107">
                  <c:v>-0.0601268650049138</c:v>
                </c:pt>
              </c:numCache>
            </c:numRef>
          </c:yVal>
          <c:smooth val="1"/>
        </c:ser>
        <c:axId val="35960155"/>
        <c:axId val="48121391"/>
      </c:scatterChart>
      <c:valAx>
        <c:axId val="35960155"/>
        <c:scaling>
          <c:orientation val="minMax"/>
          <c:max val="0.9"/>
          <c:min val="0"/>
        </c:scaling>
        <c:delete val="0"/>
        <c:axPos val="b"/>
        <c:majorGridlines>
          <c:spPr>
            <a:ln w="9360">
              <a:solidFill>
                <a:srgbClr val="878787"/>
              </a:solidFill>
              <a:round/>
            </a:ln>
          </c:spPr>
        </c:majorGridlines>
        <c:title>
          <c:tx>
            <c:rich>
              <a:bodyPr rot="0"/>
              <a:lstStyle/>
              <a:p>
                <a:pPr>
                  <a:defRPr b="1" lang="en-US" sz="1000" spc="-1" strike="noStrike">
                    <a:solidFill>
                      <a:srgbClr val="000000"/>
                    </a:solidFill>
                    <a:latin typeface="Calibri"/>
                  </a:defRPr>
                </a:pPr>
                <a:r>
                  <a:rPr b="1" lang="en-US" sz="1000" spc="-1" strike="noStrike">
                    <a:solidFill>
                      <a:srgbClr val="000000"/>
                    </a:solidFill>
                    <a:latin typeface="Calibri"/>
                  </a:rPr>
                  <a:t>Mean automation score</a:t>
                </a:r>
              </a:p>
            </c:rich>
          </c:tx>
          <c:overlay val="0"/>
          <c:spPr>
            <a:noFill/>
            <a:ln w="0">
              <a:noFill/>
            </a:ln>
          </c:spPr>
        </c:title>
        <c:numFmt formatCode="0.000"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48121391"/>
        <c:crosses val="autoZero"/>
        <c:crossBetween val="midCat"/>
      </c:valAx>
      <c:valAx>
        <c:axId val="48121391"/>
        <c:scaling>
          <c:orientation val="minMax"/>
          <c:max val="0.5"/>
          <c:min val="-0.5"/>
        </c:scaling>
        <c:delete val="0"/>
        <c:axPos val="l"/>
        <c:majorGridlines>
          <c:spPr>
            <a:ln w="9360">
              <a:solidFill>
                <a:srgbClr val="878787"/>
              </a:solidFill>
              <a:round/>
            </a:ln>
          </c:spPr>
        </c:majorGridlines>
        <c:title>
          <c:tx>
            <c:rich>
              <a:bodyPr rot="-5400000"/>
              <a:lstStyle/>
              <a:p>
                <a:pPr>
                  <a:defRPr b="1" lang="en-US" sz="1000" spc="-1" strike="noStrike">
                    <a:solidFill>
                      <a:srgbClr val="000000"/>
                    </a:solidFill>
                    <a:latin typeface="Calibri"/>
                  </a:defRPr>
                </a:pPr>
                <a:r>
                  <a:rPr b="1" lang="en-US" sz="1000" spc="-1" strike="noStrike">
                    <a:solidFill>
                      <a:srgbClr val="000000"/>
                    </a:solidFill>
                    <a:latin typeface="Calibri"/>
                  </a:rPr>
                  <a:t>% change 2024-2025</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35960155"/>
        <c:crosses val="autoZero"/>
        <c:crossBetween val="midCat"/>
      </c:valAx>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charts/chart2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1800" spc="-1" strike="noStrike">
                <a:solidFill>
                  <a:srgbClr val="000000"/>
                </a:solidFill>
                <a:latin typeface="Calibri"/>
              </a:defRPr>
            </a:pPr>
            <a:r>
              <a:rPr b="1" lang="en-US" sz="1800" spc="-1" strike="noStrike">
                <a:solidFill>
                  <a:srgbClr val="000000"/>
                </a:solidFill>
                <a:latin typeface="Calibri"/>
              </a:rPr>
              <a:t>Automation score vs one-year employment % change</a:t>
            </a:r>
          </a:p>
        </c:rich>
      </c:tx>
      <c:overlay val="0"/>
      <c:spPr>
        <a:noFill/>
        <a:ln w="0">
          <a:noFill/>
        </a:ln>
      </c:spPr>
    </c:title>
    <c:autoTitleDeleted val="0"/>
    <c:plotArea>
      <c:scatterChart>
        <c:scatterStyle val="lineMarker"/>
        <c:varyColors val="0"/>
        <c:ser>
          <c:idx val="0"/>
          <c:order val="0"/>
          <c:tx>
            <c:strRef>
              <c:f>"Occupation units"</c:f>
              <c:strCache>
                <c:ptCount val="1"/>
                <c:pt idx="0">
                  <c:v>Occupation units</c:v>
                </c:pt>
              </c:strCache>
            </c:strRef>
          </c:tx>
          <c:spPr>
            <a:solidFill>
              <a:srgbClr val="ffffff"/>
            </a:solidFill>
            <a:ln w="28440">
              <a:noFill/>
            </a:ln>
          </c:spPr>
          <c:marker>
            <c:symbol val="circle"/>
            <c:size val="3"/>
            <c:spPr>
              <a:noFill/>
            </c:spPr>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trendline>
            <c:spPr>
              <a:ln w="9360">
                <a:solidFill>
                  <a:srgbClr val="000000"/>
                </a:solidFill>
                <a:round/>
              </a:ln>
            </c:spPr>
            <c:trendlineType val="linear"/>
            <c:forward val="0"/>
            <c:backward val="0"/>
            <c:dispRSqr val="1"/>
            <c:dispEq val="1"/>
          </c:trendline>
          <c:xVal>
            <c:numRef>
              <c:f>'Emp Change 22-25 KW 500k+ jobs'!$D$5:$D$112</c:f>
              <c:numCache>
                <c:formatCode>0.000</c:formatCode>
                <c:ptCount val="108"/>
                <c:pt idx="0">
                  <c:v>0.7</c:v>
                </c:pt>
                <c:pt idx="1">
                  <c:v>0.68</c:v>
                </c:pt>
                <c:pt idx="2">
                  <c:v>0.66</c:v>
                </c:pt>
                <c:pt idx="3">
                  <c:v>0.64</c:v>
                </c:pt>
                <c:pt idx="4">
                  <c:v>0.62</c:v>
                </c:pt>
                <c:pt idx="5">
                  <c:v>0.6</c:v>
                </c:pt>
                <c:pt idx="6">
                  <c:v>0.59</c:v>
                </c:pt>
                <c:pt idx="7">
                  <c:v>0.5825</c:v>
                </c:pt>
                <c:pt idx="8">
                  <c:v>0.58</c:v>
                </c:pt>
                <c:pt idx="9">
                  <c:v>0.57</c:v>
                </c:pt>
                <c:pt idx="10">
                  <c:v>0.55</c:v>
                </c:pt>
                <c:pt idx="11">
                  <c:v>0.55</c:v>
                </c:pt>
                <c:pt idx="12">
                  <c:v>0.54</c:v>
                </c:pt>
                <c:pt idx="13">
                  <c:v>0.528333333333333</c:v>
                </c:pt>
                <c:pt idx="14">
                  <c:v>0.51</c:v>
                </c:pt>
                <c:pt idx="15">
                  <c:v>0.5</c:v>
                </c:pt>
                <c:pt idx="16">
                  <c:v>0.49</c:v>
                </c:pt>
                <c:pt idx="17">
                  <c:v>0.45</c:v>
                </c:pt>
                <c:pt idx="18">
                  <c:v>0.45</c:v>
                </c:pt>
                <c:pt idx="19">
                  <c:v>0.44</c:v>
                </c:pt>
                <c:pt idx="20">
                  <c:v>0.42</c:v>
                </c:pt>
                <c:pt idx="21">
                  <c:v>0.42</c:v>
                </c:pt>
                <c:pt idx="22">
                  <c:v>0.41</c:v>
                </c:pt>
                <c:pt idx="23">
                  <c:v>0.39</c:v>
                </c:pt>
                <c:pt idx="24">
                  <c:v>0.39</c:v>
                </c:pt>
                <c:pt idx="25">
                  <c:v>0.38</c:v>
                </c:pt>
                <c:pt idx="26">
                  <c:v>0.3</c:v>
                </c:pt>
                <c:pt idx="27">
                  <c:v>0.215</c:v>
                </c:pt>
                <c:pt idx="28">
                  <c:v>0.17</c:v>
                </c:pt>
              </c:numCache>
            </c:numRef>
          </c:xVal>
          <c:yVal>
            <c:numRef>
              <c:f>'Emp Change 22-25 KW 500k+ jobs'!$L$5:$L$112</c:f>
              <c:numCache>
                <c:formatCode>0.0%</c:formatCode>
                <c:ptCount val="108"/>
                <c:pt idx="0">
                  <c:v>0.0601395404309454</c:v>
                </c:pt>
                <c:pt idx="1">
                  <c:v>-0.0563894021720464</c:v>
                </c:pt>
                <c:pt idx="2">
                  <c:v>0.157506379700515</c:v>
                </c:pt>
                <c:pt idx="3">
                  <c:v>-0.0563486879620126</c:v>
                </c:pt>
                <c:pt idx="4">
                  <c:v>-0.0178557042731698</c:v>
                </c:pt>
                <c:pt idx="5">
                  <c:v>-0.0181673338511482</c:v>
                </c:pt>
                <c:pt idx="6">
                  <c:v>-0.0475263225400231</c:v>
                </c:pt>
                <c:pt idx="7">
                  <c:v>-0.0364385747207942</c:v>
                </c:pt>
                <c:pt idx="8">
                  <c:v>-0.00548252784862555</c:v>
                </c:pt>
                <c:pt idx="9">
                  <c:v>-0.0477561786252765</c:v>
                </c:pt>
                <c:pt idx="10">
                  <c:v>-0.0393827143984274</c:v>
                </c:pt>
                <c:pt idx="11">
                  <c:v>0.0436520691040579</c:v>
                </c:pt>
                <c:pt idx="12">
                  <c:v>0.0446385024502404</c:v>
                </c:pt>
                <c:pt idx="13">
                  <c:v>-0.0139307109575581</c:v>
                </c:pt>
                <c:pt idx="14">
                  <c:v>0.000835468034716804</c:v>
                </c:pt>
                <c:pt idx="15">
                  <c:v>0.00489987694372972</c:v>
                </c:pt>
                <c:pt idx="16">
                  <c:v>0.0286570760602975</c:v>
                </c:pt>
                <c:pt idx="17">
                  <c:v>0.0282060052283111</c:v>
                </c:pt>
                <c:pt idx="18">
                  <c:v>0.00902708124373119</c:v>
                </c:pt>
                <c:pt idx="19">
                  <c:v>0.0380822638822236</c:v>
                </c:pt>
                <c:pt idx="20">
                  <c:v>0.0202183216073112</c:v>
                </c:pt>
                <c:pt idx="21">
                  <c:v>0.0552748836361829</c:v>
                </c:pt>
                <c:pt idx="22">
                  <c:v>0.0552099533437014</c:v>
                </c:pt>
                <c:pt idx="23">
                  <c:v>-0.0227093923145167</c:v>
                </c:pt>
                <c:pt idx="24">
                  <c:v>-0.000451343553040927</c:v>
                </c:pt>
                <c:pt idx="25">
                  <c:v>-0.0068342439442818</c:v>
                </c:pt>
                <c:pt idx="26">
                  <c:v>-0.00353115961272079</c:v>
                </c:pt>
                <c:pt idx="27">
                  <c:v>0.0327564894932015</c:v>
                </c:pt>
                <c:pt idx="28">
                  <c:v>0.0903178890504883</c:v>
                </c:pt>
              </c:numCache>
            </c:numRef>
          </c:yVal>
          <c:smooth val="1"/>
        </c:ser>
        <c:axId val="57788396"/>
        <c:axId val="89764842"/>
      </c:scatterChart>
      <c:valAx>
        <c:axId val="57788396"/>
        <c:scaling>
          <c:orientation val="minMax"/>
          <c:max val="0.9"/>
          <c:min val="0"/>
        </c:scaling>
        <c:delete val="0"/>
        <c:axPos val="b"/>
        <c:majorGridlines>
          <c:spPr>
            <a:ln w="9360">
              <a:solidFill>
                <a:srgbClr val="878787"/>
              </a:solidFill>
              <a:round/>
            </a:ln>
          </c:spPr>
        </c:majorGridlines>
        <c:title>
          <c:tx>
            <c:rich>
              <a:bodyPr rot="0"/>
              <a:lstStyle/>
              <a:p>
                <a:pPr>
                  <a:defRPr b="1" lang="en-US" sz="1000" spc="-1" strike="noStrike">
                    <a:solidFill>
                      <a:srgbClr val="000000"/>
                    </a:solidFill>
                    <a:latin typeface="Calibri"/>
                  </a:defRPr>
                </a:pPr>
                <a:r>
                  <a:rPr b="1" lang="en-US" sz="1000" spc="-1" strike="noStrike">
                    <a:solidFill>
                      <a:srgbClr val="000000"/>
                    </a:solidFill>
                    <a:latin typeface="Calibri"/>
                  </a:rPr>
                  <a:t>Mean automation score</a:t>
                </a:r>
              </a:p>
            </c:rich>
          </c:tx>
          <c:overlay val="0"/>
          <c:spPr>
            <a:noFill/>
            <a:ln w="0">
              <a:noFill/>
            </a:ln>
          </c:spPr>
        </c:title>
        <c:numFmt formatCode="0.000"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89764842"/>
        <c:crosses val="autoZero"/>
        <c:crossBetween val="midCat"/>
      </c:valAx>
      <c:valAx>
        <c:axId val="89764842"/>
        <c:scaling>
          <c:orientation val="minMax"/>
          <c:max val="0.5"/>
          <c:min val="-0.5"/>
        </c:scaling>
        <c:delete val="0"/>
        <c:axPos val="l"/>
        <c:majorGridlines>
          <c:spPr>
            <a:ln w="9360">
              <a:solidFill>
                <a:srgbClr val="878787"/>
              </a:solidFill>
              <a:round/>
            </a:ln>
          </c:spPr>
        </c:majorGridlines>
        <c:title>
          <c:tx>
            <c:rich>
              <a:bodyPr rot="-5400000"/>
              <a:lstStyle/>
              <a:p>
                <a:pPr>
                  <a:defRPr b="1" lang="en-US" sz="1000" spc="-1" strike="noStrike">
                    <a:solidFill>
                      <a:srgbClr val="000000"/>
                    </a:solidFill>
                    <a:latin typeface="Calibri"/>
                  </a:defRPr>
                </a:pPr>
                <a:r>
                  <a:rPr b="1" lang="en-US" sz="1000" spc="-1" strike="noStrike">
                    <a:solidFill>
                      <a:srgbClr val="000000"/>
                    </a:solidFill>
                    <a:latin typeface="Calibri"/>
                  </a:rPr>
                  <a:t>% change 2024-2025</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57788396"/>
        <c:crosses val="autoZero"/>
        <c:crossBetween val="midCat"/>
      </c:valAx>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charts/chart2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1800" spc="-1" strike="noStrike">
                <a:solidFill>
                  <a:srgbClr val="000000"/>
                </a:solidFill>
                <a:latin typeface="Calibri"/>
              </a:defRPr>
            </a:pPr>
            <a:r>
              <a:rPr b="1" lang="en-US" sz="1800" spc="-1" strike="noStrike">
                <a:solidFill>
                  <a:srgbClr val="000000"/>
                </a:solidFill>
                <a:latin typeface="Calibri"/>
              </a:rPr>
              <a:t>U.S. Announced Job Cuts — Total and AI-Attributed Share</a:t>
            </a:r>
          </a:p>
        </c:rich>
      </c:tx>
      <c:overlay val="0"/>
      <c:spPr>
        <a:noFill/>
        <a:ln w="0">
          <a:noFill/>
        </a:ln>
      </c:spPr>
    </c:title>
    <c:autoTitleDeleted val="0"/>
    <c:plotArea>
      <c:barChart>
        <c:barDir val="col"/>
        <c:grouping val="stacked"/>
        <c:varyColors val="0"/>
        <c:ser>
          <c:idx val="0"/>
          <c:order val="0"/>
          <c:spPr>
            <a:solidFill>
              <a:srgbClr val="4f81bd"/>
            </a:solidFill>
            <a:ln w="0">
              <a:noFill/>
            </a:ln>
          </c:spPr>
          <c:invertIfNegative val="0"/>
          <c:dLbls>
            <c:txPr>
              <a:bodyPr wrap="square"/>
              <a:lstStyle/>
              <a:p>
                <a:pPr>
                  <a:defRPr b="0" sz="1000" spc="-1" strike="noStrike">
                    <a:solidFill>
                      <a:srgbClr val="000000"/>
                    </a:solidFill>
                    <a:latin typeface="Arial"/>
                  </a:defRPr>
                </a:pPr>
              </a:p>
            </c:txPr>
            <c:dLblPos val="ct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categories</c:f>
              <c:strCache>
                <c:ptCount val="7"/>
                <c:pt idx="0">
                  <c:v>1</c:v>
                </c:pt>
                <c:pt idx="1">
                  <c:v>2</c:v>
                </c:pt>
                <c:pt idx="2">
                  <c:v>3</c:v>
                </c:pt>
                <c:pt idx="3">
                  <c:v>4</c:v>
                </c:pt>
                <c:pt idx="4">
                  <c:v>5</c:v>
                </c:pt>
                <c:pt idx="5">
                  <c:v>6</c:v>
                </c:pt>
                <c:pt idx="6">
                  <c:v>7</c:v>
                </c:pt>
              </c:strCache>
            </c:strRef>
          </c:cat>
          <c:val>
            <c:numRef>
              <c:f>0</c:f>
              <c:numCache>
                <c:formatCode>#,##0</c:formatCode>
                <c:ptCount val="7"/>
                <c:pt idx="0">
                  <c:v>717430</c:v>
                </c:pt>
                <c:pt idx="1">
                  <c:v>748616</c:v>
                </c:pt>
                <c:pt idx="2">
                  <c:v>1151538</c:v>
                </c:pt>
                <c:pt idx="3">
                  <c:v>100811</c:v>
                </c:pt>
                <c:pt idx="4">
                  <c:v>43627</c:v>
                </c:pt>
                <c:pt idx="5">
                  <c:v>45279</c:v>
                </c:pt>
                <c:pt idx="6">
                  <c:v>61897</c:v>
                </c:pt>
              </c:numCache>
            </c:numRef>
          </c:val>
        </c:ser>
        <c:ser>
          <c:idx val="1"/>
          <c:order val="1"/>
          <c:spPr>
            <a:solidFill>
              <a:srgbClr val="c0504d"/>
            </a:solidFill>
            <a:ln w="0">
              <a:noFill/>
            </a:ln>
          </c:spPr>
          <c:invertIfNegative val="0"/>
          <c:dLbls>
            <c:txPr>
              <a:bodyPr wrap="square"/>
              <a:lstStyle/>
              <a:p>
                <a:pPr>
                  <a:defRPr b="0" sz="1000" spc="-1" strike="noStrike">
                    <a:solidFill>
                      <a:srgbClr val="000000"/>
                    </a:solidFill>
                    <a:latin typeface="Arial"/>
                  </a:defRPr>
                </a:pPr>
              </a:p>
            </c:txPr>
            <c:dLblPos val="ct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categories</c:f>
              <c:strCache>
                <c:ptCount val="7"/>
                <c:pt idx="0">
                  <c:v>1</c:v>
                </c:pt>
                <c:pt idx="1">
                  <c:v>2</c:v>
                </c:pt>
                <c:pt idx="2">
                  <c:v>3</c:v>
                </c:pt>
                <c:pt idx="3">
                  <c:v>4</c:v>
                </c:pt>
                <c:pt idx="4">
                  <c:v>5</c:v>
                </c:pt>
                <c:pt idx="5">
                  <c:v>6</c:v>
                </c:pt>
                <c:pt idx="6">
                  <c:v>7</c:v>
                </c:pt>
              </c:strCache>
            </c:strRef>
          </c:cat>
          <c:val>
            <c:numRef>
              <c:f>1</c:f>
              <c:numCache>
                <c:formatCode>#,##0</c:formatCode>
                <c:ptCount val="7"/>
                <c:pt idx="0">
                  <c:v>4247</c:v>
                </c:pt>
                <c:pt idx="1">
                  <c:v>12742</c:v>
                </c:pt>
                <c:pt idx="2">
                  <c:v>54836</c:v>
                </c:pt>
                <c:pt idx="3">
                  <c:v>7624</c:v>
                </c:pt>
                <c:pt idx="4">
                  <c:v>4680</c:v>
                </c:pt>
                <c:pt idx="5">
                  <c:v>15341</c:v>
                </c:pt>
                <c:pt idx="6">
                  <c:v>21490</c:v>
                </c:pt>
              </c:numCache>
            </c:numRef>
          </c:val>
        </c:ser>
        <c:gapWidth val="150"/>
        <c:overlap val="100"/>
        <c:axId val="18361922"/>
        <c:axId val="40634445"/>
      </c:barChart>
      <c:lineChart>
        <c:grouping val="stacked"/>
        <c:varyColors val="0"/>
        <c:ser>
          <c:idx val="2"/>
          <c:order val="2"/>
          <c:spPr>
            <a:solidFill>
              <a:srgbClr val="98b855"/>
            </a:solidFill>
            <a:ln w="28440">
              <a:solidFill>
                <a:srgbClr val="98b855"/>
              </a:solidFill>
              <a:round/>
            </a:ln>
          </c:spPr>
          <c:marker>
            <c:symbol val="none"/>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categories</c:f>
              <c:strCache>
                <c:ptCount val="7"/>
                <c:pt idx="0">
                  <c:v>1</c:v>
                </c:pt>
                <c:pt idx="1">
                  <c:v>2</c:v>
                </c:pt>
                <c:pt idx="2">
                  <c:v>3</c:v>
                </c:pt>
                <c:pt idx="3">
                  <c:v>4</c:v>
                </c:pt>
                <c:pt idx="4">
                  <c:v>5</c:v>
                </c:pt>
                <c:pt idx="5">
                  <c:v>6</c:v>
                </c:pt>
                <c:pt idx="6">
                  <c:v>7</c:v>
                </c:pt>
              </c:strCache>
            </c:strRef>
          </c:cat>
          <c:val>
            <c:numRef>
              <c:f>2</c:f>
              <c:numCache>
                <c:formatCode>0.0%</c:formatCode>
                <c:ptCount val="7"/>
                <c:pt idx="0">
                  <c:v>0.00588490418843887</c:v>
                </c:pt>
                <c:pt idx="1">
                  <c:v>0.0167358850895374</c:v>
                </c:pt>
                <c:pt idx="2">
                  <c:v>0.0454552236702714</c:v>
                </c:pt>
                <c:pt idx="3">
                  <c:v>0.0703094019458662</c:v>
                </c:pt>
                <c:pt idx="4">
                  <c:v>0.0968803693046556</c:v>
                </c:pt>
                <c:pt idx="5">
                  <c:v>0.253068294292313</c:v>
                </c:pt>
                <c:pt idx="6">
                  <c:v>0.257714032163287</c:v>
                </c:pt>
              </c:numCache>
            </c:numRef>
          </c:val>
          <c:smooth val="1"/>
        </c:ser>
        <c:hiLowLines>
          <c:spPr>
            <a:ln w="0">
              <a:noFill/>
            </a:ln>
          </c:spPr>
        </c:hiLowLines>
        <c:marker val="0"/>
        <c:axId val="13962109"/>
        <c:axId val="78651614"/>
      </c:lineChart>
      <c:catAx>
        <c:axId val="18361922"/>
        <c:scaling>
          <c:orientation val="minMax"/>
        </c:scaling>
        <c:delete val="0"/>
        <c:axPos val="b"/>
        <c:title>
          <c:tx>
            <c:rich>
              <a:bodyPr rot="0"/>
              <a:lstStyle/>
              <a:p>
                <a:pPr>
                  <a:defRPr b="1" lang="en-US" sz="1000" spc="-1" strike="noStrike">
                    <a:solidFill>
                      <a:srgbClr val="000000"/>
                    </a:solidFill>
                    <a:latin typeface="Calibri"/>
                  </a:defRPr>
                </a:pPr>
                <a:r>
                  <a:rPr b="1" lang="en-US" sz="1000" spc="-1" strike="noStrike">
                    <a:solidFill>
                      <a:srgbClr val="000000"/>
                    </a:solidFill>
                    <a:latin typeface="Calibri"/>
                  </a:rPr>
                  <a:t>Period</a:t>
                </a:r>
              </a:p>
            </c:rich>
          </c:tx>
          <c:overlay val="0"/>
          <c:spPr>
            <a:noFill/>
            <a:ln w="0">
              <a:noFill/>
            </a:ln>
          </c:spPr>
        </c:title>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40634445"/>
        <c:crosses val="autoZero"/>
        <c:auto val="1"/>
        <c:lblAlgn val="ctr"/>
        <c:lblOffset val="100"/>
        <c:noMultiLvlLbl val="0"/>
      </c:catAx>
      <c:valAx>
        <c:axId val="40634445"/>
        <c:scaling>
          <c:orientation val="minMax"/>
        </c:scaling>
        <c:delete val="0"/>
        <c:axPos val="l"/>
        <c:majorGridlines>
          <c:spPr>
            <a:ln w="9360">
              <a:solidFill>
                <a:srgbClr val="878787"/>
              </a:solidFill>
              <a:round/>
            </a:ln>
          </c:spPr>
        </c:majorGridlines>
        <c:title>
          <c:tx>
            <c:rich>
              <a:bodyPr rot="-5400000"/>
              <a:lstStyle/>
              <a:p>
                <a:pPr>
                  <a:defRPr b="1" lang="en-US" sz="1000" spc="-1" strike="noStrike">
                    <a:solidFill>
                      <a:srgbClr val="000000"/>
                    </a:solidFill>
                    <a:latin typeface="Calibri"/>
                  </a:defRPr>
                </a:pPr>
                <a:r>
                  <a:rPr b="1" lang="en-US" sz="1000" spc="-1" strike="noStrike">
                    <a:solidFill>
                      <a:srgbClr val="000000"/>
                    </a:solidFill>
                    <a:latin typeface="Calibri"/>
                  </a:rPr>
                  <a:t>Job Cuts</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18361922"/>
        <c:crosses val="autoZero"/>
        <c:crossBetween val="between"/>
      </c:valAx>
      <c:catAx>
        <c:axId val="13962109"/>
        <c:scaling>
          <c:orientation val="minMax"/>
        </c:scaling>
        <c:delete val="1"/>
        <c:axPos val="t"/>
        <c:numFmt formatCode="[$-409]mm/dd/yyyy" sourceLinked="1"/>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78651614"/>
        <c:auto val="1"/>
        <c:lblAlgn val="ctr"/>
        <c:lblOffset val="100"/>
        <c:noMultiLvlLbl val="0"/>
      </c:catAx>
      <c:valAx>
        <c:axId val="78651614"/>
        <c:scaling>
          <c:orientation val="minMax"/>
        </c:scaling>
        <c:delete val="0"/>
        <c:axPos val="r"/>
        <c:title>
          <c:tx>
            <c:rich>
              <a:bodyPr rot="-5400000"/>
              <a:lstStyle/>
              <a:p>
                <a:pPr>
                  <a:defRPr b="1" lang="en-US" sz="1000" spc="-1" strike="noStrike">
                    <a:solidFill>
                      <a:srgbClr val="000000"/>
                    </a:solidFill>
                    <a:latin typeface="Calibri"/>
                  </a:defRPr>
                </a:pPr>
                <a:r>
                  <a:rPr b="1" lang="en-US" sz="1000" spc="-1" strike="noStrike">
                    <a:solidFill>
                      <a:srgbClr val="000000"/>
                    </a:solidFill>
                    <a:latin typeface="Calibri"/>
                  </a:rPr>
                  <a:t>AI % of Total</a:t>
                </a:r>
              </a:p>
            </c:rich>
          </c:tx>
          <c:overlay val="0"/>
          <c:spPr>
            <a:noFill/>
            <a:ln w="0">
              <a:noFill/>
            </a:ln>
          </c:spPr>
        </c:title>
        <c:numFmt formatCode="0.0%"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13962109"/>
        <c:crosses val="max"/>
        <c:crossBetween val="between"/>
      </c:valAx>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charts/chart2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Knowledge sectors vs total nonfarm: % change since Jan 2022</a:t>
            </a:r>
          </a:p>
        </c:rich>
      </c:tx>
      <c:overlay val="0"/>
      <c:spPr>
        <a:noFill/>
        <a:ln w="0">
          <a:noFill/>
        </a:ln>
      </c:spPr>
    </c:title>
    <c:autoTitleDeleted val="0"/>
    <c:plotArea>
      <c:lineChart>
        <c:grouping val="standard"/>
        <c:varyColors val="0"/>
        <c:ser>
          <c:idx val="0"/>
          <c:order val="0"/>
          <c:tx>
            <c:strRef>
              <c:f>'Monthly Data'!$P$27</c:f>
              <c:strCache>
                <c:ptCount val="1"/>
                <c:pt idx="0">
                  <c:v>BLS Information</c:v>
                </c:pt>
              </c:strCache>
            </c:strRef>
          </c:tx>
          <c:spPr>
            <a:solidFill>
              <a:srgbClr val="c0392b"/>
            </a:solidFill>
            <a:ln w="15840">
              <a:solidFill>
                <a:srgbClr val="c0392b"/>
              </a:solidFill>
              <a:round/>
            </a:ln>
          </c:spPr>
          <c:marker>
            <c:symbol val="none"/>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'Monthly Data'!$A$28:$A$80</c:f>
              <c:strCache>
                <c:ptCount val="53"/>
                <c:pt idx="0">
                  <c:v>2022-01</c:v>
                </c:pt>
                <c:pt idx="1">
                  <c:v>2022-02</c:v>
                </c:pt>
                <c:pt idx="2">
                  <c:v>2022-03</c:v>
                </c:pt>
                <c:pt idx="3">
                  <c:v>2022-04</c:v>
                </c:pt>
                <c:pt idx="4">
                  <c:v>2022-05</c:v>
                </c:pt>
                <c:pt idx="5">
                  <c:v>2022-06</c:v>
                </c:pt>
                <c:pt idx="6">
                  <c:v>2022-07</c:v>
                </c:pt>
                <c:pt idx="7">
                  <c:v>2022-08</c:v>
                </c:pt>
                <c:pt idx="8">
                  <c:v>2022-09</c:v>
                </c:pt>
                <c:pt idx="9">
                  <c:v>2022-10</c:v>
                </c:pt>
                <c:pt idx="10">
                  <c:v>2022-11</c:v>
                </c:pt>
                <c:pt idx="11">
                  <c:v>2022-12</c:v>
                </c:pt>
                <c:pt idx="12">
                  <c:v>2023-01</c:v>
                </c:pt>
                <c:pt idx="13">
                  <c:v>2023-02</c:v>
                </c:pt>
                <c:pt idx="14">
                  <c:v>2023-03</c:v>
                </c:pt>
                <c:pt idx="15">
                  <c:v>2023-04</c:v>
                </c:pt>
                <c:pt idx="16">
                  <c:v>2023-05</c:v>
                </c:pt>
                <c:pt idx="17">
                  <c:v>2023-06</c:v>
                </c:pt>
                <c:pt idx="18">
                  <c:v>2023-07</c:v>
                </c:pt>
                <c:pt idx="19">
                  <c:v>2023-08</c:v>
                </c:pt>
                <c:pt idx="20">
                  <c:v>2023-09</c:v>
                </c:pt>
                <c:pt idx="21">
                  <c:v>2023-10</c:v>
                </c:pt>
                <c:pt idx="22">
                  <c:v>2023-11</c:v>
                </c:pt>
                <c:pt idx="23">
                  <c:v>2023-12</c:v>
                </c:pt>
                <c:pt idx="24">
                  <c:v>2024-01</c:v>
                </c:pt>
                <c:pt idx="25">
                  <c:v>2024-02</c:v>
                </c:pt>
                <c:pt idx="26">
                  <c:v>2024-03</c:v>
                </c:pt>
                <c:pt idx="27">
                  <c:v>2024-04</c:v>
                </c:pt>
                <c:pt idx="28">
                  <c:v>2024-05</c:v>
                </c:pt>
                <c:pt idx="29">
                  <c:v>2024-06</c:v>
                </c:pt>
                <c:pt idx="30">
                  <c:v>2024-07</c:v>
                </c:pt>
                <c:pt idx="31">
                  <c:v>2024-08</c:v>
                </c:pt>
                <c:pt idx="32">
                  <c:v>2024-09</c:v>
                </c:pt>
                <c:pt idx="33">
                  <c:v>2024-10</c:v>
                </c:pt>
                <c:pt idx="34">
                  <c:v>2024-11</c:v>
                </c:pt>
                <c:pt idx="35">
                  <c:v>2024-12</c:v>
                </c:pt>
                <c:pt idx="36">
                  <c:v>2025-01</c:v>
                </c:pt>
                <c:pt idx="37">
                  <c:v>2025-02</c:v>
                </c:pt>
                <c:pt idx="38">
                  <c:v>2025-03</c:v>
                </c:pt>
                <c:pt idx="39">
                  <c:v>2025-04</c:v>
                </c:pt>
                <c:pt idx="40">
                  <c:v>2025-05</c:v>
                </c:pt>
                <c:pt idx="41">
                  <c:v>2025-06</c:v>
                </c:pt>
                <c:pt idx="42">
                  <c:v>2025-07</c:v>
                </c:pt>
                <c:pt idx="43">
                  <c:v>2025-08</c:v>
                </c:pt>
                <c:pt idx="44">
                  <c:v>2025-09</c:v>
                </c:pt>
                <c:pt idx="45">
                  <c:v>2025-10</c:v>
                </c:pt>
                <c:pt idx="46">
                  <c:v>2025-11</c:v>
                </c:pt>
                <c:pt idx="47">
                  <c:v>2025-12</c:v>
                </c:pt>
                <c:pt idx="48">
                  <c:v>2026-01</c:v>
                </c:pt>
                <c:pt idx="49">
                  <c:v>2026-02</c:v>
                </c:pt>
                <c:pt idx="50">
                  <c:v>2026-03</c:v>
                </c:pt>
                <c:pt idx="51">
                  <c:v>2026-04</c:v>
                </c:pt>
                <c:pt idx="52">
                  <c:v>2026-05</c:v>
                </c:pt>
              </c:strCache>
            </c:strRef>
          </c:cat>
          <c:val>
            <c:numRef>
              <c:f>'Monthly Data'!$P$28:$P$80</c:f>
              <c:numCache>
                <c:formatCode>0.0%</c:formatCode>
                <c:ptCount val="53"/>
                <c:pt idx="0">
                  <c:v>0</c:v>
                </c:pt>
                <c:pt idx="1">
                  <c:v>0.00201072386058976</c:v>
                </c:pt>
                <c:pt idx="2">
                  <c:v>0.0113941018766757</c:v>
                </c:pt>
                <c:pt idx="3">
                  <c:v>0.0167560321715818</c:v>
                </c:pt>
                <c:pt idx="4">
                  <c:v>0.0244638069705094</c:v>
                </c:pt>
                <c:pt idx="5">
                  <c:v>0.0308310991957104</c:v>
                </c:pt>
                <c:pt idx="6">
                  <c:v>0.0368632707774799</c:v>
                </c:pt>
                <c:pt idx="7">
                  <c:v>0.0378686327077749</c:v>
                </c:pt>
                <c:pt idx="8">
                  <c:v>0.0371983914209115</c:v>
                </c:pt>
                <c:pt idx="9">
                  <c:v>0.0388739946380696</c:v>
                </c:pt>
                <c:pt idx="10">
                  <c:v>0.0439008042895441</c:v>
                </c:pt>
                <c:pt idx="11">
                  <c:v>0.0361930294906165</c:v>
                </c:pt>
                <c:pt idx="12">
                  <c:v>0.0258042895442359</c:v>
                </c:pt>
                <c:pt idx="13">
                  <c:v>0.0214477211796247</c:v>
                </c:pt>
                <c:pt idx="14">
                  <c:v>0.0217828418230563</c:v>
                </c:pt>
                <c:pt idx="15">
                  <c:v>0.0197721179624666</c:v>
                </c:pt>
                <c:pt idx="16">
                  <c:v>0.0167560321715818</c:v>
                </c:pt>
                <c:pt idx="17">
                  <c:v>0.0123994638069704</c:v>
                </c:pt>
                <c:pt idx="18">
                  <c:v>0.00569705093833783</c:v>
                </c:pt>
                <c:pt idx="19">
                  <c:v>-0.00100536193029488</c:v>
                </c:pt>
                <c:pt idx="20">
                  <c:v>-0.00301608579088475</c:v>
                </c:pt>
                <c:pt idx="21">
                  <c:v>-0.011058981233244</c:v>
                </c:pt>
                <c:pt idx="22">
                  <c:v>-0.00737265415549593</c:v>
                </c:pt>
                <c:pt idx="23">
                  <c:v>-0.00703753351206438</c:v>
                </c:pt>
                <c:pt idx="24">
                  <c:v>-0.00703753351206438</c:v>
                </c:pt>
                <c:pt idx="25">
                  <c:v>-0.00871313672922247</c:v>
                </c:pt>
                <c:pt idx="26">
                  <c:v>-0.011058981233244</c:v>
                </c:pt>
                <c:pt idx="27">
                  <c:v>-0.014745308310992</c:v>
                </c:pt>
                <c:pt idx="28">
                  <c:v>-0.0180965147453083</c:v>
                </c:pt>
                <c:pt idx="29">
                  <c:v>-0.0180965147453083</c:v>
                </c:pt>
                <c:pt idx="30">
                  <c:v>-0.0224530831099196</c:v>
                </c:pt>
                <c:pt idx="31">
                  <c:v>-0.0251340482573726</c:v>
                </c:pt>
                <c:pt idx="32">
                  <c:v>-0.0271447721179625</c:v>
                </c:pt>
                <c:pt idx="33">
                  <c:v>-0.0325067024128687</c:v>
                </c:pt>
                <c:pt idx="34">
                  <c:v>-0.0331769436997319</c:v>
                </c:pt>
                <c:pt idx="35">
                  <c:v>-0.0298257372654156</c:v>
                </c:pt>
                <c:pt idx="36">
                  <c:v>-0.035857908847185</c:v>
                </c:pt>
                <c:pt idx="37">
                  <c:v>-0.0361930294906166</c:v>
                </c:pt>
                <c:pt idx="38">
                  <c:v>-0.0392091152815014</c:v>
                </c:pt>
                <c:pt idx="39">
                  <c:v>-0.0398793565683646</c:v>
                </c:pt>
                <c:pt idx="40">
                  <c:v>-0.0402144772117963</c:v>
                </c:pt>
                <c:pt idx="41">
                  <c:v>-0.0405495978552279</c:v>
                </c:pt>
                <c:pt idx="42">
                  <c:v>-0.0412198391420912</c:v>
                </c:pt>
                <c:pt idx="43">
                  <c:v>-0.0415549597855228</c:v>
                </c:pt>
                <c:pt idx="44">
                  <c:v>-0.0418900804289544</c:v>
                </c:pt>
                <c:pt idx="45">
                  <c:v>-0.0439008042895442</c:v>
                </c:pt>
                <c:pt idx="46">
                  <c:v>-0.0455764075067024</c:v>
                </c:pt>
                <c:pt idx="47">
                  <c:v>-0.0475871313672922</c:v>
                </c:pt>
                <c:pt idx="48">
                  <c:v>-0.0566353887399463</c:v>
                </c:pt>
                <c:pt idx="49">
                  <c:v>-0.064343163538874</c:v>
                </c:pt>
                <c:pt idx="50">
                  <c:v>-0.0640080428954424</c:v>
                </c:pt>
                <c:pt idx="51">
                  <c:v>-0.0666890080428955</c:v>
                </c:pt>
                <c:pt idx="52">
                  <c:v>-0.0673592493297587</c:v>
                </c:pt>
              </c:numCache>
            </c:numRef>
          </c:val>
          <c:smooth val="0"/>
        </c:ser>
        <c:ser>
          <c:idx val="1"/>
          <c:order val="1"/>
          <c:tx>
            <c:strRef>
              <c:f>'Monthly Data'!$Q$27</c:f>
              <c:strCache>
                <c:ptCount val="1"/>
                <c:pt idx="0">
                  <c:v>BLS Financial</c:v>
                </c:pt>
              </c:strCache>
            </c:strRef>
          </c:tx>
          <c:spPr>
            <a:solidFill>
              <a:srgbClr val="2e7d32"/>
            </a:solidFill>
            <a:ln w="15840">
              <a:solidFill>
                <a:srgbClr val="2e7d32"/>
              </a:solidFill>
              <a:round/>
            </a:ln>
          </c:spPr>
          <c:marker>
            <c:symbol val="none"/>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'Monthly Data'!$A$28:$A$80</c:f>
              <c:strCache>
                <c:ptCount val="53"/>
                <c:pt idx="0">
                  <c:v>2022-01</c:v>
                </c:pt>
                <c:pt idx="1">
                  <c:v>2022-02</c:v>
                </c:pt>
                <c:pt idx="2">
                  <c:v>2022-03</c:v>
                </c:pt>
                <c:pt idx="3">
                  <c:v>2022-04</c:v>
                </c:pt>
                <c:pt idx="4">
                  <c:v>2022-05</c:v>
                </c:pt>
                <c:pt idx="5">
                  <c:v>2022-06</c:v>
                </c:pt>
                <c:pt idx="6">
                  <c:v>2022-07</c:v>
                </c:pt>
                <c:pt idx="7">
                  <c:v>2022-08</c:v>
                </c:pt>
                <c:pt idx="8">
                  <c:v>2022-09</c:v>
                </c:pt>
                <c:pt idx="9">
                  <c:v>2022-10</c:v>
                </c:pt>
                <c:pt idx="10">
                  <c:v>2022-11</c:v>
                </c:pt>
                <c:pt idx="11">
                  <c:v>2022-12</c:v>
                </c:pt>
                <c:pt idx="12">
                  <c:v>2023-01</c:v>
                </c:pt>
                <c:pt idx="13">
                  <c:v>2023-02</c:v>
                </c:pt>
                <c:pt idx="14">
                  <c:v>2023-03</c:v>
                </c:pt>
                <c:pt idx="15">
                  <c:v>2023-04</c:v>
                </c:pt>
                <c:pt idx="16">
                  <c:v>2023-05</c:v>
                </c:pt>
                <c:pt idx="17">
                  <c:v>2023-06</c:v>
                </c:pt>
                <c:pt idx="18">
                  <c:v>2023-07</c:v>
                </c:pt>
                <c:pt idx="19">
                  <c:v>2023-08</c:v>
                </c:pt>
                <c:pt idx="20">
                  <c:v>2023-09</c:v>
                </c:pt>
                <c:pt idx="21">
                  <c:v>2023-10</c:v>
                </c:pt>
                <c:pt idx="22">
                  <c:v>2023-11</c:v>
                </c:pt>
                <c:pt idx="23">
                  <c:v>2023-12</c:v>
                </c:pt>
                <c:pt idx="24">
                  <c:v>2024-01</c:v>
                </c:pt>
                <c:pt idx="25">
                  <c:v>2024-02</c:v>
                </c:pt>
                <c:pt idx="26">
                  <c:v>2024-03</c:v>
                </c:pt>
                <c:pt idx="27">
                  <c:v>2024-04</c:v>
                </c:pt>
                <c:pt idx="28">
                  <c:v>2024-05</c:v>
                </c:pt>
                <c:pt idx="29">
                  <c:v>2024-06</c:v>
                </c:pt>
                <c:pt idx="30">
                  <c:v>2024-07</c:v>
                </c:pt>
                <c:pt idx="31">
                  <c:v>2024-08</c:v>
                </c:pt>
                <c:pt idx="32">
                  <c:v>2024-09</c:v>
                </c:pt>
                <c:pt idx="33">
                  <c:v>2024-10</c:v>
                </c:pt>
                <c:pt idx="34">
                  <c:v>2024-11</c:v>
                </c:pt>
                <c:pt idx="35">
                  <c:v>2024-12</c:v>
                </c:pt>
                <c:pt idx="36">
                  <c:v>2025-01</c:v>
                </c:pt>
                <c:pt idx="37">
                  <c:v>2025-02</c:v>
                </c:pt>
                <c:pt idx="38">
                  <c:v>2025-03</c:v>
                </c:pt>
                <c:pt idx="39">
                  <c:v>2025-04</c:v>
                </c:pt>
                <c:pt idx="40">
                  <c:v>2025-05</c:v>
                </c:pt>
                <c:pt idx="41">
                  <c:v>2025-06</c:v>
                </c:pt>
                <c:pt idx="42">
                  <c:v>2025-07</c:v>
                </c:pt>
                <c:pt idx="43">
                  <c:v>2025-08</c:v>
                </c:pt>
                <c:pt idx="44">
                  <c:v>2025-09</c:v>
                </c:pt>
                <c:pt idx="45">
                  <c:v>2025-10</c:v>
                </c:pt>
                <c:pt idx="46">
                  <c:v>2025-11</c:v>
                </c:pt>
                <c:pt idx="47">
                  <c:v>2025-12</c:v>
                </c:pt>
                <c:pt idx="48">
                  <c:v>2026-01</c:v>
                </c:pt>
                <c:pt idx="49">
                  <c:v>2026-02</c:v>
                </c:pt>
                <c:pt idx="50">
                  <c:v>2026-03</c:v>
                </c:pt>
                <c:pt idx="51">
                  <c:v>2026-04</c:v>
                </c:pt>
                <c:pt idx="52">
                  <c:v>2026-05</c:v>
                </c:pt>
              </c:strCache>
            </c:strRef>
          </c:cat>
          <c:val>
            <c:numRef>
              <c:f>'Monthly Data'!$Q$28:$Q$80</c:f>
              <c:numCache>
                <c:formatCode>0.0%</c:formatCode>
                <c:ptCount val="53"/>
                <c:pt idx="0">
                  <c:v>0</c:v>
                </c:pt>
                <c:pt idx="1">
                  <c:v>0.0047011417058429</c:v>
                </c:pt>
                <c:pt idx="2">
                  <c:v>0.00761137228565034</c:v>
                </c:pt>
                <c:pt idx="3">
                  <c:v>0.0115289903738527</c:v>
                </c:pt>
                <c:pt idx="4">
                  <c:v>0.0128721737183792</c:v>
                </c:pt>
                <c:pt idx="5">
                  <c:v>0.0139914931721514</c:v>
                </c:pt>
                <c:pt idx="6">
                  <c:v>0.0155585404074323</c:v>
                </c:pt>
                <c:pt idx="7">
                  <c:v>0.0176852473695992</c:v>
                </c:pt>
                <c:pt idx="8">
                  <c:v>0.0182449070964854</c:v>
                </c:pt>
                <c:pt idx="9">
                  <c:v>0.0210432057309156</c:v>
                </c:pt>
                <c:pt idx="10">
                  <c:v>0.0226102529661965</c:v>
                </c:pt>
                <c:pt idx="11">
                  <c:v>0.0237295724199686</c:v>
                </c:pt>
                <c:pt idx="12">
                  <c:v>0.0235057085292143</c:v>
                </c:pt>
                <c:pt idx="13">
                  <c:v>0.0244011640922319</c:v>
                </c:pt>
                <c:pt idx="14">
                  <c:v>0.0241773002014776</c:v>
                </c:pt>
                <c:pt idx="15">
                  <c:v>0.0275352585627939</c:v>
                </c:pt>
                <c:pt idx="16">
                  <c:v>0.0269755988359077</c:v>
                </c:pt>
                <c:pt idx="17">
                  <c:v>0.0277591224535483</c:v>
                </c:pt>
                <c:pt idx="18">
                  <c:v>0.0289903738526975</c:v>
                </c:pt>
                <c:pt idx="19">
                  <c:v>0.0289903738526975</c:v>
                </c:pt>
                <c:pt idx="20">
                  <c:v>0.028206850235057</c:v>
                </c:pt>
                <c:pt idx="21">
                  <c:v>0.0274233266174166</c:v>
                </c:pt>
                <c:pt idx="22">
                  <c:v>0.0266398029997761</c:v>
                </c:pt>
                <c:pt idx="23">
                  <c:v>0.027087530781285</c:v>
                </c:pt>
                <c:pt idx="24">
                  <c:v>0.0258562793821358</c:v>
                </c:pt>
                <c:pt idx="25">
                  <c:v>0.0242892321468546</c:v>
                </c:pt>
                <c:pt idx="26">
                  <c:v>0.0240653682561003</c:v>
                </c:pt>
                <c:pt idx="27">
                  <c:v>0.0235057085292143</c:v>
                </c:pt>
                <c:pt idx="28">
                  <c:v>0.0238415043653459</c:v>
                </c:pt>
                <c:pt idx="29">
                  <c:v>0.0251846877098725</c:v>
                </c:pt>
                <c:pt idx="30">
                  <c:v>0.0246250279829863</c:v>
                </c:pt>
                <c:pt idx="31">
                  <c:v>0.0255204835460041</c:v>
                </c:pt>
                <c:pt idx="32">
                  <c:v>0.0255204835460041</c:v>
                </c:pt>
                <c:pt idx="33">
                  <c:v>0.0257443474367585</c:v>
                </c:pt>
                <c:pt idx="34">
                  <c:v>0.0267517349451534</c:v>
                </c:pt>
                <c:pt idx="35">
                  <c:v>0.0274233266174166</c:v>
                </c:pt>
                <c:pt idx="36">
                  <c:v>0.0283187821804343</c:v>
                </c:pt>
                <c:pt idx="37">
                  <c:v>0.0296619655249608</c:v>
                </c:pt>
                <c:pt idx="38">
                  <c:v>0.0298858294157152</c:v>
                </c:pt>
                <c:pt idx="39">
                  <c:v>0.0303335571972241</c:v>
                </c:pt>
                <c:pt idx="40">
                  <c:v>0.0310051488694874</c:v>
                </c:pt>
                <c:pt idx="41">
                  <c:v>0.0302216252518468</c:v>
                </c:pt>
                <c:pt idx="42">
                  <c:v>0.0302216252518468</c:v>
                </c:pt>
                <c:pt idx="43">
                  <c:v>0.0280949182896799</c:v>
                </c:pt>
                <c:pt idx="44">
                  <c:v>0.0285426460711886</c:v>
                </c:pt>
                <c:pt idx="45">
                  <c:v>0.0279829863443026</c:v>
                </c:pt>
                <c:pt idx="46">
                  <c:v>0.0280949182896799</c:v>
                </c:pt>
                <c:pt idx="47">
                  <c:v>0.028206850235057</c:v>
                </c:pt>
                <c:pt idx="48">
                  <c:v>0.0238415043653459</c:v>
                </c:pt>
                <c:pt idx="49">
                  <c:v>0.0240653682561003</c:v>
                </c:pt>
                <c:pt idx="50">
                  <c:v>0.0221625251846878</c:v>
                </c:pt>
                <c:pt idx="51">
                  <c:v>0.0214909335124245</c:v>
                </c:pt>
                <c:pt idx="52">
                  <c:v>0.0190284307141257</c:v>
                </c:pt>
              </c:numCache>
            </c:numRef>
          </c:val>
          <c:smooth val="0"/>
        </c:ser>
        <c:ser>
          <c:idx val="2"/>
          <c:order val="2"/>
          <c:tx>
            <c:strRef>
              <c:f>'Monthly Data'!$R$27</c:f>
              <c:strCache>
                <c:ptCount val="1"/>
                <c:pt idx="0">
                  <c:v>BLS Prof &amp; Bus</c:v>
                </c:pt>
              </c:strCache>
            </c:strRef>
          </c:tx>
          <c:spPr>
            <a:solidFill>
              <a:srgbClr val="1f3a5f"/>
            </a:solidFill>
            <a:ln w="15840">
              <a:solidFill>
                <a:srgbClr val="1f3a5f"/>
              </a:solidFill>
              <a:round/>
            </a:ln>
          </c:spPr>
          <c:marker>
            <c:symbol val="none"/>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'Monthly Data'!$A$28:$A$80</c:f>
              <c:strCache>
                <c:ptCount val="53"/>
                <c:pt idx="0">
                  <c:v>2022-01</c:v>
                </c:pt>
                <c:pt idx="1">
                  <c:v>2022-02</c:v>
                </c:pt>
                <c:pt idx="2">
                  <c:v>2022-03</c:v>
                </c:pt>
                <c:pt idx="3">
                  <c:v>2022-04</c:v>
                </c:pt>
                <c:pt idx="4">
                  <c:v>2022-05</c:v>
                </c:pt>
                <c:pt idx="5">
                  <c:v>2022-06</c:v>
                </c:pt>
                <c:pt idx="6">
                  <c:v>2022-07</c:v>
                </c:pt>
                <c:pt idx="7">
                  <c:v>2022-08</c:v>
                </c:pt>
                <c:pt idx="8">
                  <c:v>2022-09</c:v>
                </c:pt>
                <c:pt idx="9">
                  <c:v>2022-10</c:v>
                </c:pt>
                <c:pt idx="10">
                  <c:v>2022-11</c:v>
                </c:pt>
                <c:pt idx="11">
                  <c:v>2022-12</c:v>
                </c:pt>
                <c:pt idx="12">
                  <c:v>2023-01</c:v>
                </c:pt>
                <c:pt idx="13">
                  <c:v>2023-02</c:v>
                </c:pt>
                <c:pt idx="14">
                  <c:v>2023-03</c:v>
                </c:pt>
                <c:pt idx="15">
                  <c:v>2023-04</c:v>
                </c:pt>
                <c:pt idx="16">
                  <c:v>2023-05</c:v>
                </c:pt>
                <c:pt idx="17">
                  <c:v>2023-06</c:v>
                </c:pt>
                <c:pt idx="18">
                  <c:v>2023-07</c:v>
                </c:pt>
                <c:pt idx="19">
                  <c:v>2023-08</c:v>
                </c:pt>
                <c:pt idx="20">
                  <c:v>2023-09</c:v>
                </c:pt>
                <c:pt idx="21">
                  <c:v>2023-10</c:v>
                </c:pt>
                <c:pt idx="22">
                  <c:v>2023-11</c:v>
                </c:pt>
                <c:pt idx="23">
                  <c:v>2023-12</c:v>
                </c:pt>
                <c:pt idx="24">
                  <c:v>2024-01</c:v>
                </c:pt>
                <c:pt idx="25">
                  <c:v>2024-02</c:v>
                </c:pt>
                <c:pt idx="26">
                  <c:v>2024-03</c:v>
                </c:pt>
                <c:pt idx="27">
                  <c:v>2024-04</c:v>
                </c:pt>
                <c:pt idx="28">
                  <c:v>2024-05</c:v>
                </c:pt>
                <c:pt idx="29">
                  <c:v>2024-06</c:v>
                </c:pt>
                <c:pt idx="30">
                  <c:v>2024-07</c:v>
                </c:pt>
                <c:pt idx="31">
                  <c:v>2024-08</c:v>
                </c:pt>
                <c:pt idx="32">
                  <c:v>2024-09</c:v>
                </c:pt>
                <c:pt idx="33">
                  <c:v>2024-10</c:v>
                </c:pt>
                <c:pt idx="34">
                  <c:v>2024-11</c:v>
                </c:pt>
                <c:pt idx="35">
                  <c:v>2024-12</c:v>
                </c:pt>
                <c:pt idx="36">
                  <c:v>2025-01</c:v>
                </c:pt>
                <c:pt idx="37">
                  <c:v>2025-02</c:v>
                </c:pt>
                <c:pt idx="38">
                  <c:v>2025-03</c:v>
                </c:pt>
                <c:pt idx="39">
                  <c:v>2025-04</c:v>
                </c:pt>
                <c:pt idx="40">
                  <c:v>2025-05</c:v>
                </c:pt>
                <c:pt idx="41">
                  <c:v>2025-06</c:v>
                </c:pt>
                <c:pt idx="42">
                  <c:v>2025-07</c:v>
                </c:pt>
                <c:pt idx="43">
                  <c:v>2025-08</c:v>
                </c:pt>
                <c:pt idx="44">
                  <c:v>2025-09</c:v>
                </c:pt>
                <c:pt idx="45">
                  <c:v>2025-10</c:v>
                </c:pt>
                <c:pt idx="46">
                  <c:v>2025-11</c:v>
                </c:pt>
                <c:pt idx="47">
                  <c:v>2025-12</c:v>
                </c:pt>
                <c:pt idx="48">
                  <c:v>2026-01</c:v>
                </c:pt>
                <c:pt idx="49">
                  <c:v>2026-02</c:v>
                </c:pt>
                <c:pt idx="50">
                  <c:v>2026-03</c:v>
                </c:pt>
                <c:pt idx="51">
                  <c:v>2026-04</c:v>
                </c:pt>
                <c:pt idx="52">
                  <c:v>2026-05</c:v>
                </c:pt>
              </c:strCache>
            </c:strRef>
          </c:cat>
          <c:val>
            <c:numRef>
              <c:f>'Monthly Data'!$R$28:$R$80</c:f>
              <c:numCache>
                <c:formatCode>0.0%</c:formatCode>
                <c:ptCount val="53"/>
                <c:pt idx="0">
                  <c:v>0</c:v>
                </c:pt>
                <c:pt idx="1">
                  <c:v>0.00852003786683486</c:v>
                </c:pt>
                <c:pt idx="2">
                  <c:v>0.0135238696298967</c:v>
                </c:pt>
                <c:pt idx="3">
                  <c:v>0.012847676148402</c:v>
                </c:pt>
                <c:pt idx="4">
                  <c:v>0.0144254609385566</c:v>
                </c:pt>
                <c:pt idx="5">
                  <c:v>0.0171753144299689</c:v>
                </c:pt>
                <c:pt idx="6">
                  <c:v>0.0214127935806698</c:v>
                </c:pt>
                <c:pt idx="7">
                  <c:v>0.0231708966325566</c:v>
                </c:pt>
                <c:pt idx="8">
                  <c:v>0.0252896362079069</c:v>
                </c:pt>
                <c:pt idx="9">
                  <c:v>0.0270477392597936</c:v>
                </c:pt>
                <c:pt idx="10">
                  <c:v>0.0274534553486905</c:v>
                </c:pt>
                <c:pt idx="11">
                  <c:v>0.0266420231708966</c:v>
                </c:pt>
                <c:pt idx="12">
                  <c:v>0.0274083757832575</c:v>
                </c:pt>
                <c:pt idx="13">
                  <c:v>0.0294820357931749</c:v>
                </c:pt>
                <c:pt idx="14">
                  <c:v>0.02925663796601</c:v>
                </c:pt>
                <c:pt idx="15">
                  <c:v>0.0294820357931749</c:v>
                </c:pt>
                <c:pt idx="16">
                  <c:v>0.0300680701438039</c:v>
                </c:pt>
                <c:pt idx="17">
                  <c:v>0.0289861605734121</c:v>
                </c:pt>
                <c:pt idx="18">
                  <c:v>0.0268674209980615</c:v>
                </c:pt>
                <c:pt idx="19">
                  <c:v>0.0263715457782987</c:v>
                </c:pt>
                <c:pt idx="20">
                  <c:v>0.0252445566424739</c:v>
                </c:pt>
                <c:pt idx="21">
                  <c:v>0.0239823288103502</c:v>
                </c:pt>
                <c:pt idx="22">
                  <c:v>0.0215480322769688</c:v>
                </c:pt>
                <c:pt idx="23">
                  <c:v>0.0207366000991751</c:v>
                </c:pt>
                <c:pt idx="24">
                  <c:v>0.0218635892349999</c:v>
                </c:pt>
                <c:pt idx="25">
                  <c:v>0.0214127935806698</c:v>
                </c:pt>
                <c:pt idx="26">
                  <c:v>0.0201956453139791</c:v>
                </c:pt>
                <c:pt idx="27">
                  <c:v>0.0195194518324844</c:v>
                </c:pt>
                <c:pt idx="28">
                  <c:v>0.0202858044448451</c:v>
                </c:pt>
                <c:pt idx="29">
                  <c:v>0.0190686561781543</c:v>
                </c:pt>
                <c:pt idx="30">
                  <c:v>0.0180769057386287</c:v>
                </c:pt>
                <c:pt idx="31">
                  <c:v>0.016273723121309</c:v>
                </c:pt>
                <c:pt idx="32">
                  <c:v>0.0154172113780824</c:v>
                </c:pt>
                <c:pt idx="33">
                  <c:v>0.0136591083261957</c:v>
                </c:pt>
                <c:pt idx="34">
                  <c:v>0.0142451426768246</c:v>
                </c:pt>
                <c:pt idx="35">
                  <c:v>0.0157327683361133</c:v>
                </c:pt>
                <c:pt idx="36">
                  <c:v>0.0133886309335978</c:v>
                </c:pt>
                <c:pt idx="37">
                  <c:v>0.0130730739755669</c:v>
                </c:pt>
                <c:pt idx="38">
                  <c:v>0.012351800928639</c:v>
                </c:pt>
                <c:pt idx="39">
                  <c:v>0.012937835279268</c:v>
                </c:pt>
                <c:pt idx="40">
                  <c:v>0.0120362439706081</c:v>
                </c:pt>
                <c:pt idx="41">
                  <c:v>0.0106387774421854</c:v>
                </c:pt>
                <c:pt idx="42">
                  <c:v>0.00991750439525774</c:v>
                </c:pt>
                <c:pt idx="43">
                  <c:v>0.00865527656313403</c:v>
                </c:pt>
                <c:pt idx="44">
                  <c:v>0.0079340035162061</c:v>
                </c:pt>
                <c:pt idx="45">
                  <c:v>0.00685209394581432</c:v>
                </c:pt>
                <c:pt idx="46">
                  <c:v>0.00937654961006174</c:v>
                </c:pt>
                <c:pt idx="47">
                  <c:v>0.00852003786683486</c:v>
                </c:pt>
                <c:pt idx="48">
                  <c:v>0.0101429022224226</c:v>
                </c:pt>
                <c:pt idx="49">
                  <c:v>0.0103232204841546</c:v>
                </c:pt>
                <c:pt idx="50">
                  <c:v>0.0115854483162783</c:v>
                </c:pt>
                <c:pt idx="51">
                  <c:v>0.0125771987558041</c:v>
                </c:pt>
                <c:pt idx="52">
                  <c:v>0.012847676148402</c:v>
                </c:pt>
              </c:numCache>
            </c:numRef>
          </c:val>
          <c:smooth val="0"/>
        </c:ser>
        <c:ser>
          <c:idx val="3"/>
          <c:order val="3"/>
          <c:tx>
            <c:strRef>
              <c:f>'Monthly Data'!$S$27</c:f>
              <c:strCache>
                <c:ptCount val="1"/>
                <c:pt idx="0">
                  <c:v>ADP Information</c:v>
                </c:pt>
              </c:strCache>
            </c:strRef>
          </c:tx>
          <c:spPr>
            <a:solidFill>
              <a:srgbClr val="c0392b"/>
            </a:solidFill>
            <a:ln w="15840">
              <a:solidFill>
                <a:srgbClr val="c0392b"/>
              </a:solidFill>
              <a:prstDash val="dash"/>
              <a:round/>
            </a:ln>
          </c:spPr>
          <c:marker>
            <c:symbol val="none"/>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'Monthly Data'!$A$28:$A$80</c:f>
              <c:strCache>
                <c:ptCount val="53"/>
                <c:pt idx="0">
                  <c:v>2022-01</c:v>
                </c:pt>
                <c:pt idx="1">
                  <c:v>2022-02</c:v>
                </c:pt>
                <c:pt idx="2">
                  <c:v>2022-03</c:v>
                </c:pt>
                <c:pt idx="3">
                  <c:v>2022-04</c:v>
                </c:pt>
                <c:pt idx="4">
                  <c:v>2022-05</c:v>
                </c:pt>
                <c:pt idx="5">
                  <c:v>2022-06</c:v>
                </c:pt>
                <c:pt idx="6">
                  <c:v>2022-07</c:v>
                </c:pt>
                <c:pt idx="7">
                  <c:v>2022-08</c:v>
                </c:pt>
                <c:pt idx="8">
                  <c:v>2022-09</c:v>
                </c:pt>
                <c:pt idx="9">
                  <c:v>2022-10</c:v>
                </c:pt>
                <c:pt idx="10">
                  <c:v>2022-11</c:v>
                </c:pt>
                <c:pt idx="11">
                  <c:v>2022-12</c:v>
                </c:pt>
                <c:pt idx="12">
                  <c:v>2023-01</c:v>
                </c:pt>
                <c:pt idx="13">
                  <c:v>2023-02</c:v>
                </c:pt>
                <c:pt idx="14">
                  <c:v>2023-03</c:v>
                </c:pt>
                <c:pt idx="15">
                  <c:v>2023-04</c:v>
                </c:pt>
                <c:pt idx="16">
                  <c:v>2023-05</c:v>
                </c:pt>
                <c:pt idx="17">
                  <c:v>2023-06</c:v>
                </c:pt>
                <c:pt idx="18">
                  <c:v>2023-07</c:v>
                </c:pt>
                <c:pt idx="19">
                  <c:v>2023-08</c:v>
                </c:pt>
                <c:pt idx="20">
                  <c:v>2023-09</c:v>
                </c:pt>
                <c:pt idx="21">
                  <c:v>2023-10</c:v>
                </c:pt>
                <c:pt idx="22">
                  <c:v>2023-11</c:v>
                </c:pt>
                <c:pt idx="23">
                  <c:v>2023-12</c:v>
                </c:pt>
                <c:pt idx="24">
                  <c:v>2024-01</c:v>
                </c:pt>
                <c:pt idx="25">
                  <c:v>2024-02</c:v>
                </c:pt>
                <c:pt idx="26">
                  <c:v>2024-03</c:v>
                </c:pt>
                <c:pt idx="27">
                  <c:v>2024-04</c:v>
                </c:pt>
                <c:pt idx="28">
                  <c:v>2024-05</c:v>
                </c:pt>
                <c:pt idx="29">
                  <c:v>2024-06</c:v>
                </c:pt>
                <c:pt idx="30">
                  <c:v>2024-07</c:v>
                </c:pt>
                <c:pt idx="31">
                  <c:v>2024-08</c:v>
                </c:pt>
                <c:pt idx="32">
                  <c:v>2024-09</c:v>
                </c:pt>
                <c:pt idx="33">
                  <c:v>2024-10</c:v>
                </c:pt>
                <c:pt idx="34">
                  <c:v>2024-11</c:v>
                </c:pt>
                <c:pt idx="35">
                  <c:v>2024-12</c:v>
                </c:pt>
                <c:pt idx="36">
                  <c:v>2025-01</c:v>
                </c:pt>
                <c:pt idx="37">
                  <c:v>2025-02</c:v>
                </c:pt>
                <c:pt idx="38">
                  <c:v>2025-03</c:v>
                </c:pt>
                <c:pt idx="39">
                  <c:v>2025-04</c:v>
                </c:pt>
                <c:pt idx="40">
                  <c:v>2025-05</c:v>
                </c:pt>
                <c:pt idx="41">
                  <c:v>2025-06</c:v>
                </c:pt>
                <c:pt idx="42">
                  <c:v>2025-07</c:v>
                </c:pt>
                <c:pt idx="43">
                  <c:v>2025-08</c:v>
                </c:pt>
                <c:pt idx="44">
                  <c:v>2025-09</c:v>
                </c:pt>
                <c:pt idx="45">
                  <c:v>2025-10</c:v>
                </c:pt>
                <c:pt idx="46">
                  <c:v>2025-11</c:v>
                </c:pt>
                <c:pt idx="47">
                  <c:v>2025-12</c:v>
                </c:pt>
                <c:pt idx="48">
                  <c:v>2026-01</c:v>
                </c:pt>
                <c:pt idx="49">
                  <c:v>2026-02</c:v>
                </c:pt>
                <c:pt idx="50">
                  <c:v>2026-03</c:v>
                </c:pt>
                <c:pt idx="51">
                  <c:v>2026-04</c:v>
                </c:pt>
                <c:pt idx="52">
                  <c:v>2026-05</c:v>
                </c:pt>
              </c:strCache>
            </c:strRef>
          </c:cat>
          <c:val>
            <c:numRef>
              <c:f>'Monthly Data'!$S$28:$S$80</c:f>
              <c:numCache>
                <c:formatCode>0.0%</c:formatCode>
                <c:ptCount val="53"/>
                <c:pt idx="0">
                  <c:v>0</c:v>
                </c:pt>
                <c:pt idx="1">
                  <c:v>0.0051037767948281</c:v>
                </c:pt>
                <c:pt idx="2">
                  <c:v>0.0122490643075877</c:v>
                </c:pt>
                <c:pt idx="3">
                  <c:v>0.0217761143246003</c:v>
                </c:pt>
                <c:pt idx="4">
                  <c:v>0.0289214018373596</c:v>
                </c:pt>
                <c:pt idx="5">
                  <c:v>0.0330044232732223</c:v>
                </c:pt>
                <c:pt idx="6">
                  <c:v>0.0336849268458659</c:v>
                </c:pt>
                <c:pt idx="7">
                  <c:v>0.0316434161279346</c:v>
                </c:pt>
                <c:pt idx="8">
                  <c:v>0.0336849268458659</c:v>
                </c:pt>
                <c:pt idx="9">
                  <c:v>0.0347056822048315</c:v>
                </c:pt>
                <c:pt idx="10">
                  <c:v>0.0357264375637971</c:v>
                </c:pt>
                <c:pt idx="11">
                  <c:v>0.0374276964954066</c:v>
                </c:pt>
                <c:pt idx="12">
                  <c:v>0.039128955427016</c:v>
                </c:pt>
                <c:pt idx="13">
                  <c:v>0.039128955427016</c:v>
                </c:pt>
                <c:pt idx="14">
                  <c:v>0.0374276964954066</c:v>
                </c:pt>
                <c:pt idx="15">
                  <c:v>0.0326641714869003</c:v>
                </c:pt>
                <c:pt idx="16">
                  <c:v>0.0272201429057501</c:v>
                </c:pt>
                <c:pt idx="17">
                  <c:v>0.0183735964613814</c:v>
                </c:pt>
                <c:pt idx="18">
                  <c:v>0.0136100714528751</c:v>
                </c:pt>
                <c:pt idx="19">
                  <c:v>0.011228308948622</c:v>
                </c:pt>
                <c:pt idx="20">
                  <c:v>0.00850629465804698</c:v>
                </c:pt>
                <c:pt idx="21">
                  <c:v>0.00782579108540316</c:v>
                </c:pt>
                <c:pt idx="22">
                  <c:v>0.00816604287172518</c:v>
                </c:pt>
                <c:pt idx="23">
                  <c:v>0.00850629465804698</c:v>
                </c:pt>
                <c:pt idx="24">
                  <c:v>0.0119088125212656</c:v>
                </c:pt>
                <c:pt idx="25">
                  <c:v>0.019394351820347</c:v>
                </c:pt>
                <c:pt idx="26">
                  <c:v>0.0244981286151753</c:v>
                </c:pt>
                <c:pt idx="27">
                  <c:v>0.0241578768288533</c:v>
                </c:pt>
                <c:pt idx="28">
                  <c:v>0.019394351820347</c:v>
                </c:pt>
                <c:pt idx="29">
                  <c:v>0.0105478053759782</c:v>
                </c:pt>
                <c:pt idx="30">
                  <c:v>-0.00204151071793124</c:v>
                </c:pt>
                <c:pt idx="31">
                  <c:v>-0.0183735964613814</c:v>
                </c:pt>
                <c:pt idx="32">
                  <c:v>-0.0261993875467846</c:v>
                </c:pt>
                <c:pt idx="33">
                  <c:v>-0.0319836679142566</c:v>
                </c:pt>
                <c:pt idx="34">
                  <c:v>-0.0353861857774753</c:v>
                </c:pt>
                <c:pt idx="35">
                  <c:v>-0.0330044232732222</c:v>
                </c:pt>
                <c:pt idx="36">
                  <c:v>-0.0302824089826471</c:v>
                </c:pt>
                <c:pt idx="37">
                  <c:v>-0.0319836679142566</c:v>
                </c:pt>
                <c:pt idx="38">
                  <c:v>-0.0367471929227629</c:v>
                </c:pt>
                <c:pt idx="39">
                  <c:v>-0.0425314732902348</c:v>
                </c:pt>
                <c:pt idx="40">
                  <c:v>-0.0479755018713848</c:v>
                </c:pt>
                <c:pt idx="41">
                  <c:v>-0.0493365090166723</c:v>
                </c:pt>
                <c:pt idx="42">
                  <c:v>-0.0466144947260974</c:v>
                </c:pt>
                <c:pt idx="43">
                  <c:v>-0.0415107179312692</c:v>
                </c:pt>
                <c:pt idx="44">
                  <c:v>-0.0449132357944879</c:v>
                </c:pt>
                <c:pt idx="45">
                  <c:v>-0.0394692072133379</c:v>
                </c:pt>
                <c:pt idx="46">
                  <c:v>-0.0428717250765567</c:v>
                </c:pt>
                <c:pt idx="47">
                  <c:v>-0.0466144947260974</c:v>
                </c:pt>
                <c:pt idx="48">
                  <c:v>-0.0479755018713848</c:v>
                </c:pt>
                <c:pt idx="49">
                  <c:v>-0.0442327322218442</c:v>
                </c:pt>
                <c:pt idx="50">
                  <c:v>-0.0394692072133379</c:v>
                </c:pt>
                <c:pt idx="51">
                  <c:v>-0.0384484518543723</c:v>
                </c:pt>
                <c:pt idx="52">
                  <c:v>-0.0415107179312692</c:v>
                </c:pt>
              </c:numCache>
            </c:numRef>
          </c:val>
          <c:smooth val="0"/>
        </c:ser>
        <c:ser>
          <c:idx val="4"/>
          <c:order val="4"/>
          <c:tx>
            <c:strRef>
              <c:f>'Monthly Data'!$T$27</c:f>
              <c:strCache>
                <c:ptCount val="1"/>
                <c:pt idx="0">
                  <c:v>ADP Financial</c:v>
                </c:pt>
              </c:strCache>
            </c:strRef>
          </c:tx>
          <c:spPr>
            <a:solidFill>
              <a:srgbClr val="2e7d32"/>
            </a:solidFill>
            <a:ln w="15840">
              <a:solidFill>
                <a:srgbClr val="2e7d32"/>
              </a:solidFill>
              <a:prstDash val="dash"/>
              <a:round/>
            </a:ln>
          </c:spPr>
          <c:marker>
            <c:symbol val="none"/>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'Monthly Data'!$A$28:$A$80</c:f>
              <c:strCache>
                <c:ptCount val="53"/>
                <c:pt idx="0">
                  <c:v>2022-01</c:v>
                </c:pt>
                <c:pt idx="1">
                  <c:v>2022-02</c:v>
                </c:pt>
                <c:pt idx="2">
                  <c:v>2022-03</c:v>
                </c:pt>
                <c:pt idx="3">
                  <c:v>2022-04</c:v>
                </c:pt>
                <c:pt idx="4">
                  <c:v>2022-05</c:v>
                </c:pt>
                <c:pt idx="5">
                  <c:v>2022-06</c:v>
                </c:pt>
                <c:pt idx="6">
                  <c:v>2022-07</c:v>
                </c:pt>
                <c:pt idx="7">
                  <c:v>2022-08</c:v>
                </c:pt>
                <c:pt idx="8">
                  <c:v>2022-09</c:v>
                </c:pt>
                <c:pt idx="9">
                  <c:v>2022-10</c:v>
                </c:pt>
                <c:pt idx="10">
                  <c:v>2022-11</c:v>
                </c:pt>
                <c:pt idx="11">
                  <c:v>2022-12</c:v>
                </c:pt>
                <c:pt idx="12">
                  <c:v>2023-01</c:v>
                </c:pt>
                <c:pt idx="13">
                  <c:v>2023-02</c:v>
                </c:pt>
                <c:pt idx="14">
                  <c:v>2023-03</c:v>
                </c:pt>
                <c:pt idx="15">
                  <c:v>2023-04</c:v>
                </c:pt>
                <c:pt idx="16">
                  <c:v>2023-05</c:v>
                </c:pt>
                <c:pt idx="17">
                  <c:v>2023-06</c:v>
                </c:pt>
                <c:pt idx="18">
                  <c:v>2023-07</c:v>
                </c:pt>
                <c:pt idx="19">
                  <c:v>2023-08</c:v>
                </c:pt>
                <c:pt idx="20">
                  <c:v>2023-09</c:v>
                </c:pt>
                <c:pt idx="21">
                  <c:v>2023-10</c:v>
                </c:pt>
                <c:pt idx="22">
                  <c:v>2023-11</c:v>
                </c:pt>
                <c:pt idx="23">
                  <c:v>2023-12</c:v>
                </c:pt>
                <c:pt idx="24">
                  <c:v>2024-01</c:v>
                </c:pt>
                <c:pt idx="25">
                  <c:v>2024-02</c:v>
                </c:pt>
                <c:pt idx="26">
                  <c:v>2024-03</c:v>
                </c:pt>
                <c:pt idx="27">
                  <c:v>2024-04</c:v>
                </c:pt>
                <c:pt idx="28">
                  <c:v>2024-05</c:v>
                </c:pt>
                <c:pt idx="29">
                  <c:v>2024-06</c:v>
                </c:pt>
                <c:pt idx="30">
                  <c:v>2024-07</c:v>
                </c:pt>
                <c:pt idx="31">
                  <c:v>2024-08</c:v>
                </c:pt>
                <c:pt idx="32">
                  <c:v>2024-09</c:v>
                </c:pt>
                <c:pt idx="33">
                  <c:v>2024-10</c:v>
                </c:pt>
                <c:pt idx="34">
                  <c:v>2024-11</c:v>
                </c:pt>
                <c:pt idx="35">
                  <c:v>2024-12</c:v>
                </c:pt>
                <c:pt idx="36">
                  <c:v>2025-01</c:v>
                </c:pt>
                <c:pt idx="37">
                  <c:v>2025-02</c:v>
                </c:pt>
                <c:pt idx="38">
                  <c:v>2025-03</c:v>
                </c:pt>
                <c:pt idx="39">
                  <c:v>2025-04</c:v>
                </c:pt>
                <c:pt idx="40">
                  <c:v>2025-05</c:v>
                </c:pt>
                <c:pt idx="41">
                  <c:v>2025-06</c:v>
                </c:pt>
                <c:pt idx="42">
                  <c:v>2025-07</c:v>
                </c:pt>
                <c:pt idx="43">
                  <c:v>2025-08</c:v>
                </c:pt>
                <c:pt idx="44">
                  <c:v>2025-09</c:v>
                </c:pt>
                <c:pt idx="45">
                  <c:v>2025-10</c:v>
                </c:pt>
                <c:pt idx="46">
                  <c:v>2025-11</c:v>
                </c:pt>
                <c:pt idx="47">
                  <c:v>2025-12</c:v>
                </c:pt>
                <c:pt idx="48">
                  <c:v>2026-01</c:v>
                </c:pt>
                <c:pt idx="49">
                  <c:v>2026-02</c:v>
                </c:pt>
                <c:pt idx="50">
                  <c:v>2026-03</c:v>
                </c:pt>
                <c:pt idx="51">
                  <c:v>2026-04</c:v>
                </c:pt>
                <c:pt idx="52">
                  <c:v>2026-05</c:v>
                </c:pt>
              </c:strCache>
            </c:strRef>
          </c:cat>
          <c:val>
            <c:numRef>
              <c:f>'Monthly Data'!$T$28:$T$80</c:f>
              <c:numCache>
                <c:formatCode>0.0%</c:formatCode>
                <c:ptCount val="53"/>
                <c:pt idx="0">
                  <c:v>0</c:v>
                </c:pt>
                <c:pt idx="1">
                  <c:v>0.00153664302600465</c:v>
                </c:pt>
                <c:pt idx="2">
                  <c:v>0.00283687943262412</c:v>
                </c:pt>
                <c:pt idx="3">
                  <c:v>0.00401891252955089</c:v>
                </c:pt>
                <c:pt idx="4">
                  <c:v>0.00531914893617014</c:v>
                </c:pt>
                <c:pt idx="5">
                  <c:v>0.00898345153664293</c:v>
                </c:pt>
                <c:pt idx="6">
                  <c:v>0.0134751773049646</c:v>
                </c:pt>
                <c:pt idx="7">
                  <c:v>0.0167848699763593</c:v>
                </c:pt>
                <c:pt idx="8">
                  <c:v>0.0191489361702129</c:v>
                </c:pt>
                <c:pt idx="9">
                  <c:v>0.0202127659574467</c:v>
                </c:pt>
                <c:pt idx="10">
                  <c:v>0.0196217494089834</c:v>
                </c:pt>
                <c:pt idx="11">
                  <c:v>0.0178486997635934</c:v>
                </c:pt>
                <c:pt idx="12">
                  <c:v>0.0170212765957447</c:v>
                </c:pt>
                <c:pt idx="13">
                  <c:v>0.0177304964539007</c:v>
                </c:pt>
                <c:pt idx="14">
                  <c:v>0.0190307328605202</c:v>
                </c:pt>
                <c:pt idx="15">
                  <c:v>0.0206855791962175</c:v>
                </c:pt>
                <c:pt idx="16">
                  <c:v>0.0222222222222221</c:v>
                </c:pt>
                <c:pt idx="17">
                  <c:v>0.0242316784869976</c:v>
                </c:pt>
                <c:pt idx="18">
                  <c:v>0.0254137115839244</c:v>
                </c:pt>
                <c:pt idx="19">
                  <c:v>0.0256501182033098</c:v>
                </c:pt>
                <c:pt idx="20">
                  <c:v>0.0254137115839244</c:v>
                </c:pt>
                <c:pt idx="21">
                  <c:v>0.0257683215130025</c:v>
                </c:pt>
                <c:pt idx="22">
                  <c:v>0.0264775413711584</c:v>
                </c:pt>
                <c:pt idx="23">
                  <c:v>0.0265957446808511</c:v>
                </c:pt>
                <c:pt idx="24">
                  <c:v>0.0273049645390071</c:v>
                </c:pt>
                <c:pt idx="25">
                  <c:v>0.0281323877068558</c:v>
                </c:pt>
                <c:pt idx="26">
                  <c:v>0.0283687943262412</c:v>
                </c:pt>
                <c:pt idx="27">
                  <c:v>0.0280141843971631</c:v>
                </c:pt>
                <c:pt idx="28">
                  <c:v>0.0275413711583925</c:v>
                </c:pt>
                <c:pt idx="29">
                  <c:v>0.0270685579196217</c:v>
                </c:pt>
                <c:pt idx="30">
                  <c:v>0.0261229314420803</c:v>
                </c:pt>
                <c:pt idx="31">
                  <c:v>0.0247044917257684</c:v>
                </c:pt>
                <c:pt idx="32">
                  <c:v>0.0241134751773049</c:v>
                </c:pt>
                <c:pt idx="33">
                  <c:v>0.0242316784869976</c:v>
                </c:pt>
                <c:pt idx="34">
                  <c:v>0.0257683215130025</c:v>
                </c:pt>
                <c:pt idx="35">
                  <c:v>0.0270685579196217</c:v>
                </c:pt>
                <c:pt idx="36">
                  <c:v>0.0277777777777777</c:v>
                </c:pt>
                <c:pt idx="37">
                  <c:v>0.0281323877068558</c:v>
                </c:pt>
                <c:pt idx="38">
                  <c:v>0.0276595744680852</c:v>
                </c:pt>
                <c:pt idx="39">
                  <c:v>0.0265957446808511</c:v>
                </c:pt>
                <c:pt idx="40">
                  <c:v>0.0247044917257684</c:v>
                </c:pt>
                <c:pt idx="41">
                  <c:v>0.0254137115839244</c:v>
                </c:pt>
                <c:pt idx="42">
                  <c:v>0.026950354609929</c:v>
                </c:pt>
                <c:pt idx="43">
                  <c:v>0.0273049645390071</c:v>
                </c:pt>
                <c:pt idx="44">
                  <c:v>0.0250591016548463</c:v>
                </c:pt>
                <c:pt idx="45">
                  <c:v>0.0232860520094562</c:v>
                </c:pt>
                <c:pt idx="46">
                  <c:v>0.0242316784869976</c:v>
                </c:pt>
                <c:pt idx="47">
                  <c:v>0.0263593380614657</c:v>
                </c:pt>
                <c:pt idx="48">
                  <c:v>0.0278959810874704</c:v>
                </c:pt>
                <c:pt idx="49">
                  <c:v>0.0281323877068558</c:v>
                </c:pt>
                <c:pt idx="50">
                  <c:v>0.0286052009456266</c:v>
                </c:pt>
                <c:pt idx="51">
                  <c:v>0.0296690307328604</c:v>
                </c:pt>
                <c:pt idx="52">
                  <c:v>0.0304964539007093</c:v>
                </c:pt>
              </c:numCache>
            </c:numRef>
          </c:val>
          <c:smooth val="0"/>
        </c:ser>
        <c:ser>
          <c:idx val="5"/>
          <c:order val="5"/>
          <c:tx>
            <c:strRef>
              <c:f>'Monthly Data'!$U$27</c:f>
              <c:strCache>
                <c:ptCount val="1"/>
                <c:pt idx="0">
                  <c:v>ADP Prof &amp; Bus</c:v>
                </c:pt>
              </c:strCache>
            </c:strRef>
          </c:tx>
          <c:spPr>
            <a:solidFill>
              <a:srgbClr val="1f3a5f"/>
            </a:solidFill>
            <a:ln w="15840">
              <a:solidFill>
                <a:srgbClr val="1f3a5f"/>
              </a:solidFill>
              <a:prstDash val="dash"/>
              <a:round/>
            </a:ln>
          </c:spPr>
          <c:marker>
            <c:symbol val="none"/>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'Monthly Data'!$A$28:$A$80</c:f>
              <c:strCache>
                <c:ptCount val="53"/>
                <c:pt idx="0">
                  <c:v>2022-01</c:v>
                </c:pt>
                <c:pt idx="1">
                  <c:v>2022-02</c:v>
                </c:pt>
                <c:pt idx="2">
                  <c:v>2022-03</c:v>
                </c:pt>
                <c:pt idx="3">
                  <c:v>2022-04</c:v>
                </c:pt>
                <c:pt idx="4">
                  <c:v>2022-05</c:v>
                </c:pt>
                <c:pt idx="5">
                  <c:v>2022-06</c:v>
                </c:pt>
                <c:pt idx="6">
                  <c:v>2022-07</c:v>
                </c:pt>
                <c:pt idx="7">
                  <c:v>2022-08</c:v>
                </c:pt>
                <c:pt idx="8">
                  <c:v>2022-09</c:v>
                </c:pt>
                <c:pt idx="9">
                  <c:v>2022-10</c:v>
                </c:pt>
                <c:pt idx="10">
                  <c:v>2022-11</c:v>
                </c:pt>
                <c:pt idx="11">
                  <c:v>2022-12</c:v>
                </c:pt>
                <c:pt idx="12">
                  <c:v>2023-01</c:v>
                </c:pt>
                <c:pt idx="13">
                  <c:v>2023-02</c:v>
                </c:pt>
                <c:pt idx="14">
                  <c:v>2023-03</c:v>
                </c:pt>
                <c:pt idx="15">
                  <c:v>2023-04</c:v>
                </c:pt>
                <c:pt idx="16">
                  <c:v>2023-05</c:v>
                </c:pt>
                <c:pt idx="17">
                  <c:v>2023-06</c:v>
                </c:pt>
                <c:pt idx="18">
                  <c:v>2023-07</c:v>
                </c:pt>
                <c:pt idx="19">
                  <c:v>2023-08</c:v>
                </c:pt>
                <c:pt idx="20">
                  <c:v>2023-09</c:v>
                </c:pt>
                <c:pt idx="21">
                  <c:v>2023-10</c:v>
                </c:pt>
                <c:pt idx="22">
                  <c:v>2023-11</c:v>
                </c:pt>
                <c:pt idx="23">
                  <c:v>2023-12</c:v>
                </c:pt>
                <c:pt idx="24">
                  <c:v>2024-01</c:v>
                </c:pt>
                <c:pt idx="25">
                  <c:v>2024-02</c:v>
                </c:pt>
                <c:pt idx="26">
                  <c:v>2024-03</c:v>
                </c:pt>
                <c:pt idx="27">
                  <c:v>2024-04</c:v>
                </c:pt>
                <c:pt idx="28">
                  <c:v>2024-05</c:v>
                </c:pt>
                <c:pt idx="29">
                  <c:v>2024-06</c:v>
                </c:pt>
                <c:pt idx="30">
                  <c:v>2024-07</c:v>
                </c:pt>
                <c:pt idx="31">
                  <c:v>2024-08</c:v>
                </c:pt>
                <c:pt idx="32">
                  <c:v>2024-09</c:v>
                </c:pt>
                <c:pt idx="33">
                  <c:v>2024-10</c:v>
                </c:pt>
                <c:pt idx="34">
                  <c:v>2024-11</c:v>
                </c:pt>
                <c:pt idx="35">
                  <c:v>2024-12</c:v>
                </c:pt>
                <c:pt idx="36">
                  <c:v>2025-01</c:v>
                </c:pt>
                <c:pt idx="37">
                  <c:v>2025-02</c:v>
                </c:pt>
                <c:pt idx="38">
                  <c:v>2025-03</c:v>
                </c:pt>
                <c:pt idx="39">
                  <c:v>2025-04</c:v>
                </c:pt>
                <c:pt idx="40">
                  <c:v>2025-05</c:v>
                </c:pt>
                <c:pt idx="41">
                  <c:v>2025-06</c:v>
                </c:pt>
                <c:pt idx="42">
                  <c:v>2025-07</c:v>
                </c:pt>
                <c:pt idx="43">
                  <c:v>2025-08</c:v>
                </c:pt>
                <c:pt idx="44">
                  <c:v>2025-09</c:v>
                </c:pt>
                <c:pt idx="45">
                  <c:v>2025-10</c:v>
                </c:pt>
                <c:pt idx="46">
                  <c:v>2025-11</c:v>
                </c:pt>
                <c:pt idx="47">
                  <c:v>2025-12</c:v>
                </c:pt>
                <c:pt idx="48">
                  <c:v>2026-01</c:v>
                </c:pt>
                <c:pt idx="49">
                  <c:v>2026-02</c:v>
                </c:pt>
                <c:pt idx="50">
                  <c:v>2026-03</c:v>
                </c:pt>
                <c:pt idx="51">
                  <c:v>2026-04</c:v>
                </c:pt>
                <c:pt idx="52">
                  <c:v>2026-05</c:v>
                </c:pt>
              </c:strCache>
            </c:strRef>
          </c:cat>
          <c:val>
            <c:numRef>
              <c:f>'Monthly Data'!$U$28:$U$80</c:f>
              <c:numCache>
                <c:formatCode>0.0%</c:formatCode>
                <c:ptCount val="53"/>
                <c:pt idx="0">
                  <c:v>0</c:v>
                </c:pt>
                <c:pt idx="1">
                  <c:v>0.00371287128712861</c:v>
                </c:pt>
                <c:pt idx="2">
                  <c:v>0.00939677301063435</c:v>
                </c:pt>
                <c:pt idx="3">
                  <c:v>0.0158140814081409</c:v>
                </c:pt>
                <c:pt idx="4">
                  <c:v>0.0198478181151449</c:v>
                </c:pt>
                <c:pt idx="5">
                  <c:v>0.0261276127612762</c:v>
                </c:pt>
                <c:pt idx="6">
                  <c:v>0.030894756142281</c:v>
                </c:pt>
                <c:pt idx="7">
                  <c:v>0.0341492482581591</c:v>
                </c:pt>
                <c:pt idx="8">
                  <c:v>0.0373579024569124</c:v>
                </c:pt>
                <c:pt idx="9">
                  <c:v>0.0402456912357903</c:v>
                </c:pt>
                <c:pt idx="10">
                  <c:v>0.0419416941694168</c:v>
                </c:pt>
                <c:pt idx="11">
                  <c:v>0.0417125045837916</c:v>
                </c:pt>
                <c:pt idx="12">
                  <c:v>0.0415749908324166</c:v>
                </c:pt>
                <c:pt idx="13">
                  <c:v>0.0398331499816649</c:v>
                </c:pt>
                <c:pt idx="14">
                  <c:v>0.0369911991199119</c:v>
                </c:pt>
                <c:pt idx="15">
                  <c:v>0.034103410341034</c:v>
                </c:pt>
                <c:pt idx="16">
                  <c:v>0.0329574624129079</c:v>
                </c:pt>
                <c:pt idx="17">
                  <c:v>0.0320407040704069</c:v>
                </c:pt>
                <c:pt idx="18">
                  <c:v>0.0317198386505317</c:v>
                </c:pt>
                <c:pt idx="19">
                  <c:v>0.0315364869820316</c:v>
                </c:pt>
                <c:pt idx="20">
                  <c:v>0.0300238357169049</c:v>
                </c:pt>
                <c:pt idx="21">
                  <c:v>0.0277777777777777</c:v>
                </c:pt>
                <c:pt idx="22">
                  <c:v>0.0255317198386504</c:v>
                </c:pt>
                <c:pt idx="23">
                  <c:v>0.0261276127612762</c:v>
                </c:pt>
                <c:pt idx="24">
                  <c:v>0.0278236156949028</c:v>
                </c:pt>
                <c:pt idx="25">
                  <c:v>0.0293821048771543</c:v>
                </c:pt>
                <c:pt idx="26">
                  <c:v>0.0297029702970297</c:v>
                </c:pt>
                <c:pt idx="27">
                  <c:v>0.0291529152915291</c:v>
                </c:pt>
                <c:pt idx="28">
                  <c:v>0.0278236156949028</c:v>
                </c:pt>
                <c:pt idx="29">
                  <c:v>0.0256692335900257</c:v>
                </c:pt>
                <c:pt idx="30">
                  <c:v>0.0236982031536488</c:v>
                </c:pt>
                <c:pt idx="31">
                  <c:v>0.0209937660432711</c:v>
                </c:pt>
                <c:pt idx="32">
                  <c:v>0.0198478181151449</c:v>
                </c:pt>
                <c:pt idx="33">
                  <c:v>0.0203520352035202</c:v>
                </c:pt>
                <c:pt idx="34">
                  <c:v>0.0226439310597726</c:v>
                </c:pt>
                <c:pt idx="35">
                  <c:v>0.0242482581591492</c:v>
                </c:pt>
                <c:pt idx="36">
                  <c:v>0.0218646864686469</c:v>
                </c:pt>
                <c:pt idx="37">
                  <c:v>0.020122845617895</c:v>
                </c:pt>
                <c:pt idx="38">
                  <c:v>0.0194811147781444</c:v>
                </c:pt>
                <c:pt idx="39">
                  <c:v>0.0203978731206453</c:v>
                </c:pt>
                <c:pt idx="40">
                  <c:v>0.0196644664466448</c:v>
                </c:pt>
                <c:pt idx="41">
                  <c:v>0.0177392739273927</c:v>
                </c:pt>
                <c:pt idx="42">
                  <c:v>0.0159515951595159</c:v>
                </c:pt>
                <c:pt idx="43">
                  <c:v>0.0148514851485149</c:v>
                </c:pt>
                <c:pt idx="44">
                  <c:v>0.0193894389438944</c:v>
                </c:pt>
                <c:pt idx="45">
                  <c:v>0.0205353868720206</c:v>
                </c:pt>
                <c:pt idx="46">
                  <c:v>0.0223689035570225</c:v>
                </c:pt>
                <c:pt idx="47">
                  <c:v>0.022002200220022</c:v>
                </c:pt>
                <c:pt idx="48">
                  <c:v>0.0194811147781444</c:v>
                </c:pt>
                <c:pt idx="49">
                  <c:v>0.0181976530986432</c:v>
                </c:pt>
                <c:pt idx="50">
                  <c:v>0.0182893289328934</c:v>
                </c:pt>
                <c:pt idx="51">
                  <c:v>0.017968463513018</c:v>
                </c:pt>
                <c:pt idx="52">
                  <c:v>0.0184726806013935</c:v>
                </c:pt>
              </c:numCache>
            </c:numRef>
          </c:val>
          <c:smooth val="0"/>
        </c:ser>
        <c:ser>
          <c:idx val="6"/>
          <c:order val="6"/>
          <c:tx>
            <c:strRef>
              <c:f>'Monthly Data'!$V$27</c:f>
              <c:strCache>
                <c:ptCount val="1"/>
                <c:pt idx="0">
                  <c:v>Total Nonfarm (all US)</c:v>
                </c:pt>
              </c:strCache>
            </c:strRef>
          </c:tx>
          <c:spPr>
            <a:solidFill>
              <a:srgbClr val="222222"/>
            </a:solidFill>
            <a:ln w="28080">
              <a:solidFill>
                <a:srgbClr val="222222"/>
              </a:solidFill>
              <a:round/>
            </a:ln>
          </c:spPr>
          <c:marker>
            <c:symbol val="none"/>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'Monthly Data'!$A$28:$A$80</c:f>
              <c:strCache>
                <c:ptCount val="53"/>
                <c:pt idx="0">
                  <c:v>2022-01</c:v>
                </c:pt>
                <c:pt idx="1">
                  <c:v>2022-02</c:v>
                </c:pt>
                <c:pt idx="2">
                  <c:v>2022-03</c:v>
                </c:pt>
                <c:pt idx="3">
                  <c:v>2022-04</c:v>
                </c:pt>
                <c:pt idx="4">
                  <c:v>2022-05</c:v>
                </c:pt>
                <c:pt idx="5">
                  <c:v>2022-06</c:v>
                </c:pt>
                <c:pt idx="6">
                  <c:v>2022-07</c:v>
                </c:pt>
                <c:pt idx="7">
                  <c:v>2022-08</c:v>
                </c:pt>
                <c:pt idx="8">
                  <c:v>2022-09</c:v>
                </c:pt>
                <c:pt idx="9">
                  <c:v>2022-10</c:v>
                </c:pt>
                <c:pt idx="10">
                  <c:v>2022-11</c:v>
                </c:pt>
                <c:pt idx="11">
                  <c:v>2022-12</c:v>
                </c:pt>
                <c:pt idx="12">
                  <c:v>2023-01</c:v>
                </c:pt>
                <c:pt idx="13">
                  <c:v>2023-02</c:v>
                </c:pt>
                <c:pt idx="14">
                  <c:v>2023-03</c:v>
                </c:pt>
                <c:pt idx="15">
                  <c:v>2023-04</c:v>
                </c:pt>
                <c:pt idx="16">
                  <c:v>2023-05</c:v>
                </c:pt>
                <c:pt idx="17">
                  <c:v>2023-06</c:v>
                </c:pt>
                <c:pt idx="18">
                  <c:v>2023-07</c:v>
                </c:pt>
                <c:pt idx="19">
                  <c:v>2023-08</c:v>
                </c:pt>
                <c:pt idx="20">
                  <c:v>2023-09</c:v>
                </c:pt>
                <c:pt idx="21">
                  <c:v>2023-10</c:v>
                </c:pt>
                <c:pt idx="22">
                  <c:v>2023-11</c:v>
                </c:pt>
                <c:pt idx="23">
                  <c:v>2023-12</c:v>
                </c:pt>
                <c:pt idx="24">
                  <c:v>2024-01</c:v>
                </c:pt>
                <c:pt idx="25">
                  <c:v>2024-02</c:v>
                </c:pt>
                <c:pt idx="26">
                  <c:v>2024-03</c:v>
                </c:pt>
                <c:pt idx="27">
                  <c:v>2024-04</c:v>
                </c:pt>
                <c:pt idx="28">
                  <c:v>2024-05</c:v>
                </c:pt>
                <c:pt idx="29">
                  <c:v>2024-06</c:v>
                </c:pt>
                <c:pt idx="30">
                  <c:v>2024-07</c:v>
                </c:pt>
                <c:pt idx="31">
                  <c:v>2024-08</c:v>
                </c:pt>
                <c:pt idx="32">
                  <c:v>2024-09</c:v>
                </c:pt>
                <c:pt idx="33">
                  <c:v>2024-10</c:v>
                </c:pt>
                <c:pt idx="34">
                  <c:v>2024-11</c:v>
                </c:pt>
                <c:pt idx="35">
                  <c:v>2024-12</c:v>
                </c:pt>
                <c:pt idx="36">
                  <c:v>2025-01</c:v>
                </c:pt>
                <c:pt idx="37">
                  <c:v>2025-02</c:v>
                </c:pt>
                <c:pt idx="38">
                  <c:v>2025-03</c:v>
                </c:pt>
                <c:pt idx="39">
                  <c:v>2025-04</c:v>
                </c:pt>
                <c:pt idx="40">
                  <c:v>2025-05</c:v>
                </c:pt>
                <c:pt idx="41">
                  <c:v>2025-06</c:v>
                </c:pt>
                <c:pt idx="42">
                  <c:v>2025-07</c:v>
                </c:pt>
                <c:pt idx="43">
                  <c:v>2025-08</c:v>
                </c:pt>
                <c:pt idx="44">
                  <c:v>2025-09</c:v>
                </c:pt>
                <c:pt idx="45">
                  <c:v>2025-10</c:v>
                </c:pt>
                <c:pt idx="46">
                  <c:v>2025-11</c:v>
                </c:pt>
                <c:pt idx="47">
                  <c:v>2025-12</c:v>
                </c:pt>
                <c:pt idx="48">
                  <c:v>2026-01</c:v>
                </c:pt>
                <c:pt idx="49">
                  <c:v>2026-02</c:v>
                </c:pt>
                <c:pt idx="50">
                  <c:v>2026-03</c:v>
                </c:pt>
                <c:pt idx="51">
                  <c:v>2026-04</c:v>
                </c:pt>
                <c:pt idx="52">
                  <c:v>2026-05</c:v>
                </c:pt>
              </c:strCache>
            </c:strRef>
          </c:cat>
          <c:val>
            <c:numRef>
              <c:f>'Monthly Data'!$V$28:$V$80</c:f>
              <c:numCache>
                <c:formatCode>0.0%</c:formatCode>
                <c:ptCount val="53"/>
                <c:pt idx="0">
                  <c:v>0</c:v>
                </c:pt>
                <c:pt idx="1">
                  <c:v>0.00545978160873561</c:v>
                </c:pt>
                <c:pt idx="2">
                  <c:v>0.00872631761396203</c:v>
                </c:pt>
                <c:pt idx="3">
                  <c:v>0.0107795688172474</c:v>
                </c:pt>
                <c:pt idx="4">
                  <c:v>0.0127861552204578</c:v>
                </c:pt>
                <c:pt idx="5">
                  <c:v>0.015679372825087</c:v>
                </c:pt>
                <c:pt idx="6">
                  <c:v>0.0204391824327026</c:v>
                </c:pt>
                <c:pt idx="7">
                  <c:v>0.022372438435796</c:v>
                </c:pt>
                <c:pt idx="8">
                  <c:v>0.0238390464381424</c:v>
                </c:pt>
                <c:pt idx="9">
                  <c:v>0.0262189512419504</c:v>
                </c:pt>
                <c:pt idx="10">
                  <c:v>0.0282388704451821</c:v>
                </c:pt>
                <c:pt idx="11">
                  <c:v>0.0289055104462488</c:v>
                </c:pt>
                <c:pt idx="12">
                  <c:v>0.031798728050878</c:v>
                </c:pt>
                <c:pt idx="13">
                  <c:v>0.0337319840539712</c:v>
                </c:pt>
                <c:pt idx="14">
                  <c:v>0.0341852992546965</c:v>
                </c:pt>
                <c:pt idx="15">
                  <c:v>0.035791901657267</c:v>
                </c:pt>
                <c:pt idx="16">
                  <c:v>0.0376584936602535</c:v>
                </c:pt>
                <c:pt idx="17">
                  <c:v>0.0391584336626536</c:v>
                </c:pt>
                <c:pt idx="18">
                  <c:v>0.0402450568643922</c:v>
                </c:pt>
                <c:pt idx="19">
                  <c:v>0.0416983320667173</c:v>
                </c:pt>
                <c:pt idx="20">
                  <c:v>0.0427382904683813</c:v>
                </c:pt>
                <c:pt idx="21">
                  <c:v>0.0437982480700772</c:v>
                </c:pt>
                <c:pt idx="22">
                  <c:v>0.0446448808714317</c:v>
                </c:pt>
                <c:pt idx="23">
                  <c:v>0.0456715064730744</c:v>
                </c:pt>
                <c:pt idx="24">
                  <c:v>0.0468381264749409</c:v>
                </c:pt>
                <c:pt idx="25">
                  <c:v>0.0482114048771383</c:v>
                </c:pt>
                <c:pt idx="26">
                  <c:v>0.0497313440795701</c:v>
                </c:pt>
                <c:pt idx="27">
                  <c:v>0.0501579936802528</c:v>
                </c:pt>
                <c:pt idx="28">
                  <c:v>0.0506779728810847</c:v>
                </c:pt>
                <c:pt idx="29">
                  <c:v>0.0512579496820127</c:v>
                </c:pt>
                <c:pt idx="30">
                  <c:v>0.0516112688825781</c:v>
                </c:pt>
                <c:pt idx="31">
                  <c:v>0.051671266482674</c:v>
                </c:pt>
                <c:pt idx="32">
                  <c:v>0.0527045584843273</c:v>
                </c:pt>
                <c:pt idx="33">
                  <c:v>0.0529245496846793</c:v>
                </c:pt>
                <c:pt idx="34">
                  <c:v>0.0538178472861086</c:v>
                </c:pt>
                <c:pt idx="35">
                  <c:v>0.0553977840886364</c:v>
                </c:pt>
                <c:pt idx="36">
                  <c:v>0.0550777968881244</c:v>
                </c:pt>
                <c:pt idx="37">
                  <c:v>0.0553577856885725</c:v>
                </c:pt>
                <c:pt idx="38">
                  <c:v>0.0558044344892872</c:v>
                </c:pt>
                <c:pt idx="39">
                  <c:v>0.056524405690439</c:v>
                </c:pt>
                <c:pt idx="40">
                  <c:v>0.0566110688905777</c:v>
                </c:pt>
                <c:pt idx="41">
                  <c:v>0.0564777408903643</c:v>
                </c:pt>
                <c:pt idx="42">
                  <c:v>0.0569043904910471</c:v>
                </c:pt>
                <c:pt idx="43">
                  <c:v>0.0564377424903004</c:v>
                </c:pt>
                <c:pt idx="44">
                  <c:v>0.056944388891111</c:v>
                </c:pt>
                <c:pt idx="45">
                  <c:v>0.0560110928896178</c:v>
                </c:pt>
                <c:pt idx="46">
                  <c:v>0.056284415290055</c:v>
                </c:pt>
                <c:pt idx="47">
                  <c:v>0.0561710864898737</c:v>
                </c:pt>
                <c:pt idx="48">
                  <c:v>0.0572377104915804</c:v>
                </c:pt>
                <c:pt idx="49">
                  <c:v>0.0561977520899164</c:v>
                </c:pt>
                <c:pt idx="50">
                  <c:v>0.057624361692199</c:v>
                </c:pt>
                <c:pt idx="51">
                  <c:v>0.0588176472941082</c:v>
                </c:pt>
                <c:pt idx="52">
                  <c:v>0.0599642680959429</c:v>
                </c:pt>
              </c:numCache>
            </c:numRef>
          </c:val>
          <c:smooth val="0"/>
        </c:ser>
        <c:hiLowLines>
          <c:spPr>
            <a:ln w="0">
              <a:noFill/>
            </a:ln>
          </c:spPr>
        </c:hiLowLines>
        <c:marker val="0"/>
        <c:axId val="23243733"/>
        <c:axId val="44498602"/>
      </c:lineChart>
      <c:catAx>
        <c:axId val="23243733"/>
        <c:scaling>
          <c:orientation val="minMax"/>
        </c:scaling>
        <c:delete val="0"/>
        <c:axPos val="b"/>
        <c:title>
          <c:tx>
            <c:rich>
              <a:bodyPr rot="0"/>
              <a:lstStyle/>
              <a:p>
                <a:pPr>
                  <a:defRPr b="1" sz="1000" spc="-1" strike="noStrike">
                    <a:solidFill>
                      <a:srgbClr val="000000"/>
                    </a:solidFill>
                    <a:latin typeface="Calibri"/>
                  </a:defRPr>
                </a:pPr>
                <a:r>
                  <a:rPr b="1" sz="1000" spc="-1" strike="noStrike">
                    <a:solidFill>
                      <a:srgbClr val="000000"/>
                    </a:solidFill>
                    <a:latin typeface="Calibri"/>
                  </a:rPr>
                  <a:t>Month</a:t>
                </a:r>
              </a:p>
            </c:rich>
          </c:tx>
          <c:overlay val="0"/>
          <c:spPr>
            <a:noFill/>
            <a:ln w="0">
              <a:noFill/>
            </a:ln>
          </c:spPr>
        </c:title>
        <c:numFmt formatCode="General"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44498602"/>
        <c:crosses val="autoZero"/>
        <c:auto val="1"/>
        <c:lblAlgn val="ctr"/>
        <c:lblOffset val="100"/>
        <c:noMultiLvlLbl val="0"/>
      </c:catAx>
      <c:valAx>
        <c:axId val="44498602"/>
        <c:scaling>
          <c:orientation val="minMax"/>
        </c:scaling>
        <c:delete val="0"/>
        <c:axPos val="l"/>
        <c:majorGridlines>
          <c:spPr>
            <a:ln w="0">
              <a:solidFill>
                <a:srgbClr val="b3b3b3"/>
              </a:solidFill>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 change since Jan 2022</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23243733"/>
        <c:crosses val="autoZero"/>
        <c:crossBetween val="between"/>
      </c:valAx>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1800" spc="-1" strike="noStrike">
                <a:solidFill>
                  <a:srgbClr val="000000"/>
                </a:solidFill>
                <a:latin typeface="Calibri"/>
              </a:defRPr>
            </a:pPr>
            <a:r>
              <a:rPr b="1" lang="en-US" sz="1800" spc="-1" strike="noStrike">
                <a:solidFill>
                  <a:srgbClr val="000000"/>
                </a:solidFill>
                <a:latin typeface="Calibri"/>
              </a:rPr>
              <a:t>Employment by job family</a:t>
            </a:r>
          </a:p>
        </c:rich>
      </c:tx>
      <c:overlay val="0"/>
      <c:spPr>
        <a:noFill/>
        <a:ln w="0">
          <a:noFill/>
        </a:ln>
      </c:spPr>
    </c:title>
    <c:autoTitleDeleted val="0"/>
    <c:plotArea>
      <c:barChart>
        <c:barDir val="bar"/>
        <c:grouping val="clustered"/>
        <c:varyColors val="0"/>
        <c:ser>
          <c:idx val="0"/>
          <c:order val="0"/>
          <c:tx>
            <c:strRef>
              <c:f>'By Family'!$B$3</c:f>
              <c:strCache>
                <c:ptCount val="1"/>
                <c:pt idx="0">
                  <c:v>Employment</c:v>
                </c:pt>
              </c:strCache>
            </c:strRef>
          </c:tx>
          <c:spPr>
            <a:solidFill>
              <a:srgbClr val="4f81bd"/>
            </a:solidFill>
            <a:ln w="0">
              <a:noFill/>
            </a:ln>
          </c:spPr>
          <c:invertIfNegative val="0"/>
          <c:dLbls>
            <c:txPr>
              <a:bodyPr wrap="square"/>
              <a:lstStyle/>
              <a:p>
                <a:pPr>
                  <a:defRPr b="0" sz="1000" spc="-1" strike="noStrike">
                    <a:solidFill>
                      <a:srgbClr val="000000"/>
                    </a:solidFill>
                    <a:latin typeface="Arial"/>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'By Family'!$A$4:$A$16</c:f>
              <c:strCache>
                <c:ptCount val="13"/>
                <c:pt idx="0">
                  <c:v>Services and other</c:v>
                </c:pt>
                <c:pt idx="1">
                  <c:v>Production, construction and transportation</c:v>
                </c:pt>
                <c:pt idx="2">
                  <c:v>Health care</c:v>
                </c:pt>
                <c:pt idx="3">
                  <c:v>Office support</c:v>
                </c:pt>
                <c:pt idx="4">
                  <c:v>Sales</c:v>
                </c:pt>
                <c:pt idx="5">
                  <c:v>Management</c:v>
                </c:pt>
                <c:pt idx="6">
                  <c:v>Business and finance</c:v>
                </c:pt>
                <c:pt idx="7">
                  <c:v>Educational instruction</c:v>
                </c:pt>
                <c:pt idx="8">
                  <c:v>Computer and math</c:v>
                </c:pt>
                <c:pt idx="9">
                  <c:v>Engineering</c:v>
                </c:pt>
                <c:pt idx="10">
                  <c:v>Arts, sports and media</c:v>
                </c:pt>
                <c:pt idx="11">
                  <c:v>Life, physical, and social science</c:v>
                </c:pt>
                <c:pt idx="12">
                  <c:v>Legal</c:v>
                </c:pt>
              </c:strCache>
            </c:strRef>
          </c:cat>
          <c:val>
            <c:numRef>
              <c:f>'By Family'!$B$4:$B$16</c:f>
              <c:numCache>
                <c:formatCode>#,##0</c:formatCode>
                <c:ptCount val="13"/>
                <c:pt idx="0">
                  <c:v>33583340</c:v>
                </c:pt>
                <c:pt idx="1">
                  <c:v>28198000</c:v>
                </c:pt>
                <c:pt idx="2">
                  <c:v>17695210</c:v>
                </c:pt>
                <c:pt idx="3">
                  <c:v>17388780</c:v>
                </c:pt>
                <c:pt idx="4">
                  <c:v>13331100</c:v>
                </c:pt>
                <c:pt idx="5">
                  <c:v>11064420</c:v>
                </c:pt>
                <c:pt idx="6">
                  <c:v>10537240</c:v>
                </c:pt>
                <c:pt idx="7">
                  <c:v>8701790</c:v>
                </c:pt>
                <c:pt idx="8">
                  <c:v>5260120</c:v>
                </c:pt>
                <c:pt idx="9">
                  <c:v>2602660</c:v>
                </c:pt>
                <c:pt idx="10">
                  <c:v>1981270</c:v>
                </c:pt>
                <c:pt idx="11">
                  <c:v>1465820</c:v>
                </c:pt>
                <c:pt idx="12">
                  <c:v>1258860</c:v>
                </c:pt>
              </c:numCache>
            </c:numRef>
          </c:val>
        </c:ser>
        <c:gapWidth val="150"/>
        <c:overlap val="0"/>
        <c:axId val="6651235"/>
        <c:axId val="68151654"/>
      </c:barChart>
      <c:catAx>
        <c:axId val="6651235"/>
        <c:scaling>
          <c:orientation val="minMax"/>
        </c:scaling>
        <c:delete val="0"/>
        <c:axPos val="b"/>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68151654"/>
        <c:crosses val="autoZero"/>
        <c:auto val="1"/>
        <c:lblAlgn val="ctr"/>
        <c:lblOffset val="100"/>
        <c:noMultiLvlLbl val="0"/>
      </c:catAx>
      <c:valAx>
        <c:axId val="68151654"/>
        <c:scaling>
          <c:orientation val="minMax"/>
        </c:scaling>
        <c:delete val="0"/>
        <c:axPos val="l"/>
        <c:majorGridlines>
          <c:spPr>
            <a:ln w="9360">
              <a:solidFill>
                <a:srgbClr val="878787"/>
              </a:solidFill>
              <a:round/>
            </a:ln>
          </c:spPr>
        </c:majorGridlines>
        <c:numFmt formatCode="#,##0"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6651235"/>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1800" spc="-1" strike="noStrike">
                <a:solidFill>
                  <a:srgbClr val="000000"/>
                </a:solidFill>
                <a:latin typeface="Calibri"/>
              </a:defRPr>
            </a:pPr>
            <a:r>
              <a:rPr b="1" lang="en-US" sz="1800" spc="-1" strike="noStrike">
                <a:solidFill>
                  <a:srgbClr val="000000"/>
                </a:solidFill>
                <a:latin typeface="Calibri"/>
              </a:rPr>
              <a:t>Employment-weighted mean automation by job family</a:t>
            </a:r>
          </a:p>
        </c:rich>
      </c:tx>
      <c:overlay val="0"/>
      <c:spPr>
        <a:noFill/>
        <a:ln w="0">
          <a:noFill/>
        </a:ln>
      </c:spPr>
    </c:title>
    <c:autoTitleDeleted val="0"/>
    <c:plotArea>
      <c:barChart>
        <c:barDir val="bar"/>
        <c:grouping val="clustered"/>
        <c:varyColors val="0"/>
        <c:ser>
          <c:idx val="0"/>
          <c:order val="0"/>
          <c:tx>
            <c:strRef>
              <c:f>'By Family'!$C$3</c:f>
              <c:strCache>
                <c:ptCount val="1"/>
                <c:pt idx="0">
                  <c:v>Wtd. mean automation</c:v>
                </c:pt>
              </c:strCache>
            </c:strRef>
          </c:tx>
          <c:spPr>
            <a:solidFill>
              <a:srgbClr val="4f81bd"/>
            </a:solidFill>
            <a:ln w="0">
              <a:noFill/>
            </a:ln>
          </c:spPr>
          <c:invertIfNegative val="0"/>
          <c:dLbls>
            <c:txPr>
              <a:bodyPr wrap="square"/>
              <a:lstStyle/>
              <a:p>
                <a:pPr>
                  <a:defRPr b="0" sz="1000" spc="-1" strike="noStrike">
                    <a:solidFill>
                      <a:srgbClr val="000000"/>
                    </a:solidFill>
                    <a:latin typeface="Arial"/>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'By Family'!$A$4:$A$16</c:f>
              <c:strCache>
                <c:ptCount val="13"/>
                <c:pt idx="0">
                  <c:v>Services and other</c:v>
                </c:pt>
                <c:pt idx="1">
                  <c:v>Production, construction and transportation</c:v>
                </c:pt>
                <c:pt idx="2">
                  <c:v>Health care</c:v>
                </c:pt>
                <c:pt idx="3">
                  <c:v>Office support</c:v>
                </c:pt>
                <c:pt idx="4">
                  <c:v>Sales</c:v>
                </c:pt>
                <c:pt idx="5">
                  <c:v>Management</c:v>
                </c:pt>
                <c:pt idx="6">
                  <c:v>Business and finance</c:v>
                </c:pt>
                <c:pt idx="7">
                  <c:v>Educational instruction</c:v>
                </c:pt>
                <c:pt idx="8">
                  <c:v>Computer and math</c:v>
                </c:pt>
                <c:pt idx="9">
                  <c:v>Engineering</c:v>
                </c:pt>
                <c:pt idx="10">
                  <c:v>Arts, sports and media</c:v>
                </c:pt>
                <c:pt idx="11">
                  <c:v>Life, physical, and social science</c:v>
                </c:pt>
                <c:pt idx="12">
                  <c:v>Legal</c:v>
                </c:pt>
              </c:strCache>
            </c:strRef>
          </c:cat>
          <c:val>
            <c:numRef>
              <c:f>'By Family'!$C$4:$C$16</c:f>
              <c:numCache>
                <c:formatCode>0.000</c:formatCode>
                <c:ptCount val="13"/>
                <c:pt idx="0">
                  <c:v>0.167825492739356</c:v>
                </c:pt>
                <c:pt idx="1">
                  <c:v>0.158370336548691</c:v>
                </c:pt>
                <c:pt idx="2">
                  <c:v>0.271941182387776</c:v>
                </c:pt>
                <c:pt idx="3">
                  <c:v>0.583099380750116</c:v>
                </c:pt>
                <c:pt idx="4">
                  <c:v>0.380588451065554</c:v>
                </c:pt>
                <c:pt idx="5">
                  <c:v>0.421036139565683</c:v>
                </c:pt>
                <c:pt idx="6">
                  <c:v>0.547716216485531</c:v>
                </c:pt>
                <c:pt idx="7">
                  <c:v>0.32500771105715</c:v>
                </c:pt>
                <c:pt idx="8">
                  <c:v>0.501224081706628</c:v>
                </c:pt>
                <c:pt idx="9">
                  <c:v>0.389467520728793</c:v>
                </c:pt>
                <c:pt idx="10">
                  <c:v>0.327568529276676</c:v>
                </c:pt>
                <c:pt idx="11">
                  <c:v>0.401361507552087</c:v>
                </c:pt>
                <c:pt idx="12">
                  <c:v>0.456842937260696</c:v>
                </c:pt>
              </c:numCache>
            </c:numRef>
          </c:val>
        </c:ser>
        <c:gapWidth val="150"/>
        <c:overlap val="0"/>
        <c:axId val="40638282"/>
        <c:axId val="83880495"/>
      </c:barChart>
      <c:catAx>
        <c:axId val="40638282"/>
        <c:scaling>
          <c:orientation val="minMax"/>
        </c:scaling>
        <c:delete val="0"/>
        <c:axPos val="b"/>
        <c:numFmt formatCode="0.00"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83880495"/>
        <c:crosses val="autoZero"/>
        <c:auto val="1"/>
        <c:lblAlgn val="ctr"/>
        <c:lblOffset val="100"/>
        <c:noMultiLvlLbl val="0"/>
      </c:catAx>
      <c:valAx>
        <c:axId val="83880495"/>
        <c:scaling>
          <c:orientation val="minMax"/>
        </c:scaling>
        <c:delete val="0"/>
        <c:axPos val="l"/>
        <c:majorGridlines>
          <c:spPr>
            <a:ln w="9360">
              <a:solidFill>
                <a:srgbClr val="878787"/>
              </a:solidFill>
              <a:round/>
            </a:ln>
          </c:spPr>
        </c:majorGridlines>
        <c:numFmt formatCode="0.000"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40638282"/>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Services and other</a:t>
            </a:r>
          </a:p>
        </c:rich>
      </c:tx>
      <c:overlay val="0"/>
      <c:spPr>
        <a:noFill/>
        <a:ln w="0">
          <a:noFill/>
        </a:ln>
      </c:spPr>
    </c:title>
    <c:autoTitleDeleted val="0"/>
    <c:plotArea>
      <c:barChart>
        <c:barDir val="col"/>
        <c:grouping val="clustered"/>
        <c:varyColors val="0"/>
        <c:ser>
          <c:idx val="0"/>
          <c:order val="0"/>
          <c:spPr>
            <a:solidFill>
              <a:srgbClr val="4f81bd"/>
            </a:solidFill>
            <a:ln w="0">
              <a:noFill/>
            </a:ln>
          </c:spPr>
          <c:invertIfNegative val="0"/>
          <c:dLbls>
            <c:txPr>
              <a:bodyPr wrap="square"/>
              <a:lstStyle/>
              <a:p>
                <a:pPr>
                  <a:defRPr b="0" sz="1000" spc="-1" strike="noStrike">
                    <a:solidFill>
                      <a:srgbClr val="000000"/>
                    </a:solidFill>
                    <a:latin typeface="Arial"/>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'By Family'!$B$31:$K$31</c:f>
              <c:strCache>
                <c:ptCount val="10"/>
                <c:pt idx="0">
                  <c:v>0.0-0.1</c:v>
                </c:pt>
                <c:pt idx="1">
                  <c:v>0.1-0.2</c:v>
                </c:pt>
                <c:pt idx="2">
                  <c:v>0.2-0.3</c:v>
                </c:pt>
                <c:pt idx="3">
                  <c:v>0.3-0.4</c:v>
                </c:pt>
                <c:pt idx="4">
                  <c:v>0.4-0.5</c:v>
                </c:pt>
                <c:pt idx="5">
                  <c:v>0.5-0.6</c:v>
                </c:pt>
                <c:pt idx="6">
                  <c:v>0.6-0.7</c:v>
                </c:pt>
                <c:pt idx="7">
                  <c:v>0.7-0.8</c:v>
                </c:pt>
                <c:pt idx="8">
                  <c:v>0.8-0.9</c:v>
                </c:pt>
                <c:pt idx="9">
                  <c:v>0.9-1.0</c:v>
                </c:pt>
              </c:strCache>
            </c:strRef>
          </c:cat>
          <c:val>
            <c:numRef>
              <c:f>'By Family'!$B$32:$K$32</c:f>
              <c:numCache>
                <c:formatCode>General</c:formatCode>
                <c:ptCount val="10"/>
                <c:pt idx="0">
                  <c:v>41</c:v>
                </c:pt>
                <c:pt idx="1">
                  <c:v>37</c:v>
                </c:pt>
                <c:pt idx="2">
                  <c:v>26</c:v>
                </c:pt>
                <c:pt idx="3">
                  <c:v>22</c:v>
                </c:pt>
                <c:pt idx="4">
                  <c:v>8</c:v>
                </c:pt>
                <c:pt idx="5">
                  <c:v>3</c:v>
                </c:pt>
                <c:pt idx="6">
                  <c:v>1</c:v>
                </c:pt>
                <c:pt idx="7">
                  <c:v>0</c:v>
                </c:pt>
                <c:pt idx="8">
                  <c:v>0</c:v>
                </c:pt>
                <c:pt idx="9">
                  <c:v>0</c:v>
                </c:pt>
              </c:numCache>
            </c:numRef>
          </c:val>
        </c:ser>
        <c:gapWidth val="150"/>
        <c:overlap val="0"/>
        <c:axId val="9523526"/>
        <c:axId val="66056591"/>
      </c:barChart>
      <c:catAx>
        <c:axId val="9523526"/>
        <c:scaling>
          <c:orientation val="minMax"/>
        </c:scaling>
        <c:delete val="0"/>
        <c:axPos val="b"/>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66056591"/>
        <c:crosses val="autoZero"/>
        <c:auto val="1"/>
        <c:lblAlgn val="ctr"/>
        <c:lblOffset val="100"/>
        <c:noMultiLvlLbl val="0"/>
      </c:catAx>
      <c:valAx>
        <c:axId val="66056591"/>
        <c:scaling>
          <c:orientation val="minMax"/>
        </c:scaling>
        <c:delete val="0"/>
        <c:axPos val="l"/>
        <c:majorGridlines>
          <c:spPr>
            <a:ln w="9360">
              <a:solidFill>
                <a:srgbClr val="878787"/>
              </a:solidFill>
              <a:round/>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Units</a:t>
                </a:r>
              </a:p>
            </c:rich>
          </c:tx>
          <c:overlay val="0"/>
          <c:spPr>
            <a:noFill/>
            <a:ln w="0">
              <a:noFill/>
            </a:ln>
          </c:spPr>
        </c:title>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9523526"/>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Production, construction and transportation</a:t>
            </a:r>
          </a:p>
        </c:rich>
      </c:tx>
      <c:overlay val="0"/>
      <c:spPr>
        <a:noFill/>
        <a:ln w="0">
          <a:noFill/>
        </a:ln>
      </c:spPr>
    </c:title>
    <c:autoTitleDeleted val="0"/>
    <c:plotArea>
      <c:barChart>
        <c:barDir val="col"/>
        <c:grouping val="clustered"/>
        <c:varyColors val="0"/>
        <c:ser>
          <c:idx val="0"/>
          <c:order val="0"/>
          <c:spPr>
            <a:solidFill>
              <a:srgbClr val="4f81bd"/>
            </a:solidFill>
            <a:ln w="0">
              <a:noFill/>
            </a:ln>
          </c:spPr>
          <c:invertIfNegative val="0"/>
          <c:dLbls>
            <c:txPr>
              <a:bodyPr wrap="square"/>
              <a:lstStyle/>
              <a:p>
                <a:pPr>
                  <a:defRPr b="0" sz="1000" spc="-1" strike="noStrike">
                    <a:solidFill>
                      <a:srgbClr val="000000"/>
                    </a:solidFill>
                    <a:latin typeface="Arial"/>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'By Family'!$B$31:$K$31</c:f>
              <c:strCache>
                <c:ptCount val="10"/>
                <c:pt idx="0">
                  <c:v>0.0-0.1</c:v>
                </c:pt>
                <c:pt idx="1">
                  <c:v>0.1-0.2</c:v>
                </c:pt>
                <c:pt idx="2">
                  <c:v>0.2-0.3</c:v>
                </c:pt>
                <c:pt idx="3">
                  <c:v>0.3-0.4</c:v>
                </c:pt>
                <c:pt idx="4">
                  <c:v>0.4-0.5</c:v>
                </c:pt>
                <c:pt idx="5">
                  <c:v>0.5-0.6</c:v>
                </c:pt>
                <c:pt idx="6">
                  <c:v>0.6-0.7</c:v>
                </c:pt>
                <c:pt idx="7">
                  <c:v>0.7-0.8</c:v>
                </c:pt>
                <c:pt idx="8">
                  <c:v>0.8-0.9</c:v>
                </c:pt>
                <c:pt idx="9">
                  <c:v>0.9-1.0</c:v>
                </c:pt>
              </c:strCache>
            </c:strRef>
          </c:cat>
          <c:val>
            <c:numRef>
              <c:f>'By Family'!$B$33:$K$33</c:f>
              <c:numCache>
                <c:formatCode>General</c:formatCode>
                <c:ptCount val="10"/>
                <c:pt idx="0">
                  <c:v>115</c:v>
                </c:pt>
                <c:pt idx="1">
                  <c:v>59</c:v>
                </c:pt>
                <c:pt idx="2">
                  <c:v>19</c:v>
                </c:pt>
                <c:pt idx="3">
                  <c:v>7</c:v>
                </c:pt>
                <c:pt idx="4">
                  <c:v>3</c:v>
                </c:pt>
                <c:pt idx="5">
                  <c:v>0</c:v>
                </c:pt>
                <c:pt idx="6">
                  <c:v>0</c:v>
                </c:pt>
                <c:pt idx="7">
                  <c:v>0</c:v>
                </c:pt>
                <c:pt idx="8">
                  <c:v>0</c:v>
                </c:pt>
                <c:pt idx="9">
                  <c:v>0</c:v>
                </c:pt>
              </c:numCache>
            </c:numRef>
          </c:val>
        </c:ser>
        <c:gapWidth val="150"/>
        <c:overlap val="0"/>
        <c:axId val="13157800"/>
        <c:axId val="54281491"/>
      </c:barChart>
      <c:catAx>
        <c:axId val="13157800"/>
        <c:scaling>
          <c:orientation val="minMax"/>
        </c:scaling>
        <c:delete val="0"/>
        <c:axPos val="b"/>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54281491"/>
        <c:crosses val="autoZero"/>
        <c:auto val="1"/>
        <c:lblAlgn val="ctr"/>
        <c:lblOffset val="100"/>
        <c:noMultiLvlLbl val="0"/>
      </c:catAx>
      <c:valAx>
        <c:axId val="54281491"/>
        <c:scaling>
          <c:orientation val="minMax"/>
        </c:scaling>
        <c:delete val="0"/>
        <c:axPos val="l"/>
        <c:majorGridlines>
          <c:spPr>
            <a:ln w="9360">
              <a:solidFill>
                <a:srgbClr val="878787"/>
              </a:solidFill>
              <a:round/>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Units</a:t>
                </a:r>
              </a:p>
            </c:rich>
          </c:tx>
          <c:overlay val="0"/>
          <c:spPr>
            <a:noFill/>
            <a:ln w="0">
              <a:noFill/>
            </a:ln>
          </c:spPr>
        </c:title>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13157800"/>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Health care</a:t>
            </a:r>
          </a:p>
        </c:rich>
      </c:tx>
      <c:overlay val="0"/>
      <c:spPr>
        <a:noFill/>
        <a:ln w="0">
          <a:noFill/>
        </a:ln>
      </c:spPr>
    </c:title>
    <c:autoTitleDeleted val="0"/>
    <c:plotArea>
      <c:barChart>
        <c:barDir val="col"/>
        <c:grouping val="clustered"/>
        <c:varyColors val="0"/>
        <c:ser>
          <c:idx val="0"/>
          <c:order val="0"/>
          <c:spPr>
            <a:solidFill>
              <a:srgbClr val="4f81bd"/>
            </a:solidFill>
            <a:ln w="0">
              <a:noFill/>
            </a:ln>
          </c:spPr>
          <c:invertIfNegative val="0"/>
          <c:dLbls>
            <c:txPr>
              <a:bodyPr wrap="square"/>
              <a:lstStyle/>
              <a:p>
                <a:pPr>
                  <a:defRPr b="0" sz="1000" spc="-1" strike="noStrike">
                    <a:solidFill>
                      <a:srgbClr val="000000"/>
                    </a:solidFill>
                    <a:latin typeface="Arial"/>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'By Family'!$B$31:$K$31</c:f>
              <c:strCache>
                <c:ptCount val="10"/>
                <c:pt idx="0">
                  <c:v>0.0-0.1</c:v>
                </c:pt>
                <c:pt idx="1">
                  <c:v>0.1-0.2</c:v>
                </c:pt>
                <c:pt idx="2">
                  <c:v>0.2-0.3</c:v>
                </c:pt>
                <c:pt idx="3">
                  <c:v>0.3-0.4</c:v>
                </c:pt>
                <c:pt idx="4">
                  <c:v>0.4-0.5</c:v>
                </c:pt>
                <c:pt idx="5">
                  <c:v>0.5-0.6</c:v>
                </c:pt>
                <c:pt idx="6">
                  <c:v>0.6-0.7</c:v>
                </c:pt>
                <c:pt idx="7">
                  <c:v>0.7-0.8</c:v>
                </c:pt>
                <c:pt idx="8">
                  <c:v>0.8-0.9</c:v>
                </c:pt>
                <c:pt idx="9">
                  <c:v>0.9-1.0</c:v>
                </c:pt>
              </c:strCache>
            </c:strRef>
          </c:cat>
          <c:val>
            <c:numRef>
              <c:f>'By Family'!$B$34:$K$34</c:f>
              <c:numCache>
                <c:formatCode>General</c:formatCode>
                <c:ptCount val="10"/>
                <c:pt idx="0">
                  <c:v>6</c:v>
                </c:pt>
                <c:pt idx="1">
                  <c:v>16</c:v>
                </c:pt>
                <c:pt idx="2">
                  <c:v>30</c:v>
                </c:pt>
                <c:pt idx="3">
                  <c:v>20</c:v>
                </c:pt>
                <c:pt idx="4">
                  <c:v>9</c:v>
                </c:pt>
                <c:pt idx="5">
                  <c:v>4</c:v>
                </c:pt>
                <c:pt idx="6">
                  <c:v>0</c:v>
                </c:pt>
                <c:pt idx="7">
                  <c:v>1</c:v>
                </c:pt>
                <c:pt idx="8">
                  <c:v>0</c:v>
                </c:pt>
                <c:pt idx="9">
                  <c:v>0</c:v>
                </c:pt>
              </c:numCache>
            </c:numRef>
          </c:val>
        </c:ser>
        <c:gapWidth val="150"/>
        <c:overlap val="0"/>
        <c:axId val="39458645"/>
        <c:axId val="64016088"/>
      </c:barChart>
      <c:catAx>
        <c:axId val="39458645"/>
        <c:scaling>
          <c:orientation val="minMax"/>
        </c:scaling>
        <c:delete val="0"/>
        <c:axPos val="b"/>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64016088"/>
        <c:crosses val="autoZero"/>
        <c:auto val="1"/>
        <c:lblAlgn val="ctr"/>
        <c:lblOffset val="100"/>
        <c:noMultiLvlLbl val="0"/>
      </c:catAx>
      <c:valAx>
        <c:axId val="64016088"/>
        <c:scaling>
          <c:orientation val="minMax"/>
        </c:scaling>
        <c:delete val="0"/>
        <c:axPos val="l"/>
        <c:majorGridlines>
          <c:spPr>
            <a:ln w="9360">
              <a:solidFill>
                <a:srgbClr val="878787"/>
              </a:solidFill>
              <a:round/>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Units</a:t>
                </a:r>
              </a:p>
            </c:rich>
          </c:tx>
          <c:overlay val="0"/>
          <c:spPr>
            <a:noFill/>
            <a:ln w="0">
              <a:noFill/>
            </a:ln>
          </c:spPr>
        </c:title>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39458645"/>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Office support</a:t>
            </a:r>
          </a:p>
        </c:rich>
      </c:tx>
      <c:overlay val="0"/>
      <c:spPr>
        <a:noFill/>
        <a:ln w="0">
          <a:noFill/>
        </a:ln>
      </c:spPr>
    </c:title>
    <c:autoTitleDeleted val="0"/>
    <c:plotArea>
      <c:barChart>
        <c:barDir val="col"/>
        <c:grouping val="clustered"/>
        <c:varyColors val="0"/>
        <c:ser>
          <c:idx val="0"/>
          <c:order val="0"/>
          <c:spPr>
            <a:solidFill>
              <a:srgbClr val="4f81bd"/>
            </a:solidFill>
            <a:ln w="0">
              <a:noFill/>
            </a:ln>
          </c:spPr>
          <c:invertIfNegative val="0"/>
          <c:dLbls>
            <c:txPr>
              <a:bodyPr wrap="square"/>
              <a:lstStyle/>
              <a:p>
                <a:pPr>
                  <a:defRPr b="0" sz="1000" spc="-1" strike="noStrike">
                    <a:solidFill>
                      <a:srgbClr val="000000"/>
                    </a:solidFill>
                    <a:latin typeface="Arial"/>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'By Family'!$B$31:$K$31</c:f>
              <c:strCache>
                <c:ptCount val="10"/>
                <c:pt idx="0">
                  <c:v>0.0-0.1</c:v>
                </c:pt>
                <c:pt idx="1">
                  <c:v>0.1-0.2</c:v>
                </c:pt>
                <c:pt idx="2">
                  <c:v>0.2-0.3</c:v>
                </c:pt>
                <c:pt idx="3">
                  <c:v>0.3-0.4</c:v>
                </c:pt>
                <c:pt idx="4">
                  <c:v>0.4-0.5</c:v>
                </c:pt>
                <c:pt idx="5">
                  <c:v>0.5-0.6</c:v>
                </c:pt>
                <c:pt idx="6">
                  <c:v>0.6-0.7</c:v>
                </c:pt>
                <c:pt idx="7">
                  <c:v>0.7-0.8</c:v>
                </c:pt>
                <c:pt idx="8">
                  <c:v>0.8-0.9</c:v>
                </c:pt>
                <c:pt idx="9">
                  <c:v>0.9-1.0</c:v>
                </c:pt>
              </c:strCache>
            </c:strRef>
          </c:cat>
          <c:val>
            <c:numRef>
              <c:f>'By Family'!$B$35:$K$35</c:f>
              <c:numCache>
                <c:formatCode>General</c:formatCode>
                <c:ptCount val="10"/>
                <c:pt idx="0">
                  <c:v>0</c:v>
                </c:pt>
                <c:pt idx="1">
                  <c:v>2</c:v>
                </c:pt>
                <c:pt idx="2">
                  <c:v>6</c:v>
                </c:pt>
                <c:pt idx="3">
                  <c:v>3</c:v>
                </c:pt>
                <c:pt idx="4">
                  <c:v>8</c:v>
                </c:pt>
                <c:pt idx="5">
                  <c:v>9</c:v>
                </c:pt>
                <c:pt idx="6">
                  <c:v>15</c:v>
                </c:pt>
                <c:pt idx="7">
                  <c:v>6</c:v>
                </c:pt>
                <c:pt idx="8">
                  <c:v>1</c:v>
                </c:pt>
                <c:pt idx="9">
                  <c:v>0</c:v>
                </c:pt>
              </c:numCache>
            </c:numRef>
          </c:val>
        </c:ser>
        <c:gapWidth val="150"/>
        <c:overlap val="0"/>
        <c:axId val="28250315"/>
        <c:axId val="93376864"/>
      </c:barChart>
      <c:catAx>
        <c:axId val="28250315"/>
        <c:scaling>
          <c:orientation val="minMax"/>
        </c:scaling>
        <c:delete val="0"/>
        <c:axPos val="b"/>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93376864"/>
        <c:crosses val="autoZero"/>
        <c:auto val="1"/>
        <c:lblAlgn val="ctr"/>
        <c:lblOffset val="100"/>
        <c:noMultiLvlLbl val="0"/>
      </c:catAx>
      <c:valAx>
        <c:axId val="93376864"/>
        <c:scaling>
          <c:orientation val="minMax"/>
        </c:scaling>
        <c:delete val="0"/>
        <c:axPos val="l"/>
        <c:majorGridlines>
          <c:spPr>
            <a:ln w="9360">
              <a:solidFill>
                <a:srgbClr val="878787"/>
              </a:solidFill>
              <a:round/>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Units</a:t>
                </a:r>
              </a:p>
            </c:rich>
          </c:tx>
          <c:overlay val="0"/>
          <c:spPr>
            <a:noFill/>
            <a:ln w="0">
              <a:noFill/>
            </a:ln>
          </c:spPr>
        </c:title>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28250315"/>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Sales</a:t>
            </a:r>
          </a:p>
        </c:rich>
      </c:tx>
      <c:overlay val="0"/>
      <c:spPr>
        <a:noFill/>
        <a:ln w="0">
          <a:noFill/>
        </a:ln>
      </c:spPr>
    </c:title>
    <c:autoTitleDeleted val="0"/>
    <c:plotArea>
      <c:barChart>
        <c:barDir val="col"/>
        <c:grouping val="clustered"/>
        <c:varyColors val="0"/>
        <c:ser>
          <c:idx val="0"/>
          <c:order val="0"/>
          <c:spPr>
            <a:solidFill>
              <a:srgbClr val="4f81bd"/>
            </a:solidFill>
            <a:ln w="0">
              <a:noFill/>
            </a:ln>
          </c:spPr>
          <c:invertIfNegative val="0"/>
          <c:dLbls>
            <c:txPr>
              <a:bodyPr wrap="square"/>
              <a:lstStyle/>
              <a:p>
                <a:pPr>
                  <a:defRPr b="0" sz="1000" spc="-1" strike="noStrike">
                    <a:solidFill>
                      <a:srgbClr val="000000"/>
                    </a:solidFill>
                    <a:latin typeface="Arial"/>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'By Family'!$B$31:$K$31</c:f>
              <c:strCache>
                <c:ptCount val="10"/>
                <c:pt idx="0">
                  <c:v>0.0-0.1</c:v>
                </c:pt>
                <c:pt idx="1">
                  <c:v>0.1-0.2</c:v>
                </c:pt>
                <c:pt idx="2">
                  <c:v>0.2-0.3</c:v>
                </c:pt>
                <c:pt idx="3">
                  <c:v>0.3-0.4</c:v>
                </c:pt>
                <c:pt idx="4">
                  <c:v>0.4-0.5</c:v>
                </c:pt>
                <c:pt idx="5">
                  <c:v>0.5-0.6</c:v>
                </c:pt>
                <c:pt idx="6">
                  <c:v>0.6-0.7</c:v>
                </c:pt>
                <c:pt idx="7">
                  <c:v>0.7-0.8</c:v>
                </c:pt>
                <c:pt idx="8">
                  <c:v>0.8-0.9</c:v>
                </c:pt>
                <c:pt idx="9">
                  <c:v>0.9-1.0</c:v>
                </c:pt>
              </c:strCache>
            </c:strRef>
          </c:cat>
          <c:val>
            <c:numRef>
              <c:f>'By Family'!$B$36:$K$36</c:f>
              <c:numCache>
                <c:formatCode>General</c:formatCode>
                <c:ptCount val="10"/>
                <c:pt idx="0">
                  <c:v>0</c:v>
                </c:pt>
                <c:pt idx="1">
                  <c:v>2</c:v>
                </c:pt>
                <c:pt idx="2">
                  <c:v>1</c:v>
                </c:pt>
                <c:pt idx="3">
                  <c:v>3</c:v>
                </c:pt>
                <c:pt idx="4">
                  <c:v>7</c:v>
                </c:pt>
                <c:pt idx="5">
                  <c:v>4</c:v>
                </c:pt>
                <c:pt idx="6">
                  <c:v>3</c:v>
                </c:pt>
                <c:pt idx="7">
                  <c:v>1</c:v>
                </c:pt>
                <c:pt idx="8">
                  <c:v>0</c:v>
                </c:pt>
                <c:pt idx="9">
                  <c:v>0</c:v>
                </c:pt>
              </c:numCache>
            </c:numRef>
          </c:val>
        </c:ser>
        <c:gapWidth val="150"/>
        <c:overlap val="0"/>
        <c:axId val="33648996"/>
        <c:axId val="48539304"/>
      </c:barChart>
      <c:catAx>
        <c:axId val="33648996"/>
        <c:scaling>
          <c:orientation val="minMax"/>
        </c:scaling>
        <c:delete val="0"/>
        <c:axPos val="b"/>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48539304"/>
        <c:crosses val="autoZero"/>
        <c:auto val="1"/>
        <c:lblAlgn val="ctr"/>
        <c:lblOffset val="100"/>
        <c:noMultiLvlLbl val="0"/>
      </c:catAx>
      <c:valAx>
        <c:axId val="48539304"/>
        <c:scaling>
          <c:orientation val="minMax"/>
        </c:scaling>
        <c:delete val="0"/>
        <c:axPos val="l"/>
        <c:majorGridlines>
          <c:spPr>
            <a:ln w="9360">
              <a:solidFill>
                <a:srgbClr val="878787"/>
              </a:solidFill>
              <a:round/>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Units</a:t>
                </a:r>
              </a:p>
            </c:rich>
          </c:tx>
          <c:overlay val="0"/>
          <c:spPr>
            <a:noFill/>
            <a:ln w="0">
              <a:noFill/>
            </a:ln>
          </c:spPr>
        </c:title>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33648996"/>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
</Relationships>
</file>

<file path=xl/drawings/_rels/drawing2.xml.rels><?xml version="1.0" encoding="UTF-8"?>
<Relationships xmlns="http://schemas.openxmlformats.org/package/2006/relationships"><Relationship Id="rId1" Type="http://schemas.openxmlformats.org/officeDocument/2006/relationships/chart" Target="../charts/chart3.xml"/><Relationship Id="rId2" Type="http://schemas.openxmlformats.org/officeDocument/2006/relationships/chart" Target="../charts/chart4.xml"/><Relationship Id="rId3" Type="http://schemas.openxmlformats.org/officeDocument/2006/relationships/chart" Target="../charts/chart5.xml"/><Relationship Id="rId4" Type="http://schemas.openxmlformats.org/officeDocument/2006/relationships/chart" Target="../charts/chart6.xml"/><Relationship Id="rId5" Type="http://schemas.openxmlformats.org/officeDocument/2006/relationships/chart" Target="../charts/chart7.xml"/><Relationship Id="rId6" Type="http://schemas.openxmlformats.org/officeDocument/2006/relationships/chart" Target="../charts/chart8.xml"/><Relationship Id="rId7" Type="http://schemas.openxmlformats.org/officeDocument/2006/relationships/chart" Target="../charts/chart9.xml"/><Relationship Id="rId8" Type="http://schemas.openxmlformats.org/officeDocument/2006/relationships/chart" Target="../charts/chart10.xml"/><Relationship Id="rId9" Type="http://schemas.openxmlformats.org/officeDocument/2006/relationships/chart" Target="../charts/chart11.xml"/><Relationship Id="rId10" Type="http://schemas.openxmlformats.org/officeDocument/2006/relationships/chart" Target="../charts/chart12.xml"/><Relationship Id="rId11" Type="http://schemas.openxmlformats.org/officeDocument/2006/relationships/chart" Target="../charts/chart13.xml"/><Relationship Id="rId12" Type="http://schemas.openxmlformats.org/officeDocument/2006/relationships/chart" Target="../charts/chart14.xml"/><Relationship Id="rId13" Type="http://schemas.openxmlformats.org/officeDocument/2006/relationships/chart" Target="../charts/chart15.xml"/><Relationship Id="rId14" Type="http://schemas.openxmlformats.org/officeDocument/2006/relationships/chart" Target="../charts/chart16.xml"/><Relationship Id="rId15" Type="http://schemas.openxmlformats.org/officeDocument/2006/relationships/chart" Target="../charts/chart17.xml"/>
</Relationships>
</file>

<file path=xl/drawings/_rels/drawing3.xml.rels><?xml version="1.0" encoding="UTF-8"?>
<Relationships xmlns="http://schemas.openxmlformats.org/package/2006/relationships"><Relationship Id="rId1" Type="http://schemas.openxmlformats.org/officeDocument/2006/relationships/chart" Target="../charts/chart18.xml"/>
</Relationships>
</file>

<file path=xl/drawings/_rels/drawing4.xml.rels><?xml version="1.0" encoding="UTF-8"?>
<Relationships xmlns="http://schemas.openxmlformats.org/package/2006/relationships"><Relationship Id="rId1" Type="http://schemas.openxmlformats.org/officeDocument/2006/relationships/chart" Target="../charts/chart19.xml"/>
</Relationships>
</file>

<file path=xl/drawings/_rels/drawing5.xml.rels><?xml version="1.0" encoding="UTF-8"?>
<Relationships xmlns="http://schemas.openxmlformats.org/package/2006/relationships"><Relationship Id="rId1" Type="http://schemas.openxmlformats.org/officeDocument/2006/relationships/chart" Target="../charts/chart20.xml"/>
</Relationships>
</file>

<file path=xl/drawings/_rels/drawing6.xml.rels><?xml version="1.0" encoding="UTF-8"?>
<Relationships xmlns="http://schemas.openxmlformats.org/package/2006/relationships"><Relationship Id="rId1" Type="http://schemas.openxmlformats.org/officeDocument/2006/relationships/chart" Target="../charts/chart21.xml"/>
</Relationships>
</file>

<file path=xl/drawings/_rels/drawing7.xml.rels><?xml version="1.0" encoding="UTF-8"?>
<Relationships xmlns="http://schemas.openxmlformats.org/package/2006/relationships"><Relationship Id="rId1" Type="http://schemas.openxmlformats.org/officeDocument/2006/relationships/chart" Target="../charts/chart22.xml"/>
</Relationships>
</file>

<file path=xl/drawings/_rels/drawing8.xml.rels><?xml version="1.0" encoding="UTF-8"?>
<Relationships xmlns="http://schemas.openxmlformats.org/package/2006/relationships"><Relationship Id="rId1" Type="http://schemas.openxmlformats.org/officeDocument/2006/relationships/chart" Target="../charts/chart23.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14</xdr:row>
      <xdr:rowOff>0</xdr:rowOff>
    </xdr:from>
    <xdr:to>
      <xdr:col>5</xdr:col>
      <xdr:colOff>555840</xdr:colOff>
      <xdr:row>28</xdr:row>
      <xdr:rowOff>32040</xdr:rowOff>
    </xdr:to>
    <xdr:graphicFrame>
      <xdr:nvGraphicFramePr>
        <xdr:cNvPr id="0" name="Chart 1"/>
        <xdr:cNvGraphicFramePr/>
      </xdr:nvGraphicFramePr>
      <xdr:xfrm>
        <a:off x="0" y="2695680"/>
        <a:ext cx="5398920" cy="26989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38</xdr:row>
      <xdr:rowOff>0</xdr:rowOff>
    </xdr:from>
    <xdr:to>
      <xdr:col>5</xdr:col>
      <xdr:colOff>555840</xdr:colOff>
      <xdr:row>52</xdr:row>
      <xdr:rowOff>32040</xdr:rowOff>
    </xdr:to>
    <xdr:graphicFrame>
      <xdr:nvGraphicFramePr>
        <xdr:cNvPr id="1" name="Chart 2"/>
        <xdr:cNvGraphicFramePr/>
      </xdr:nvGraphicFramePr>
      <xdr:xfrm>
        <a:off x="0" y="7267680"/>
        <a:ext cx="5398920" cy="26989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0</xdr:colOff>
      <xdr:row>1</xdr:row>
      <xdr:rowOff>160560</xdr:rowOff>
    </xdr:from>
    <xdr:to>
      <xdr:col>14</xdr:col>
      <xdr:colOff>253440</xdr:colOff>
      <xdr:row>23</xdr:row>
      <xdr:rowOff>116640</xdr:rowOff>
    </xdr:to>
    <xdr:graphicFrame>
      <xdr:nvGraphicFramePr>
        <xdr:cNvPr id="2" name="Chart 1"/>
        <xdr:cNvGraphicFramePr/>
      </xdr:nvGraphicFramePr>
      <xdr:xfrm>
        <a:off x="7380720" y="379800"/>
        <a:ext cx="5779800" cy="43088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0</xdr:colOff>
      <xdr:row>1</xdr:row>
      <xdr:rowOff>160560</xdr:rowOff>
    </xdr:from>
    <xdr:to>
      <xdr:col>24</xdr:col>
      <xdr:colOff>253080</xdr:colOff>
      <xdr:row>23</xdr:row>
      <xdr:rowOff>116640</xdr:rowOff>
    </xdr:to>
    <xdr:graphicFrame>
      <xdr:nvGraphicFramePr>
        <xdr:cNvPr id="3" name="Chart 2"/>
        <xdr:cNvGraphicFramePr/>
      </xdr:nvGraphicFramePr>
      <xdr:xfrm>
        <a:off x="13520880" y="379800"/>
        <a:ext cx="5779800" cy="43088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45</xdr:row>
      <xdr:rowOff>181800</xdr:rowOff>
    </xdr:from>
    <xdr:to>
      <xdr:col>1</xdr:col>
      <xdr:colOff>96480</xdr:colOff>
      <xdr:row>57</xdr:row>
      <xdr:rowOff>52560</xdr:rowOff>
    </xdr:to>
    <xdr:graphicFrame>
      <xdr:nvGraphicFramePr>
        <xdr:cNvPr id="4" name="Chart 3"/>
        <xdr:cNvGraphicFramePr/>
      </xdr:nvGraphicFramePr>
      <xdr:xfrm>
        <a:off x="0" y="8944920"/>
        <a:ext cx="3056760" cy="215676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9</xdr:col>
      <xdr:colOff>0</xdr:colOff>
      <xdr:row>45</xdr:row>
      <xdr:rowOff>181800</xdr:rowOff>
    </xdr:from>
    <xdr:to>
      <xdr:col>13</xdr:col>
      <xdr:colOff>613440</xdr:colOff>
      <xdr:row>57</xdr:row>
      <xdr:rowOff>52560</xdr:rowOff>
    </xdr:to>
    <xdr:graphicFrame>
      <xdr:nvGraphicFramePr>
        <xdr:cNvPr id="5" name="Chart 4"/>
        <xdr:cNvGraphicFramePr/>
      </xdr:nvGraphicFramePr>
      <xdr:xfrm>
        <a:off x="9836640" y="8944920"/>
        <a:ext cx="3069720" cy="215676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18</xdr:col>
      <xdr:colOff>0</xdr:colOff>
      <xdr:row>45</xdr:row>
      <xdr:rowOff>181800</xdr:rowOff>
    </xdr:from>
    <xdr:to>
      <xdr:col>22</xdr:col>
      <xdr:colOff>613440</xdr:colOff>
      <xdr:row>57</xdr:row>
      <xdr:rowOff>52560</xdr:rowOff>
    </xdr:to>
    <xdr:graphicFrame>
      <xdr:nvGraphicFramePr>
        <xdr:cNvPr id="6" name="Chart 5"/>
        <xdr:cNvGraphicFramePr/>
      </xdr:nvGraphicFramePr>
      <xdr:xfrm>
        <a:off x="15363360" y="8944920"/>
        <a:ext cx="3069360" cy="21567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59</xdr:row>
      <xdr:rowOff>181440</xdr:rowOff>
    </xdr:from>
    <xdr:to>
      <xdr:col>1</xdr:col>
      <xdr:colOff>96480</xdr:colOff>
      <xdr:row>71</xdr:row>
      <xdr:rowOff>52200</xdr:rowOff>
    </xdr:to>
    <xdr:graphicFrame>
      <xdr:nvGraphicFramePr>
        <xdr:cNvPr id="7" name="Chart 6"/>
        <xdr:cNvGraphicFramePr/>
      </xdr:nvGraphicFramePr>
      <xdr:xfrm>
        <a:off x="0" y="11611440"/>
        <a:ext cx="3056760" cy="215676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9</xdr:col>
      <xdr:colOff>0</xdr:colOff>
      <xdr:row>59</xdr:row>
      <xdr:rowOff>181440</xdr:rowOff>
    </xdr:from>
    <xdr:to>
      <xdr:col>13</xdr:col>
      <xdr:colOff>613440</xdr:colOff>
      <xdr:row>71</xdr:row>
      <xdr:rowOff>52200</xdr:rowOff>
    </xdr:to>
    <xdr:graphicFrame>
      <xdr:nvGraphicFramePr>
        <xdr:cNvPr id="8" name="Chart 7"/>
        <xdr:cNvGraphicFramePr/>
      </xdr:nvGraphicFramePr>
      <xdr:xfrm>
        <a:off x="9836640" y="11611440"/>
        <a:ext cx="3069720" cy="215676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18</xdr:col>
      <xdr:colOff>0</xdr:colOff>
      <xdr:row>59</xdr:row>
      <xdr:rowOff>181440</xdr:rowOff>
    </xdr:from>
    <xdr:to>
      <xdr:col>22</xdr:col>
      <xdr:colOff>613440</xdr:colOff>
      <xdr:row>71</xdr:row>
      <xdr:rowOff>52200</xdr:rowOff>
    </xdr:to>
    <xdr:graphicFrame>
      <xdr:nvGraphicFramePr>
        <xdr:cNvPr id="9" name="Chart 8"/>
        <xdr:cNvGraphicFramePr/>
      </xdr:nvGraphicFramePr>
      <xdr:xfrm>
        <a:off x="15363360" y="11611440"/>
        <a:ext cx="3069360" cy="215676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73</xdr:row>
      <xdr:rowOff>181800</xdr:rowOff>
    </xdr:from>
    <xdr:to>
      <xdr:col>1</xdr:col>
      <xdr:colOff>96480</xdr:colOff>
      <xdr:row>85</xdr:row>
      <xdr:rowOff>52560</xdr:rowOff>
    </xdr:to>
    <xdr:graphicFrame>
      <xdr:nvGraphicFramePr>
        <xdr:cNvPr id="10" name="Chart 9"/>
        <xdr:cNvGraphicFramePr/>
      </xdr:nvGraphicFramePr>
      <xdr:xfrm>
        <a:off x="0" y="14278680"/>
        <a:ext cx="3056760" cy="215676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9</xdr:col>
      <xdr:colOff>0</xdr:colOff>
      <xdr:row>73</xdr:row>
      <xdr:rowOff>181800</xdr:rowOff>
    </xdr:from>
    <xdr:to>
      <xdr:col>13</xdr:col>
      <xdr:colOff>613440</xdr:colOff>
      <xdr:row>85</xdr:row>
      <xdr:rowOff>52560</xdr:rowOff>
    </xdr:to>
    <xdr:graphicFrame>
      <xdr:nvGraphicFramePr>
        <xdr:cNvPr id="11" name="Chart 10"/>
        <xdr:cNvGraphicFramePr/>
      </xdr:nvGraphicFramePr>
      <xdr:xfrm>
        <a:off x="9836640" y="14278680"/>
        <a:ext cx="3069720" cy="215676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18</xdr:col>
      <xdr:colOff>0</xdr:colOff>
      <xdr:row>73</xdr:row>
      <xdr:rowOff>181800</xdr:rowOff>
    </xdr:from>
    <xdr:to>
      <xdr:col>22</xdr:col>
      <xdr:colOff>613440</xdr:colOff>
      <xdr:row>85</xdr:row>
      <xdr:rowOff>52560</xdr:rowOff>
    </xdr:to>
    <xdr:graphicFrame>
      <xdr:nvGraphicFramePr>
        <xdr:cNvPr id="12" name="Chart 11"/>
        <xdr:cNvGraphicFramePr/>
      </xdr:nvGraphicFramePr>
      <xdr:xfrm>
        <a:off x="15363360" y="14278680"/>
        <a:ext cx="3069360" cy="215676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0</xdr:col>
      <xdr:colOff>0</xdr:colOff>
      <xdr:row>87</xdr:row>
      <xdr:rowOff>181800</xdr:rowOff>
    </xdr:from>
    <xdr:to>
      <xdr:col>1</xdr:col>
      <xdr:colOff>96480</xdr:colOff>
      <xdr:row>99</xdr:row>
      <xdr:rowOff>52560</xdr:rowOff>
    </xdr:to>
    <xdr:graphicFrame>
      <xdr:nvGraphicFramePr>
        <xdr:cNvPr id="13" name="Chart 12"/>
        <xdr:cNvGraphicFramePr/>
      </xdr:nvGraphicFramePr>
      <xdr:xfrm>
        <a:off x="0" y="16945920"/>
        <a:ext cx="3056760" cy="215676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9</xdr:col>
      <xdr:colOff>0</xdr:colOff>
      <xdr:row>87</xdr:row>
      <xdr:rowOff>181800</xdr:rowOff>
    </xdr:from>
    <xdr:to>
      <xdr:col>13</xdr:col>
      <xdr:colOff>613440</xdr:colOff>
      <xdr:row>99</xdr:row>
      <xdr:rowOff>52560</xdr:rowOff>
    </xdr:to>
    <xdr:graphicFrame>
      <xdr:nvGraphicFramePr>
        <xdr:cNvPr id="14" name="Chart 13"/>
        <xdr:cNvGraphicFramePr/>
      </xdr:nvGraphicFramePr>
      <xdr:xfrm>
        <a:off x="9836640" y="16945920"/>
        <a:ext cx="3069720" cy="215676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18</xdr:col>
      <xdr:colOff>0</xdr:colOff>
      <xdr:row>87</xdr:row>
      <xdr:rowOff>181800</xdr:rowOff>
    </xdr:from>
    <xdr:to>
      <xdr:col>22</xdr:col>
      <xdr:colOff>613440</xdr:colOff>
      <xdr:row>99</xdr:row>
      <xdr:rowOff>52560</xdr:rowOff>
    </xdr:to>
    <xdr:graphicFrame>
      <xdr:nvGraphicFramePr>
        <xdr:cNvPr id="15" name="Chart 14"/>
        <xdr:cNvGraphicFramePr/>
      </xdr:nvGraphicFramePr>
      <xdr:xfrm>
        <a:off x="15363360" y="16945920"/>
        <a:ext cx="3069360" cy="215676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oneCell">
    <xdr:from>
      <xdr:col>0</xdr:col>
      <xdr:colOff>0</xdr:colOff>
      <xdr:row>101</xdr:row>
      <xdr:rowOff>181440</xdr:rowOff>
    </xdr:from>
    <xdr:to>
      <xdr:col>1</xdr:col>
      <xdr:colOff>96480</xdr:colOff>
      <xdr:row>113</xdr:row>
      <xdr:rowOff>52200</xdr:rowOff>
    </xdr:to>
    <xdr:graphicFrame>
      <xdr:nvGraphicFramePr>
        <xdr:cNvPr id="16" name="Chart 15"/>
        <xdr:cNvGraphicFramePr/>
      </xdr:nvGraphicFramePr>
      <xdr:xfrm>
        <a:off x="0" y="19612440"/>
        <a:ext cx="3056760" cy="215676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26</xdr:col>
      <xdr:colOff>0</xdr:colOff>
      <xdr:row>3</xdr:row>
      <xdr:rowOff>0</xdr:rowOff>
    </xdr:from>
    <xdr:to>
      <xdr:col>34</xdr:col>
      <xdr:colOff>505800</xdr:colOff>
      <xdr:row>14</xdr:row>
      <xdr:rowOff>107280</xdr:rowOff>
    </xdr:to>
    <xdr:graphicFrame>
      <xdr:nvGraphicFramePr>
        <xdr:cNvPr id="17" name="Chart 1"/>
        <xdr:cNvGraphicFramePr/>
      </xdr:nvGraphicFramePr>
      <xdr:xfrm>
        <a:off x="23733000" y="762120"/>
        <a:ext cx="5418360" cy="26978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26</xdr:col>
      <xdr:colOff>0</xdr:colOff>
      <xdr:row>3</xdr:row>
      <xdr:rowOff>0</xdr:rowOff>
    </xdr:from>
    <xdr:to>
      <xdr:col>34</xdr:col>
      <xdr:colOff>505800</xdr:colOff>
      <xdr:row>16</xdr:row>
      <xdr:rowOff>59760</xdr:rowOff>
    </xdr:to>
    <xdr:graphicFrame>
      <xdr:nvGraphicFramePr>
        <xdr:cNvPr id="18" name="Chart 1"/>
        <xdr:cNvGraphicFramePr/>
      </xdr:nvGraphicFramePr>
      <xdr:xfrm>
        <a:off x="25626240" y="762120"/>
        <a:ext cx="5418000" cy="26982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26</xdr:col>
      <xdr:colOff>0</xdr:colOff>
      <xdr:row>3</xdr:row>
      <xdr:rowOff>0</xdr:rowOff>
    </xdr:from>
    <xdr:to>
      <xdr:col>34</xdr:col>
      <xdr:colOff>505800</xdr:colOff>
      <xdr:row>16</xdr:row>
      <xdr:rowOff>59760</xdr:rowOff>
    </xdr:to>
    <xdr:graphicFrame>
      <xdr:nvGraphicFramePr>
        <xdr:cNvPr id="19" name="Chart 1"/>
        <xdr:cNvGraphicFramePr/>
      </xdr:nvGraphicFramePr>
      <xdr:xfrm>
        <a:off x="25626240" y="762120"/>
        <a:ext cx="5418000" cy="26982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26</xdr:col>
      <xdr:colOff>0</xdr:colOff>
      <xdr:row>3</xdr:row>
      <xdr:rowOff>0</xdr:rowOff>
    </xdr:from>
    <xdr:to>
      <xdr:col>34</xdr:col>
      <xdr:colOff>505800</xdr:colOff>
      <xdr:row>16</xdr:row>
      <xdr:rowOff>59760</xdr:rowOff>
    </xdr:to>
    <xdr:graphicFrame>
      <xdr:nvGraphicFramePr>
        <xdr:cNvPr id="20" name="Chart 1"/>
        <xdr:cNvGraphicFramePr/>
      </xdr:nvGraphicFramePr>
      <xdr:xfrm>
        <a:off x="25626240" y="762120"/>
        <a:ext cx="5418000" cy="26982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257040</xdr:colOff>
      <xdr:row>26</xdr:row>
      <xdr:rowOff>65520</xdr:rowOff>
    </xdr:from>
    <xdr:to>
      <xdr:col>10</xdr:col>
      <xdr:colOff>111960</xdr:colOff>
      <xdr:row>49</xdr:row>
      <xdr:rowOff>720</xdr:rowOff>
    </xdr:to>
    <xdr:graphicFrame>
      <xdr:nvGraphicFramePr>
        <xdr:cNvPr id="21" name="Chart 1"/>
        <xdr:cNvGraphicFramePr/>
      </xdr:nvGraphicFramePr>
      <xdr:xfrm>
        <a:off x="4818240" y="8609400"/>
        <a:ext cx="9964080" cy="43167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23</xdr:col>
      <xdr:colOff>0</xdr:colOff>
      <xdr:row>2</xdr:row>
      <xdr:rowOff>0</xdr:rowOff>
    </xdr:from>
    <xdr:to>
      <xdr:col>31</xdr:col>
      <xdr:colOff>486720</xdr:colOff>
      <xdr:row>16</xdr:row>
      <xdr:rowOff>32040</xdr:rowOff>
    </xdr:to>
    <xdr:graphicFrame>
      <xdr:nvGraphicFramePr>
        <xdr:cNvPr id="22" name="Chart 1"/>
        <xdr:cNvGraphicFramePr/>
      </xdr:nvGraphicFramePr>
      <xdr:xfrm>
        <a:off x="18334440" y="390600"/>
        <a:ext cx="5398920" cy="26989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6.xml"/>
</Relationships>
</file>

<file path=xl/worksheets/_rels/sheet11.xml.rels><?xml version="1.0" encoding="UTF-8"?>
<Relationships xmlns="http://schemas.openxmlformats.org/package/2006/relationships"><Relationship Id="rId1" Type="http://schemas.openxmlformats.org/officeDocument/2006/relationships/drawing" Target="../drawings/drawing7.xml"/>
</Relationships>
</file>

<file path=xl/worksheets/_rels/sheet14.xml.rels><?xml version="1.0" encoding="UTF-8"?>
<Relationships xmlns="http://schemas.openxmlformats.org/package/2006/relationships"><Relationship Id="rId1" Type="http://schemas.openxmlformats.org/officeDocument/2006/relationships/drawing" Target="../drawings/drawing8.xml"/>
</Relationships>
</file>

<file path=xl/worksheets/_rels/sheet5.xml.rels><?xml version="1.0" encoding="UTF-8"?>
<Relationships xmlns="http://schemas.openxmlformats.org/package/2006/relationships"><Relationship Id="rId1" Type="http://schemas.openxmlformats.org/officeDocument/2006/relationships/drawing" Target="../drawings/drawing1.xml"/>
</Relationships>
</file>

<file path=xl/worksheets/_rels/sheet6.xml.rels><?xml version="1.0" encoding="UTF-8"?>
<Relationships xmlns="http://schemas.openxmlformats.org/package/2006/relationships"><Relationship Id="rId1" Type="http://schemas.openxmlformats.org/officeDocument/2006/relationships/drawing" Target="../drawings/drawing2.xml"/>
</Relationships>
</file>

<file path=xl/worksheets/_rels/sheet7.xml.rels><?xml version="1.0" encoding="UTF-8"?>
<Relationships xmlns="http://schemas.openxmlformats.org/package/2006/relationships"><Relationship Id="rId1" Type="http://schemas.openxmlformats.org/officeDocument/2006/relationships/drawing" Target="../drawings/drawing3.x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_rels/sheet9.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7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1484375" defaultRowHeight="15" zeroHeight="false" outlineLevelRow="0" outlineLevelCol="0"/>
  <cols>
    <col collapsed="false" customWidth="true" hidden="false" outlineLevel="0" max="1" min="1" style="0" width="46"/>
    <col collapsed="false" customWidth="true" hidden="false" outlineLevel="0" max="2" min="2" style="0" width="40"/>
    <col collapsed="false" customWidth="true" hidden="false" outlineLevel="0" max="3" min="3" style="0" width="34"/>
    <col collapsed="false" customWidth="true" hidden="false" outlineLevel="0" max="4" min="4" style="0" width="32"/>
    <col collapsed="false" customWidth="true" hidden="false" outlineLevel="0" max="5" min="5" style="0" width="42"/>
    <col collapsed="false" customWidth="true" hidden="false" outlineLevel="0" max="6" min="6" style="0" width="22"/>
    <col collapsed="false" customWidth="true" hidden="false" outlineLevel="0" max="7" min="7" style="0" width="12"/>
    <col collapsed="false" customWidth="true" hidden="false" outlineLevel="0" max="8" min="8" style="0" width="30"/>
    <col collapsed="false" customWidth="true" hidden="false" outlineLevel="0" max="9" min="9" style="0" width="44"/>
  </cols>
  <sheetData>
    <row r="1" customFormat="false" ht="18" hidden="false" customHeight="true" outlineLevel="0" collapsed="false">
      <c r="A1" s="1" t="s">
        <v>0</v>
      </c>
      <c r="B1" s="1"/>
      <c r="C1" s="1"/>
      <c r="D1" s="1"/>
      <c r="E1" s="1"/>
      <c r="F1" s="1"/>
      <c r="G1" s="1"/>
      <c r="H1" s="1"/>
      <c r="I1" s="1"/>
    </row>
    <row r="2" customFormat="false" ht="17.25" hidden="false" customHeight="true" outlineLevel="0" collapsed="false">
      <c r="A2" s="2" t="s">
        <v>1</v>
      </c>
    </row>
    <row r="3" customFormat="false" ht="15" hidden="false" customHeight="true" outlineLevel="0" collapsed="false">
      <c r="A3" s="3" t="s">
        <v>2</v>
      </c>
    </row>
    <row r="5" customFormat="false" ht="15" hidden="false" customHeight="true" outlineLevel="0" collapsed="false">
      <c r="A5" s="4" t="s">
        <v>3</v>
      </c>
      <c r="B5" s="4" t="s">
        <v>4</v>
      </c>
      <c r="C5" s="4" t="s">
        <v>5</v>
      </c>
      <c r="D5" s="4" t="s">
        <v>6</v>
      </c>
      <c r="E5" s="4" t="s">
        <v>7</v>
      </c>
    </row>
    <row r="6" customFormat="false" ht="42" hidden="false" customHeight="true" outlineLevel="0" collapsed="false">
      <c r="A6" s="5" t="s">
        <v>8</v>
      </c>
      <c r="B6" s="5" t="s">
        <v>9</v>
      </c>
      <c r="C6" s="5" t="s">
        <v>10</v>
      </c>
      <c r="D6" s="5" t="s">
        <v>11</v>
      </c>
      <c r="E6" s="5" t="s">
        <v>12</v>
      </c>
    </row>
    <row r="7" customFormat="false" ht="42" hidden="false" customHeight="true" outlineLevel="0" collapsed="false">
      <c r="A7" s="5" t="s">
        <v>13</v>
      </c>
      <c r="B7" s="5" t="s">
        <v>14</v>
      </c>
      <c r="C7" s="5" t="s">
        <v>15</v>
      </c>
      <c r="D7" s="5" t="s">
        <v>16</v>
      </c>
      <c r="E7" s="5" t="s">
        <v>17</v>
      </c>
    </row>
    <row r="8" customFormat="false" ht="42" hidden="false" customHeight="true" outlineLevel="0" collapsed="false">
      <c r="A8" s="5" t="s">
        <v>18</v>
      </c>
      <c r="B8" s="5" t="s">
        <v>19</v>
      </c>
      <c r="C8" s="5" t="s">
        <v>20</v>
      </c>
      <c r="D8" s="5" t="s">
        <v>21</v>
      </c>
      <c r="E8" s="5" t="s">
        <v>22</v>
      </c>
    </row>
    <row r="9" customFormat="false" ht="42" hidden="false" customHeight="true" outlineLevel="0" collapsed="false">
      <c r="A9" s="5" t="s">
        <v>23</v>
      </c>
      <c r="B9" s="5" t="s">
        <v>19</v>
      </c>
      <c r="C9" s="5" t="s">
        <v>24</v>
      </c>
      <c r="D9" s="5" t="s">
        <v>25</v>
      </c>
      <c r="E9" s="5" t="s">
        <v>22</v>
      </c>
    </row>
    <row r="11" customFormat="false" ht="15" hidden="false" customHeight="true" outlineLevel="0" collapsed="false">
      <c r="A11" s="6" t="s">
        <v>26</v>
      </c>
    </row>
    <row r="12" customFormat="false" ht="42" hidden="false" customHeight="true" outlineLevel="0" collapsed="false">
      <c r="A12" s="7" t="s">
        <v>27</v>
      </c>
    </row>
    <row r="13" customFormat="false" ht="42" hidden="false" customHeight="true" outlineLevel="0" collapsed="false">
      <c r="A13" s="7" t="s">
        <v>28</v>
      </c>
    </row>
    <row r="14" customFormat="false" ht="42" hidden="false" customHeight="true" outlineLevel="0" collapsed="false">
      <c r="A14" s="7" t="s">
        <v>29</v>
      </c>
    </row>
    <row r="15" customFormat="false" ht="42" hidden="false" customHeight="true" outlineLevel="0" collapsed="false">
      <c r="A15" s="7" t="s">
        <v>30</v>
      </c>
    </row>
    <row r="16" customFormat="false" ht="42" hidden="false" customHeight="true" outlineLevel="0" collapsed="false">
      <c r="A16" s="7" t="s">
        <v>31</v>
      </c>
    </row>
    <row r="17" customFormat="false" ht="42" hidden="false" customHeight="true" outlineLevel="0" collapsed="false">
      <c r="A17" s="7" t="s">
        <v>32</v>
      </c>
    </row>
    <row r="18" customFormat="false" ht="42" hidden="false" customHeight="true" outlineLevel="0" collapsed="false">
      <c r="A18" s="7" t="s">
        <v>33</v>
      </c>
    </row>
    <row r="21" customFormat="false" ht="18" hidden="false" customHeight="true" outlineLevel="0" collapsed="false">
      <c r="A21" s="1" t="s">
        <v>34</v>
      </c>
      <c r="B21" s="1"/>
      <c r="C21" s="1"/>
      <c r="D21" s="1"/>
      <c r="E21" s="1"/>
      <c r="F21" s="1"/>
      <c r="G21" s="1"/>
      <c r="H21" s="1"/>
      <c r="I21" s="1"/>
    </row>
    <row r="22" customFormat="false" ht="18.75" hidden="false" customHeight="true" outlineLevel="0" collapsed="false">
      <c r="A22" s="2" t="s">
        <v>35</v>
      </c>
    </row>
    <row r="23" customFormat="false" ht="15" hidden="false" customHeight="true" outlineLevel="0" collapsed="false">
      <c r="A23" s="8" t="s">
        <v>36</v>
      </c>
    </row>
    <row r="25" customFormat="false" ht="15.75" hidden="false" customHeight="true" outlineLevel="0" collapsed="false">
      <c r="A25" s="6" t="s">
        <v>37</v>
      </c>
    </row>
    <row r="26" customFormat="false" ht="15" hidden="false" customHeight="true" outlineLevel="0" collapsed="false">
      <c r="A26" s="9" t="s">
        <v>38</v>
      </c>
      <c r="B26" s="9" t="s">
        <v>39</v>
      </c>
      <c r="C26" s="9" t="s">
        <v>40</v>
      </c>
      <c r="D26" s="9" t="s">
        <v>41</v>
      </c>
      <c r="E26" s="9" t="s">
        <v>42</v>
      </c>
    </row>
    <row r="27" customFormat="false" ht="31.5" hidden="false" customHeight="true" outlineLevel="0" collapsed="false">
      <c r="A27" s="10" t="s">
        <v>43</v>
      </c>
      <c r="B27" s="10" t="s">
        <v>44</v>
      </c>
      <c r="C27" s="10" t="s">
        <v>45</v>
      </c>
      <c r="D27" s="10" t="s">
        <v>46</v>
      </c>
      <c r="E27" s="10" t="s">
        <v>47</v>
      </c>
    </row>
    <row r="28" customFormat="false" ht="31.5" hidden="false" customHeight="true" outlineLevel="0" collapsed="false">
      <c r="A28" s="11" t="s">
        <v>48</v>
      </c>
      <c r="B28" s="11" t="s">
        <v>48</v>
      </c>
      <c r="C28" s="11" t="s">
        <v>49</v>
      </c>
      <c r="D28" s="11" t="s">
        <v>50</v>
      </c>
      <c r="E28" s="11" t="s">
        <v>47</v>
      </c>
    </row>
    <row r="29" customFormat="false" ht="31.5" hidden="false" customHeight="true" outlineLevel="0" collapsed="false">
      <c r="A29" s="10" t="s">
        <v>51</v>
      </c>
      <c r="B29" s="10" t="s">
        <v>52</v>
      </c>
      <c r="C29" s="10" t="s">
        <v>53</v>
      </c>
      <c r="D29" s="10" t="s">
        <v>54</v>
      </c>
      <c r="E29" s="10" t="s">
        <v>47</v>
      </c>
    </row>
    <row r="30" customFormat="false" ht="31.5" hidden="false" customHeight="true" outlineLevel="0" collapsed="false">
      <c r="A30" s="11" t="s">
        <v>55</v>
      </c>
      <c r="B30" s="11" t="s">
        <v>56</v>
      </c>
      <c r="C30" s="11" t="s">
        <v>57</v>
      </c>
      <c r="D30" s="11" t="s">
        <v>58</v>
      </c>
      <c r="E30" s="11" t="s">
        <v>47</v>
      </c>
    </row>
    <row r="32" customFormat="false" ht="15.75" hidden="false" customHeight="true" outlineLevel="0" collapsed="false">
      <c r="A32" s="6" t="s">
        <v>59</v>
      </c>
    </row>
    <row r="33" customFormat="false" ht="15" hidden="false" customHeight="true" outlineLevel="0" collapsed="false">
      <c r="A33" s="12" t="s">
        <v>60</v>
      </c>
      <c r="B33" s="12" t="s">
        <v>61</v>
      </c>
      <c r="C33" s="12" t="s">
        <v>7</v>
      </c>
    </row>
    <row r="34" customFormat="false" ht="27.75" hidden="false" customHeight="true" outlineLevel="0" collapsed="false">
      <c r="A34" s="11" t="s">
        <v>62</v>
      </c>
      <c r="B34" s="11" t="s">
        <v>63</v>
      </c>
      <c r="C34" s="13" t="s">
        <v>64</v>
      </c>
      <c r="D34" s="14"/>
      <c r="E34" s="14"/>
    </row>
    <row r="35" customFormat="false" ht="27.75" hidden="false" customHeight="true" outlineLevel="0" collapsed="false">
      <c r="A35" s="10" t="s">
        <v>65</v>
      </c>
      <c r="B35" s="10" t="s">
        <v>66</v>
      </c>
      <c r="C35" s="15" t="s">
        <v>67</v>
      </c>
      <c r="D35" s="14"/>
      <c r="E35" s="14"/>
    </row>
    <row r="36" customFormat="false" ht="27.75" hidden="false" customHeight="true" outlineLevel="0" collapsed="false">
      <c r="A36" s="11" t="s">
        <v>68</v>
      </c>
      <c r="B36" s="11" t="s">
        <v>69</v>
      </c>
      <c r="C36" s="13" t="s">
        <v>70</v>
      </c>
      <c r="D36" s="14"/>
      <c r="E36" s="14"/>
    </row>
    <row r="37" customFormat="false" ht="27.75" hidden="false" customHeight="true" outlineLevel="0" collapsed="false">
      <c r="A37" s="10" t="s">
        <v>71</v>
      </c>
      <c r="B37" s="10" t="s">
        <v>72</v>
      </c>
      <c r="C37" s="15" t="s">
        <v>73</v>
      </c>
      <c r="D37" s="14"/>
      <c r="E37" s="14"/>
    </row>
    <row r="38" customFormat="false" ht="27.75" hidden="false" customHeight="true" outlineLevel="0" collapsed="false">
      <c r="A38" s="11" t="s">
        <v>74</v>
      </c>
      <c r="B38" s="11" t="s">
        <v>75</v>
      </c>
      <c r="C38" s="13" t="s">
        <v>76</v>
      </c>
      <c r="D38" s="14"/>
      <c r="E38" s="14"/>
    </row>
    <row r="39" customFormat="false" ht="27.75" hidden="false" customHeight="true" outlineLevel="0" collapsed="false">
      <c r="A39" s="10" t="s">
        <v>77</v>
      </c>
      <c r="B39" s="10" t="s">
        <v>78</v>
      </c>
      <c r="C39" s="15" t="s">
        <v>79</v>
      </c>
      <c r="D39" s="14"/>
      <c r="E39" s="14"/>
    </row>
    <row r="40" customFormat="false" ht="27.75" hidden="false" customHeight="true" outlineLevel="0" collapsed="false">
      <c r="A40" s="11" t="s">
        <v>80</v>
      </c>
      <c r="B40" s="11" t="s">
        <v>81</v>
      </c>
      <c r="C40" s="13" t="s">
        <v>82</v>
      </c>
      <c r="D40" s="14"/>
      <c r="E40" s="14"/>
    </row>
    <row r="41" customFormat="false" ht="15" hidden="false" customHeight="true" outlineLevel="0" collapsed="false">
      <c r="A41" s="10" t="s">
        <v>83</v>
      </c>
      <c r="B41" s="10" t="s">
        <v>84</v>
      </c>
      <c r="C41" s="15" t="s">
        <v>85</v>
      </c>
      <c r="D41" s="14"/>
      <c r="E41" s="14"/>
    </row>
    <row r="43" customFormat="false" ht="15.75" hidden="false" customHeight="true" outlineLevel="0" collapsed="false">
      <c r="A43" s="6" t="s">
        <v>86</v>
      </c>
    </row>
    <row r="44" customFormat="false" ht="39.75" hidden="false" customHeight="true" outlineLevel="0" collapsed="false">
      <c r="A44" s="16" t="s">
        <v>87</v>
      </c>
    </row>
    <row r="45" customFormat="false" ht="39.75" hidden="false" customHeight="true" outlineLevel="0" collapsed="false">
      <c r="A45" s="16" t="s">
        <v>88</v>
      </c>
    </row>
    <row r="46" customFormat="false" ht="39.75" hidden="false" customHeight="true" outlineLevel="0" collapsed="false">
      <c r="A46" s="16" t="s">
        <v>89</v>
      </c>
    </row>
    <row r="47" customFormat="false" ht="39.75" hidden="false" customHeight="true" outlineLevel="0" collapsed="false">
      <c r="A47" s="16" t="s">
        <v>90</v>
      </c>
    </row>
    <row r="48" customFormat="false" ht="39.75" hidden="false" customHeight="true" outlineLevel="0" collapsed="false">
      <c r="A48" s="16" t="s">
        <v>91</v>
      </c>
    </row>
    <row r="49" customFormat="false" ht="39.75" hidden="false" customHeight="true" outlineLevel="0" collapsed="false">
      <c r="A49" s="16" t="s">
        <v>92</v>
      </c>
    </row>
    <row r="52" customFormat="false" ht="18" hidden="false" customHeight="true" outlineLevel="0" collapsed="false">
      <c r="A52" s="1" t="s">
        <v>93</v>
      </c>
      <c r="B52" s="1"/>
      <c r="C52" s="1"/>
      <c r="D52" s="1"/>
      <c r="E52" s="1"/>
      <c r="F52" s="1"/>
      <c r="G52" s="1"/>
      <c r="H52" s="1"/>
      <c r="I52" s="1"/>
    </row>
    <row r="53" customFormat="false" ht="15.75" hidden="false" customHeight="true" outlineLevel="0" collapsed="false">
      <c r="A53" s="17" t="s">
        <v>94</v>
      </c>
    </row>
    <row r="54" customFormat="false" ht="21.75" hidden="false" customHeight="true" outlineLevel="0" collapsed="false">
      <c r="A54" s="18" t="s">
        <v>95</v>
      </c>
    </row>
    <row r="56" customFormat="false" ht="15" hidden="false" customHeight="true" outlineLevel="0" collapsed="false">
      <c r="A56" s="19" t="s">
        <v>96</v>
      </c>
      <c r="B56" s="19" t="s">
        <v>3</v>
      </c>
      <c r="C56" s="19" t="s">
        <v>97</v>
      </c>
      <c r="D56" s="19" t="s">
        <v>98</v>
      </c>
      <c r="E56" s="19" t="s">
        <v>41</v>
      </c>
      <c r="F56" s="19" t="s">
        <v>99</v>
      </c>
    </row>
    <row r="57" customFormat="false" ht="15" hidden="false" customHeight="true" outlineLevel="0" collapsed="false">
      <c r="A57" s="20" t="s">
        <v>100</v>
      </c>
      <c r="B57" s="20" t="s">
        <v>101</v>
      </c>
      <c r="C57" s="20" t="s">
        <v>102</v>
      </c>
      <c r="D57" s="20" t="s">
        <v>103</v>
      </c>
      <c r="E57" s="20" t="s">
        <v>104</v>
      </c>
      <c r="F57" s="20" t="s">
        <v>105</v>
      </c>
    </row>
    <row r="58" customFormat="false" ht="15" hidden="false" customHeight="true" outlineLevel="0" collapsed="false">
      <c r="A58" s="20" t="s">
        <v>106</v>
      </c>
      <c r="B58" s="20" t="s">
        <v>107</v>
      </c>
      <c r="C58" s="20" t="s">
        <v>108</v>
      </c>
      <c r="D58" s="20" t="s">
        <v>103</v>
      </c>
      <c r="E58" s="20" t="s">
        <v>104</v>
      </c>
      <c r="F58" s="20" t="s">
        <v>105</v>
      </c>
    </row>
    <row r="59" customFormat="false" ht="15" hidden="false" customHeight="true" outlineLevel="0" collapsed="false">
      <c r="A59" s="20" t="s">
        <v>109</v>
      </c>
      <c r="B59" s="20" t="s">
        <v>107</v>
      </c>
      <c r="C59" s="20" t="s">
        <v>110</v>
      </c>
      <c r="D59" s="20" t="s">
        <v>103</v>
      </c>
      <c r="E59" s="20" t="s">
        <v>104</v>
      </c>
      <c r="F59" s="20" t="s">
        <v>105</v>
      </c>
    </row>
    <row r="60" customFormat="false" ht="15" hidden="false" customHeight="true" outlineLevel="0" collapsed="false">
      <c r="A60" s="20" t="s">
        <v>111</v>
      </c>
      <c r="B60" s="20" t="s">
        <v>112</v>
      </c>
      <c r="C60" s="20" t="s">
        <v>113</v>
      </c>
      <c r="D60" s="20" t="s">
        <v>103</v>
      </c>
      <c r="E60" s="20" t="s">
        <v>114</v>
      </c>
      <c r="F60" s="20" t="s">
        <v>115</v>
      </c>
    </row>
    <row r="61" customFormat="false" ht="15" hidden="false" customHeight="true" outlineLevel="0" collapsed="false">
      <c r="A61" s="20" t="s">
        <v>116</v>
      </c>
      <c r="B61" s="20" t="s">
        <v>117</v>
      </c>
      <c r="C61" s="20" t="s">
        <v>118</v>
      </c>
      <c r="D61" s="20" t="s">
        <v>103</v>
      </c>
      <c r="E61" s="20" t="s">
        <v>114</v>
      </c>
      <c r="F61" s="20" t="s">
        <v>115</v>
      </c>
    </row>
    <row r="62" customFormat="false" ht="23.25" hidden="false" customHeight="true" outlineLevel="0" collapsed="false">
      <c r="A62" s="20" t="s">
        <v>119</v>
      </c>
      <c r="B62" s="20" t="s">
        <v>117</v>
      </c>
      <c r="C62" s="20" t="s">
        <v>120</v>
      </c>
      <c r="D62" s="20" t="s">
        <v>103</v>
      </c>
      <c r="E62" s="20" t="s">
        <v>114</v>
      </c>
      <c r="F62" s="20" t="s">
        <v>115</v>
      </c>
    </row>
    <row r="65" customFormat="false" ht="18" hidden="false" customHeight="true" outlineLevel="0" collapsed="false">
      <c r="A65" s="1" t="s">
        <v>121</v>
      </c>
      <c r="B65" s="1"/>
      <c r="C65" s="1"/>
      <c r="D65" s="1"/>
      <c r="E65" s="1"/>
      <c r="F65" s="1"/>
      <c r="G65" s="1"/>
      <c r="H65" s="1"/>
      <c r="I65" s="1"/>
    </row>
    <row r="66" customFormat="false" ht="15.75" hidden="false" customHeight="true" outlineLevel="0" collapsed="false">
      <c r="A66" s="17" t="s">
        <v>122</v>
      </c>
    </row>
    <row r="67" customFormat="false" ht="15" hidden="false" customHeight="true" outlineLevel="0" collapsed="false">
      <c r="A67" s="18" t="s">
        <v>123</v>
      </c>
    </row>
    <row r="69" customFormat="false" ht="30" hidden="false" customHeight="true" outlineLevel="0" collapsed="false">
      <c r="A69" s="21" t="s">
        <v>3</v>
      </c>
      <c r="B69" s="21" t="s">
        <v>4</v>
      </c>
      <c r="C69" s="21" t="s">
        <v>124</v>
      </c>
      <c r="D69" s="21" t="s">
        <v>125</v>
      </c>
      <c r="E69" s="21" t="s">
        <v>126</v>
      </c>
      <c r="F69" s="21" t="s">
        <v>127</v>
      </c>
      <c r="G69" s="21" t="s">
        <v>128</v>
      </c>
      <c r="H69" s="21" t="s">
        <v>129</v>
      </c>
      <c r="I69" s="21" t="s">
        <v>130</v>
      </c>
    </row>
    <row r="70" customFormat="false" ht="23.25" hidden="false" customHeight="true" outlineLevel="0" collapsed="false">
      <c r="A70" s="22" t="s">
        <v>131</v>
      </c>
      <c r="B70" s="22" t="s">
        <v>19</v>
      </c>
      <c r="C70" s="22" t="s">
        <v>132</v>
      </c>
      <c r="D70" s="22" t="s">
        <v>133</v>
      </c>
      <c r="E70" s="22" t="s">
        <v>134</v>
      </c>
      <c r="F70" s="22" t="s">
        <v>135</v>
      </c>
      <c r="G70" s="22" t="s">
        <v>134</v>
      </c>
      <c r="H70" s="22" t="s">
        <v>136</v>
      </c>
      <c r="I70" s="22" t="s">
        <v>137</v>
      </c>
    </row>
    <row r="71" customFormat="false" ht="23.25" hidden="false" customHeight="true" outlineLevel="0" collapsed="false">
      <c r="A71" s="22" t="s">
        <v>138</v>
      </c>
      <c r="B71" s="22" t="s">
        <v>139</v>
      </c>
      <c r="C71" s="22" t="s">
        <v>140</v>
      </c>
      <c r="D71" s="22" t="s">
        <v>141</v>
      </c>
      <c r="E71" s="22" t="s">
        <v>134</v>
      </c>
      <c r="F71" s="22" t="s">
        <v>142</v>
      </c>
      <c r="G71" s="22" t="s">
        <v>143</v>
      </c>
      <c r="H71" s="22" t="s">
        <v>144</v>
      </c>
      <c r="I71" s="22" t="s">
        <v>145</v>
      </c>
    </row>
    <row r="72" customFormat="false" ht="34.5" hidden="false" customHeight="true" outlineLevel="0" collapsed="false">
      <c r="A72" s="22" t="s">
        <v>146</v>
      </c>
      <c r="B72" s="22" t="s">
        <v>147</v>
      </c>
      <c r="C72" s="22" t="s">
        <v>148</v>
      </c>
      <c r="D72" s="22" t="s">
        <v>149</v>
      </c>
      <c r="E72" s="22" t="s">
        <v>134</v>
      </c>
      <c r="F72" s="22" t="s">
        <v>150</v>
      </c>
      <c r="G72" s="22" t="s">
        <v>151</v>
      </c>
      <c r="H72" s="22" t="s">
        <v>152</v>
      </c>
      <c r="I72" s="22" t="s">
        <v>153</v>
      </c>
    </row>
    <row r="73" customFormat="false" ht="23.25" hidden="false" customHeight="true" outlineLevel="0" collapsed="false">
      <c r="A73" s="23" t="s">
        <v>154</v>
      </c>
      <c r="B73" s="23" t="s">
        <v>19</v>
      </c>
      <c r="C73" s="23" t="s">
        <v>155</v>
      </c>
      <c r="D73" s="23" t="s">
        <v>156</v>
      </c>
      <c r="E73" s="23" t="s">
        <v>157</v>
      </c>
      <c r="F73" s="23" t="s">
        <v>158</v>
      </c>
      <c r="G73" s="23" t="s">
        <v>159</v>
      </c>
      <c r="H73" s="23" t="s">
        <v>160</v>
      </c>
      <c r="I73" s="23" t="s">
        <v>161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1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K5" activeCellId="0" sqref="K5"/>
    </sheetView>
  </sheetViews>
  <sheetFormatPr defaultColWidth="8.71484375" defaultRowHeight="15" zeroHeight="false" outlineLevelRow="0" outlineLevelCol="0"/>
  <cols>
    <col collapsed="false" customWidth="true" hidden="false" outlineLevel="0" max="1" min="1" style="0" width="14"/>
    <col collapsed="false" customWidth="true" hidden="false" outlineLevel="0" max="2" min="2" style="0" width="70.86"/>
    <col collapsed="false" customWidth="true" hidden="false" outlineLevel="0" max="3" min="3" style="0" width="26"/>
    <col collapsed="false" customWidth="true" hidden="false" outlineLevel="0" max="9" min="4" style="0" width="14"/>
    <col collapsed="false" customWidth="true" hidden="false" outlineLevel="0" max="10" min="10" style="0" width="16"/>
    <col collapsed="false" customWidth="true" hidden="false" outlineLevel="0" max="11" min="11" style="0" width="14"/>
    <col collapsed="false" customWidth="true" hidden="false" outlineLevel="0" max="12" min="12" style="0" width="16"/>
    <col collapsed="false" customWidth="true" hidden="false" outlineLevel="0" max="13" min="13" style="0" width="14"/>
    <col collapsed="false" customWidth="true" hidden="false" outlineLevel="0" max="20" min="14" style="0" width="6"/>
    <col collapsed="false" customWidth="true" hidden="false" outlineLevel="0" max="21" min="21" style="0" width="14"/>
    <col collapsed="false" customWidth="true" hidden="false" outlineLevel="0" max="24" min="22" style="0" width="12"/>
    <col collapsed="false" customWidth="true" hidden="false" outlineLevel="0" max="25" min="25" style="0" width="8"/>
  </cols>
  <sheetData>
    <row r="1" customFormat="false" ht="17.25" hidden="false" customHeight="true" outlineLevel="0" collapsed="false">
      <c r="A1" s="2" t="s">
        <v>4589</v>
      </c>
    </row>
    <row r="2" customFormat="false" ht="27.75" hidden="false" customHeight="true" outlineLevel="0" collapsed="false">
      <c r="A2" s="39" t="s">
        <v>4590</v>
      </c>
      <c r="E2" s="3" t="s">
        <v>4591</v>
      </c>
      <c r="V2" s="40"/>
    </row>
    <row r="4" customFormat="false" ht="27.75" hidden="false" customHeight="true" outlineLevel="0" collapsed="false">
      <c r="A4" s="4" t="s">
        <v>4474</v>
      </c>
      <c r="B4" s="4" t="s">
        <v>4592</v>
      </c>
      <c r="C4" s="4" t="s">
        <v>2707</v>
      </c>
      <c r="D4" s="4" t="s">
        <v>4480</v>
      </c>
      <c r="E4" s="4" t="s">
        <v>4593</v>
      </c>
      <c r="F4" s="4" t="s">
        <v>4594</v>
      </c>
      <c r="G4" s="4" t="s">
        <v>4595</v>
      </c>
      <c r="H4" s="4" t="s">
        <v>4596</v>
      </c>
      <c r="I4" s="4" t="s">
        <v>4597</v>
      </c>
      <c r="J4" s="4" t="s">
        <v>4598</v>
      </c>
      <c r="K4" s="4" t="s">
        <v>4599</v>
      </c>
      <c r="L4" s="4" t="s">
        <v>4600</v>
      </c>
      <c r="M4" s="4" t="s">
        <v>4484</v>
      </c>
      <c r="U4" s="26" t="s">
        <v>4601</v>
      </c>
      <c r="V4" s="4"/>
      <c r="W4" s="4" t="s">
        <v>4602</v>
      </c>
      <c r="X4" s="4"/>
      <c r="Y4" s="4"/>
    </row>
    <row r="5" customFormat="false" ht="15" hidden="false" customHeight="true" outlineLevel="0" collapsed="false">
      <c r="A5" s="0" t="s">
        <v>327</v>
      </c>
      <c r="B5" s="0" t="str">
        <f aca="false">IFERROR(INDEX('BLS OEWS May2025'!$B$3:$B$1396,MATCH($A5,'BLS OEWS May2025'!$A$3:$A$1396,0)),"")</f>
        <v>Project Management Specialists</v>
      </c>
      <c r="C5" s="0" t="str">
        <f aca="false">INDEX('SOC Summary'!$D$3:$D$774,MATCH($A5,'SOC Summary'!$A$3:$A$774,0))</f>
        <v>Business and finance</v>
      </c>
      <c r="D5" s="27" t="n">
        <f aca="false">INDEX('SOC Summary'!$H$3:$H$774,MATCH($A5,'SOC Summary'!$A$3:$A$774,0))</f>
        <v>0.7</v>
      </c>
      <c r="E5" s="24" t="n">
        <v>843910</v>
      </c>
      <c r="F5" s="24" t="n">
        <v>947630</v>
      </c>
      <c r="G5" s="24" t="n">
        <v>1006160</v>
      </c>
      <c r="H5" s="24" t="n">
        <f aca="false">INDEX('SOC Summary'!$K$3:$K$774,MATCH($A5,'SOC Summary'!$A$3:$A$774,0))</f>
        <v>1066670</v>
      </c>
      <c r="I5" s="24" t="n">
        <f aca="false">IF(ISNUMBER(E5),H5-E5,"")</f>
        <v>222760</v>
      </c>
      <c r="J5" s="31" t="n">
        <f aca="false">IF(AND(ISNUMBER(E5),E5&gt;0),(H5-E5)/E5,"")</f>
        <v>0.263961796874074</v>
      </c>
      <c r="K5" s="42" t="n">
        <f aca="false">IF(ISNUMBER(G5),H5-G5,"")</f>
        <v>60510</v>
      </c>
      <c r="L5" s="31" t="n">
        <f aca="false">IF(AND(ISNUMBER(G5),G5&gt;0),(H5-G5)/G5,"")</f>
        <v>0.0601395404309454</v>
      </c>
      <c r="M5" s="0" t="str">
        <f aca="false">INDEX('SOC Summary'!$L$3:$L$774,MATCH($A5,'SOC Summary'!$A$3:$A$774,0))</f>
        <v>High</v>
      </c>
      <c r="X5" s="26" t="n">
        <f aca="false">_xlfn.RANK.AVG(D5,$D$5:$D$112,1)</f>
        <v>29</v>
      </c>
      <c r="Y5" s="26" t="n">
        <f aca="false">IF(L5="","",_xlfn.RANK.AVG(L5,$L$5:$L$112,1))</f>
        <v>27</v>
      </c>
    </row>
    <row r="6" customFormat="false" ht="15" hidden="false" customHeight="true" outlineLevel="0" collapsed="false">
      <c r="A6" s="0" t="s">
        <v>1719</v>
      </c>
      <c r="B6" s="0" t="str">
        <f aca="false">IFERROR(INDEX('BLS OEWS May2025'!$B$3:$B$1396,MATCH($A6,'BLS OEWS May2025'!$A$3:$A$1396,0)),"")</f>
        <v>Bookkeeping, Accounting, and Auditing Clerks</v>
      </c>
      <c r="C6" s="0" t="str">
        <f aca="false">INDEX('SOC Summary'!$D$3:$D$774,MATCH($A6,'SOC Summary'!$A$3:$A$774,0))</f>
        <v>Office support</v>
      </c>
      <c r="D6" s="27" t="n">
        <f aca="false">INDEX('SOC Summary'!$H$3:$H$774,MATCH($A6,'SOC Summary'!$A$3:$A$774,0))</f>
        <v>0.68</v>
      </c>
      <c r="E6" s="24" t="n">
        <v>1550750</v>
      </c>
      <c r="F6" s="24" t="n">
        <v>1501910</v>
      </c>
      <c r="G6" s="24" t="n">
        <v>1455770</v>
      </c>
      <c r="H6" s="24" t="n">
        <f aca="false">INDEX('SOC Summary'!$K$3:$K$774,MATCH($A6,'SOC Summary'!$A$3:$A$774,0))</f>
        <v>1373680</v>
      </c>
      <c r="I6" s="24" t="n">
        <f aca="false">IF(ISNUMBER(E6),H6-E6,"")</f>
        <v>-177070</v>
      </c>
      <c r="J6" s="31" t="n">
        <f aca="false">IF(AND(ISNUMBER(E6),E6&gt;0),(H6-E6)/E6,"")</f>
        <v>-0.114183459616315</v>
      </c>
      <c r="K6" s="42" t="n">
        <f aca="false">IF(ISNUMBER(G6),H6-G6,"")</f>
        <v>-82090</v>
      </c>
      <c r="L6" s="31" t="n">
        <f aca="false">IF(AND(ISNUMBER(G6),G6&gt;0),(H6-G6)/G6,"")</f>
        <v>-0.0563894021720464</v>
      </c>
      <c r="M6" s="0" t="str">
        <f aca="false">INDEX('SOC Summary'!$L$3:$L$774,MATCH($A6,'SOC Summary'!$A$3:$A$774,0))</f>
        <v>High</v>
      </c>
      <c r="X6" s="26" t="n">
        <f aca="false">_xlfn.RANK.AVG(D6,$D$5:$D$112,1)</f>
        <v>28</v>
      </c>
      <c r="Y6" s="26" t="n">
        <f aca="false">IF(L6="","",_xlfn.RANK.AVG(L6,$L$5:$L$112,1))</f>
        <v>1</v>
      </c>
    </row>
    <row r="7" customFormat="false" ht="15" hidden="false" customHeight="true" outlineLevel="0" collapsed="false">
      <c r="A7" s="0" t="s">
        <v>1831</v>
      </c>
      <c r="B7" s="0" t="str">
        <f aca="false">IFERROR(INDEX('BLS OEWS May2025'!$B$3:$B$1396,MATCH($A7,'BLS OEWS May2025'!$A$3:$A$1396,0)),"")</f>
        <v>Medical Secretaries and Administrative Assistants</v>
      </c>
      <c r="C7" s="0" t="str">
        <f aca="false">INDEX('SOC Summary'!$D$3:$D$774,MATCH($A7,'SOC Summary'!$A$3:$A$774,0))</f>
        <v>Office support</v>
      </c>
      <c r="D7" s="27" t="n">
        <f aca="false">INDEX('SOC Summary'!$H$3:$H$774,MATCH($A7,'SOC Summary'!$A$3:$A$774,0))</f>
        <v>0.66</v>
      </c>
      <c r="E7" s="24" t="n">
        <v>682630</v>
      </c>
      <c r="F7" s="24" t="n">
        <v>749500</v>
      </c>
      <c r="G7" s="24" t="n">
        <v>830760</v>
      </c>
      <c r="H7" s="24" t="n">
        <f aca="false">INDEX('SOC Summary'!$K$3:$K$774,MATCH($A7,'SOC Summary'!$A$3:$A$774,0))</f>
        <v>961610</v>
      </c>
      <c r="I7" s="24" t="n">
        <f aca="false">IF(ISNUMBER(E7),H7-E7,"")</f>
        <v>278980</v>
      </c>
      <c r="J7" s="31" t="n">
        <f aca="false">IF(AND(ISNUMBER(E7),E7&gt;0),(H7-E7)/E7,"")</f>
        <v>0.408684060179014</v>
      </c>
      <c r="K7" s="42" t="n">
        <f aca="false">IF(ISNUMBER(G7),H7-G7,"")</f>
        <v>130850</v>
      </c>
      <c r="L7" s="31" t="n">
        <f aca="false">IF(AND(ISNUMBER(G7),G7&gt;0),(H7-G7)/G7,"")</f>
        <v>0.157506379700515</v>
      </c>
      <c r="M7" s="0" t="str">
        <f aca="false">INDEX('SOC Summary'!$L$3:$L$774,MATCH($A7,'SOC Summary'!$A$3:$A$774,0))</f>
        <v>High</v>
      </c>
      <c r="X7" s="26" t="n">
        <f aca="false">_xlfn.RANK.AVG(D7,$D$5:$D$112,1)</f>
        <v>27</v>
      </c>
      <c r="Y7" s="26" t="n">
        <f aca="false">IF(L7="","",_xlfn.RANK.AVG(L7,$L$5:$L$112,1))</f>
        <v>29</v>
      </c>
    </row>
    <row r="8" customFormat="false" ht="15" hidden="false" customHeight="true" outlineLevel="0" collapsed="false">
      <c r="A8" s="0" t="s">
        <v>1782</v>
      </c>
      <c r="B8" s="0" t="str">
        <f aca="false">IFERROR(INDEX('BLS OEWS May2025'!$B$3:$B$1396,MATCH($A8,'BLS OEWS May2025'!$A$3:$A$1396,0)),"")</f>
        <v>Receptionists and Information Clerks</v>
      </c>
      <c r="C8" s="0" t="str">
        <f aca="false">INDEX('SOC Summary'!$D$3:$D$774,MATCH($A8,'SOC Summary'!$A$3:$A$774,0))</f>
        <v>Office support</v>
      </c>
      <c r="D8" s="27" t="n">
        <f aca="false">INDEX('SOC Summary'!$H$3:$H$774,MATCH($A8,'SOC Summary'!$A$3:$A$774,0))</f>
        <v>0.64</v>
      </c>
      <c r="E8" s="24" t="n">
        <v>1011170</v>
      </c>
      <c r="F8" s="24" t="n">
        <v>1003820</v>
      </c>
      <c r="G8" s="24" t="n">
        <v>964530</v>
      </c>
      <c r="H8" s="24" t="n">
        <f aca="false">INDEX('SOC Summary'!$K$3:$K$774,MATCH($A8,'SOC Summary'!$A$3:$A$774,0))</f>
        <v>910180</v>
      </c>
      <c r="I8" s="24" t="n">
        <f aca="false">IF(ISNUMBER(E8),H8-E8,"")</f>
        <v>-100990</v>
      </c>
      <c r="J8" s="31" t="n">
        <f aca="false">IF(AND(ISNUMBER(E8),E8&gt;0),(H8-E8)/E8,"")</f>
        <v>-0.0998744029193904</v>
      </c>
      <c r="K8" s="42" t="n">
        <f aca="false">IF(ISNUMBER(G8),H8-G8,"")</f>
        <v>-54350</v>
      </c>
      <c r="L8" s="31" t="n">
        <f aca="false">IF(AND(ISNUMBER(G8),G8&gt;0),(H8-G8)/G8,"")</f>
        <v>-0.0563486879620126</v>
      </c>
      <c r="M8" s="0" t="str">
        <f aca="false">INDEX('SOC Summary'!$L$3:$L$774,MATCH($A8,'SOC Summary'!$A$3:$A$774,0))</f>
        <v>High</v>
      </c>
      <c r="X8" s="26" t="n">
        <f aca="false">_xlfn.RANK.AVG(D8,$D$5:$D$112,1)</f>
        <v>26</v>
      </c>
      <c r="Y8" s="26" t="n">
        <f aca="false">IF(L8="","",_xlfn.RANK.AVG(L8,$L$5:$L$112,1))</f>
        <v>2</v>
      </c>
    </row>
    <row r="9" customFormat="false" ht="15" hidden="false" customHeight="true" outlineLevel="0" collapsed="false">
      <c r="A9" s="0" t="s">
        <v>1833</v>
      </c>
      <c r="B9" s="0" t="str">
        <f aca="false">IFERROR(INDEX('BLS OEWS May2025'!$B$3:$B$1396,MATCH($A9,'BLS OEWS May2025'!$A$3:$A$1396,0)),"")</f>
        <v>Secretaries and Administrative Assistants, Except Legal, Medical, and Executive</v>
      </c>
      <c r="C9" s="0" t="str">
        <f aca="false">INDEX('SOC Summary'!$D$3:$D$774,MATCH($A9,'SOC Summary'!$A$3:$A$774,0))</f>
        <v>Office support</v>
      </c>
      <c r="D9" s="27" t="n">
        <f aca="false">INDEX('SOC Summary'!$H$3:$H$774,MATCH($A9,'SOC Summary'!$A$3:$A$774,0))</f>
        <v>0.62</v>
      </c>
      <c r="E9" s="24" t="n">
        <v>1826710</v>
      </c>
      <c r="F9" s="24" t="n">
        <v>1785430</v>
      </c>
      <c r="G9" s="24" t="n">
        <v>1737820</v>
      </c>
      <c r="H9" s="24" t="n">
        <f aca="false">INDEX('SOC Summary'!$K$3:$K$774,MATCH($A9,'SOC Summary'!$A$3:$A$774,0))</f>
        <v>1706790</v>
      </c>
      <c r="I9" s="24" t="n">
        <f aca="false">IF(ISNUMBER(E9),H9-E9,"")</f>
        <v>-119920</v>
      </c>
      <c r="J9" s="31" t="n">
        <f aca="false">IF(AND(ISNUMBER(E9),E9&gt;0),(H9-E9)/E9,"")</f>
        <v>-0.0656480776915876</v>
      </c>
      <c r="K9" s="42" t="n">
        <f aca="false">IF(ISNUMBER(G9),H9-G9,"")</f>
        <v>-31030</v>
      </c>
      <c r="L9" s="31" t="n">
        <f aca="false">IF(AND(ISNUMBER(G9),G9&gt;0),(H9-G9)/G9,"")</f>
        <v>-0.0178557042731698</v>
      </c>
      <c r="M9" s="0" t="str">
        <f aca="false">INDEX('SOC Summary'!$L$3:$L$774,MATCH($A9,'SOC Summary'!$A$3:$A$774,0))</f>
        <v>High</v>
      </c>
      <c r="X9" s="26" t="n">
        <f aca="false">_xlfn.RANK.AVG(D9,$D$5:$D$112,1)</f>
        <v>25</v>
      </c>
      <c r="Y9" s="26" t="n">
        <f aca="false">IF(L9="","",_xlfn.RANK.AVG(L9,$L$5:$L$112,1))</f>
        <v>9</v>
      </c>
    </row>
    <row r="10" customFormat="false" ht="15" hidden="false" customHeight="true" outlineLevel="0" collapsed="false">
      <c r="A10" s="0" t="s">
        <v>1854</v>
      </c>
      <c r="B10" s="0" t="str">
        <f aca="false">IFERROR(INDEX('BLS OEWS May2025'!$B$3:$B$1396,MATCH($A10,'BLS OEWS May2025'!$A$3:$A$1396,0)),"")</f>
        <v>Office Clerks, General</v>
      </c>
      <c r="C10" s="0" t="str">
        <f aca="false">INDEX('SOC Summary'!$D$3:$D$774,MATCH($A10,'SOC Summary'!$A$3:$A$774,0))</f>
        <v>Office support</v>
      </c>
      <c r="D10" s="27" t="n">
        <f aca="false">INDEX('SOC Summary'!$H$3:$H$774,MATCH($A10,'SOC Summary'!$A$3:$A$774,0))</f>
        <v>0.6</v>
      </c>
      <c r="E10" s="24" t="n">
        <v>2517350</v>
      </c>
      <c r="F10" s="24" t="n">
        <v>2496370</v>
      </c>
      <c r="G10" s="24" t="n">
        <v>2510550</v>
      </c>
      <c r="H10" s="24" t="n">
        <f aca="false">INDEX('SOC Summary'!$K$3:$K$774,MATCH($A10,'SOC Summary'!$A$3:$A$774,0))</f>
        <v>2464940</v>
      </c>
      <c r="I10" s="24" t="n">
        <f aca="false">IF(ISNUMBER(E10),H10-E10,"")</f>
        <v>-52410</v>
      </c>
      <c r="J10" s="31" t="n">
        <f aca="false">IF(AND(ISNUMBER(E10),E10&gt;0),(H10-E10)/E10,"")</f>
        <v>-0.0208195125826762</v>
      </c>
      <c r="K10" s="42" t="n">
        <f aca="false">IF(ISNUMBER(G10),H10-G10,"")</f>
        <v>-45610</v>
      </c>
      <c r="L10" s="31" t="n">
        <f aca="false">IF(AND(ISNUMBER(G10),G10&gt;0),(H10-G10)/G10,"")</f>
        <v>-0.0181673338511482</v>
      </c>
      <c r="M10" s="0" t="str">
        <f aca="false">INDEX('SOC Summary'!$L$3:$L$774,MATCH($A10,'SOC Summary'!$A$3:$A$774,0))</f>
        <v>High</v>
      </c>
      <c r="X10" s="26" t="n">
        <f aca="false">_xlfn.RANK.AVG(D10,$D$5:$D$112,1)</f>
        <v>24</v>
      </c>
      <c r="Y10" s="26" t="n">
        <f aca="false">IF(L10="","",_xlfn.RANK.AVG(L10,$L$5:$L$112,1))</f>
        <v>8</v>
      </c>
    </row>
    <row r="11" customFormat="false" ht="15" hidden="false" customHeight="true" outlineLevel="0" collapsed="false">
      <c r="A11" s="0" t="s">
        <v>1820</v>
      </c>
      <c r="B11" s="0" t="str">
        <f aca="false">IFERROR(INDEX('BLS OEWS May2025'!$B$3:$B$1396,MATCH($A11,'BLS OEWS May2025'!$A$3:$A$1396,0)),"")</f>
        <v>Shipping, Receiving, and Inventory Clerks</v>
      </c>
      <c r="C11" s="0" t="str">
        <f aca="false">INDEX('SOC Summary'!$D$3:$D$774,MATCH($A11,'SOC Summary'!$A$3:$A$774,0))</f>
        <v>Office support</v>
      </c>
      <c r="D11" s="27" t="n">
        <f aca="false">INDEX('SOC Summary'!$H$3:$H$774,MATCH($A11,'SOC Summary'!$A$3:$A$774,0))</f>
        <v>0.59</v>
      </c>
      <c r="E11" s="24" t="n">
        <v>848240</v>
      </c>
      <c r="F11" s="24" t="n">
        <v>844120</v>
      </c>
      <c r="G11" s="24" t="n">
        <v>857630</v>
      </c>
      <c r="H11" s="24" t="n">
        <f aca="false">INDEX('SOC Summary'!$K$3:$K$774,MATCH($A11,'SOC Summary'!$A$3:$A$774,0))</f>
        <v>816870</v>
      </c>
      <c r="I11" s="24" t="n">
        <f aca="false">IF(ISNUMBER(E11),H11-E11,"")</f>
        <v>-31370</v>
      </c>
      <c r="J11" s="31" t="n">
        <f aca="false">IF(AND(ISNUMBER(E11),E11&gt;0),(H11-E11)/E11,"")</f>
        <v>-0.0369824577949637</v>
      </c>
      <c r="K11" s="42" t="n">
        <f aca="false">IF(ISNUMBER(G11),H11-G11,"")</f>
        <v>-40760</v>
      </c>
      <c r="L11" s="31" t="n">
        <f aca="false">IF(AND(ISNUMBER(G11),G11&gt;0),(H11-G11)/G11,"")</f>
        <v>-0.0475263225400231</v>
      </c>
      <c r="M11" s="0" t="str">
        <f aca="false">INDEX('SOC Summary'!$L$3:$L$774,MATCH($A11,'SOC Summary'!$A$3:$A$774,0))</f>
        <v>High</v>
      </c>
      <c r="X11" s="26" t="n">
        <f aca="false">_xlfn.RANK.AVG(D11,$D$5:$D$112,1)</f>
        <v>23</v>
      </c>
      <c r="Y11" s="26" t="n">
        <f aca="false">IF(L11="","",_xlfn.RANK.AVG(L11,$L$5:$L$112,1))</f>
        <v>4</v>
      </c>
    </row>
    <row r="12" customFormat="false" ht="15" hidden="false" customHeight="true" outlineLevel="0" collapsed="false">
      <c r="A12" s="0" t="s">
        <v>349</v>
      </c>
      <c r="B12" s="0" t="str">
        <f aca="false">IFERROR(INDEX('BLS OEWS May2025'!$B$3:$B$1396,MATCH($A12,'BLS OEWS May2025'!$A$3:$A$1396,0)),"")</f>
        <v>Business Operations Specialists, All Other</v>
      </c>
      <c r="C12" s="0" t="str">
        <f aca="false">INDEX('SOC Summary'!$D$3:$D$774,MATCH($A12,'SOC Summary'!$A$3:$A$774,0))</f>
        <v>Business and finance</v>
      </c>
      <c r="D12" s="27" t="n">
        <f aca="false">INDEX('SOC Summary'!$H$3:$H$774,MATCH($A12,'SOC Summary'!$A$3:$A$774,0))</f>
        <v>0.5825</v>
      </c>
      <c r="E12" s="24" t="n">
        <v>1081230</v>
      </c>
      <c r="F12" s="24" t="n">
        <v>1103440</v>
      </c>
      <c r="G12" s="24" t="n">
        <v>1128200</v>
      </c>
      <c r="H12" s="24" t="n">
        <f aca="false">INDEX('SOC Summary'!$K$3:$K$774,MATCH($A12,'SOC Summary'!$A$3:$A$774,0))</f>
        <v>1087090</v>
      </c>
      <c r="I12" s="24" t="n">
        <f aca="false">IF(ISNUMBER(E12),H12-E12,"")</f>
        <v>5860</v>
      </c>
      <c r="J12" s="31" t="n">
        <f aca="false">IF(AND(ISNUMBER(E12),E12&gt;0),(H12-E12)/E12,"")</f>
        <v>0.00541975342896516</v>
      </c>
      <c r="K12" s="42" t="n">
        <f aca="false">IF(ISNUMBER(G12),H12-G12,"")</f>
        <v>-41110</v>
      </c>
      <c r="L12" s="31" t="n">
        <f aca="false">IF(AND(ISNUMBER(G12),G12&gt;0),(H12-G12)/G12,"")</f>
        <v>-0.0364385747207942</v>
      </c>
      <c r="M12" s="0" t="str">
        <f aca="false">INDEX('SOC Summary'!$L$3:$L$774,MATCH($A12,'SOC Summary'!$A$3:$A$774,0))</f>
        <v>High</v>
      </c>
      <c r="X12" s="26" t="n">
        <f aca="false">_xlfn.RANK.AVG(D12,$D$5:$D$112,1)</f>
        <v>22</v>
      </c>
      <c r="Y12" s="26" t="n">
        <f aca="false">IF(L12="","",_xlfn.RANK.AVG(L12,$L$5:$L$112,1))</f>
        <v>6</v>
      </c>
    </row>
    <row r="13" customFormat="false" ht="15" hidden="false" customHeight="true" outlineLevel="0" collapsed="false">
      <c r="A13" s="0" t="s">
        <v>317</v>
      </c>
      <c r="B13" s="0" t="str">
        <f aca="false">IFERROR(INDEX('BLS OEWS May2025'!$B$3:$B$1396,MATCH($A13,'BLS OEWS May2025'!$A$3:$A$1396,0)),"")</f>
        <v>Human Resources Specialists</v>
      </c>
      <c r="C13" s="0" t="str">
        <f aca="false">INDEX('SOC Summary'!$D$3:$D$774,MATCH($A13,'SOC Summary'!$A$3:$A$774,0))</f>
        <v>Business and finance</v>
      </c>
      <c r="D13" s="27" t="n">
        <f aca="false">INDEX('SOC Summary'!$H$3:$H$774,MATCH($A13,'SOC Summary'!$A$3:$A$774,0))</f>
        <v>0.58</v>
      </c>
      <c r="E13" s="24" t="n">
        <v>835360</v>
      </c>
      <c r="F13" s="24" t="n">
        <v>895970</v>
      </c>
      <c r="G13" s="24" t="n">
        <v>917460</v>
      </c>
      <c r="H13" s="24" t="n">
        <f aca="false">INDEX('SOC Summary'!$K$3:$K$774,MATCH($A13,'SOC Summary'!$A$3:$A$774,0))</f>
        <v>912430</v>
      </c>
      <c r="I13" s="24" t="n">
        <f aca="false">IF(ISNUMBER(E13),H13-E13,"")</f>
        <v>77070</v>
      </c>
      <c r="J13" s="31" t="n">
        <f aca="false">IF(AND(ISNUMBER(E13),E13&gt;0),(H13-E13)/E13,"")</f>
        <v>0.0922596245929899</v>
      </c>
      <c r="K13" s="42" t="n">
        <f aca="false">IF(ISNUMBER(G13),H13-G13,"")</f>
        <v>-5030</v>
      </c>
      <c r="L13" s="31" t="n">
        <f aca="false">IF(AND(ISNUMBER(G13),G13&gt;0),(H13-G13)/G13,"")</f>
        <v>-0.00548252784862555</v>
      </c>
      <c r="M13" s="0" t="str">
        <f aca="false">INDEX('SOC Summary'!$L$3:$L$774,MATCH($A13,'SOC Summary'!$A$3:$A$774,0))</f>
        <v>High</v>
      </c>
      <c r="X13" s="26" t="n">
        <f aca="false">_xlfn.RANK.AVG(D13,$D$5:$D$112,1)</f>
        <v>21</v>
      </c>
      <c r="Y13" s="26" t="n">
        <f aca="false">IF(L13="","",_xlfn.RANK.AVG(L13,$L$5:$L$112,1))</f>
        <v>12</v>
      </c>
    </row>
    <row r="14" customFormat="false" ht="15" hidden="false" customHeight="true" outlineLevel="0" collapsed="false">
      <c r="A14" s="0" t="s">
        <v>1752</v>
      </c>
      <c r="B14" s="0" t="str">
        <f aca="false">IFERROR(INDEX('BLS OEWS May2025'!$B$3:$B$1396,MATCH($A14,'BLS OEWS May2025'!$A$3:$A$1396,0)),"")</f>
        <v>Customer Service Representatives</v>
      </c>
      <c r="C14" s="0" t="str">
        <f aca="false">INDEX('SOC Summary'!$D$3:$D$774,MATCH($A14,'SOC Summary'!$A$3:$A$774,0))</f>
        <v>Office support</v>
      </c>
      <c r="D14" s="27" t="n">
        <f aca="false">INDEX('SOC Summary'!$H$3:$H$774,MATCH($A14,'SOC Summary'!$A$3:$A$774,0))</f>
        <v>0.57</v>
      </c>
      <c r="E14" s="24" t="n">
        <v>2879840</v>
      </c>
      <c r="F14" s="24" t="n">
        <v>2858710</v>
      </c>
      <c r="G14" s="24" t="n">
        <v>2725930</v>
      </c>
      <c r="H14" s="24" t="n">
        <f aca="false">INDEX('SOC Summary'!$K$3:$K$774,MATCH($A14,'SOC Summary'!$A$3:$A$774,0))</f>
        <v>2595750</v>
      </c>
      <c r="I14" s="24" t="n">
        <f aca="false">IF(ISNUMBER(E14),H14-E14,"")</f>
        <v>-284090</v>
      </c>
      <c r="J14" s="31" t="n">
        <f aca="false">IF(AND(ISNUMBER(E14),E14&gt;0),(H14-E14)/E14,"")</f>
        <v>-0.0986478415467526</v>
      </c>
      <c r="K14" s="42" t="n">
        <f aca="false">IF(ISNUMBER(G14),H14-G14,"")</f>
        <v>-130180</v>
      </c>
      <c r="L14" s="31" t="n">
        <f aca="false">IF(AND(ISNUMBER(G14),G14&gt;0),(H14-G14)/G14,"")</f>
        <v>-0.0477561786252765</v>
      </c>
      <c r="M14" s="0" t="str">
        <f aca="false">INDEX('SOC Summary'!$L$3:$L$774,MATCH($A14,'SOC Summary'!$A$3:$A$774,0))</f>
        <v>High</v>
      </c>
      <c r="X14" s="26" t="n">
        <f aca="false">_xlfn.RANK.AVG(D14,$D$5:$D$112,1)</f>
        <v>20</v>
      </c>
      <c r="Y14" s="26" t="n">
        <f aca="false">IF(L14="","",_xlfn.RANK.AVG(L14,$L$5:$L$112,1))</f>
        <v>3</v>
      </c>
    </row>
    <row r="15" customFormat="false" ht="15" hidden="false" customHeight="true" outlineLevel="0" collapsed="false">
      <c r="A15" s="0" t="s">
        <v>1696</v>
      </c>
      <c r="B15" s="0" t="str">
        <f aca="false">IFERROR(INDEX('BLS OEWS May2025'!$B$3:$B$1396,MATCH($A15,'BLS OEWS May2025'!$A$3:$A$1396,0)),"")</f>
        <v>First-Line Supervisors of Office and Administrative Support Workers</v>
      </c>
      <c r="C15" s="0" t="str">
        <f aca="false">INDEX('SOC Summary'!$D$3:$D$774,MATCH($A15,'SOC Summary'!$A$3:$A$774,0))</f>
        <v>Office support</v>
      </c>
      <c r="D15" s="27" t="n">
        <f aca="false">INDEX('SOC Summary'!$H$3:$H$774,MATCH($A15,'SOC Summary'!$A$3:$A$774,0))</f>
        <v>0.55</v>
      </c>
      <c r="E15" s="24" t="n">
        <v>1495440</v>
      </c>
      <c r="F15" s="24" t="n">
        <v>1504570</v>
      </c>
      <c r="G15" s="24" t="n">
        <v>1495580</v>
      </c>
      <c r="H15" s="24" t="n">
        <f aca="false">INDEX('SOC Summary'!$K$3:$K$774,MATCH($A15,'SOC Summary'!$A$3:$A$774,0))</f>
        <v>1436680</v>
      </c>
      <c r="I15" s="24" t="n">
        <f aca="false">IF(ISNUMBER(E15),H15-E15,"")</f>
        <v>-58760</v>
      </c>
      <c r="J15" s="31" t="n">
        <f aca="false">IF(AND(ISNUMBER(E15),E15&gt;0),(H15-E15)/E15,"")</f>
        <v>-0.0392927833948537</v>
      </c>
      <c r="K15" s="42" t="n">
        <f aca="false">IF(ISNUMBER(G15),H15-G15,"")</f>
        <v>-58900</v>
      </c>
      <c r="L15" s="31" t="n">
        <f aca="false">IF(AND(ISNUMBER(G15),G15&gt;0),(H15-G15)/G15,"")</f>
        <v>-0.0393827143984274</v>
      </c>
      <c r="M15" s="0" t="str">
        <f aca="false">INDEX('SOC Summary'!$L$3:$L$774,MATCH($A15,'SOC Summary'!$A$3:$A$774,0))</f>
        <v>High</v>
      </c>
      <c r="X15" s="26" t="n">
        <f aca="false">_xlfn.RANK.AVG(D15,$D$5:$D$112,1)</f>
        <v>18.5</v>
      </c>
      <c r="Y15" s="26" t="n">
        <f aca="false">IF(L15="","",_xlfn.RANK.AVG(L15,$L$5:$L$112,1))</f>
        <v>5</v>
      </c>
    </row>
    <row r="16" customFormat="false" ht="15" hidden="false" customHeight="true" outlineLevel="0" collapsed="false">
      <c r="A16" s="0" t="s">
        <v>399</v>
      </c>
      <c r="B16" s="0" t="str">
        <f aca="false">IFERROR(INDEX('BLS OEWS May2025'!$B$3:$B$1396,MATCH($A16,'BLS OEWS May2025'!$A$3:$A$1396,0)),"")</f>
        <v>Computer Systems Analysts</v>
      </c>
      <c r="C16" s="0" t="str">
        <f aca="false">INDEX('SOC Summary'!$D$3:$D$774,MATCH($A16,'SOC Summary'!$A$3:$A$774,0))</f>
        <v>Computer and math</v>
      </c>
      <c r="D16" s="27" t="n">
        <f aca="false">INDEX('SOC Summary'!$H$3:$H$774,MATCH($A16,'SOC Summary'!$A$3:$A$774,0))</f>
        <v>0.55</v>
      </c>
      <c r="E16" s="24" t="n">
        <v>505210</v>
      </c>
      <c r="F16" s="24" t="n">
        <v>498810</v>
      </c>
      <c r="G16" s="24" t="n">
        <v>497800</v>
      </c>
      <c r="H16" s="24" t="n">
        <f aca="false">INDEX('SOC Summary'!$K$3:$K$774,MATCH($A16,'SOC Summary'!$A$3:$A$774,0))</f>
        <v>519530</v>
      </c>
      <c r="I16" s="24" t="n">
        <f aca="false">IF(ISNUMBER(E16),H16-E16,"")</f>
        <v>14320</v>
      </c>
      <c r="J16" s="31" t="n">
        <f aca="false">IF(AND(ISNUMBER(E16),E16&gt;0),(H16-E16)/E16,"")</f>
        <v>0.0283446487599216</v>
      </c>
      <c r="K16" s="42" t="n">
        <f aca="false">IF(ISNUMBER(G16),H16-G16,"")</f>
        <v>21730</v>
      </c>
      <c r="L16" s="31" t="n">
        <f aca="false">IF(AND(ISNUMBER(G16),G16&gt;0),(H16-G16)/G16,"")</f>
        <v>0.0436520691040579</v>
      </c>
      <c r="M16" s="0" t="str">
        <f aca="false">INDEX('SOC Summary'!$L$3:$L$774,MATCH($A16,'SOC Summary'!$A$3:$A$774,0))</f>
        <v>High</v>
      </c>
      <c r="X16" s="26" t="n">
        <f aca="false">_xlfn.RANK.AVG(D16,$D$5:$D$112,1)</f>
        <v>18.5</v>
      </c>
      <c r="Y16" s="26" t="n">
        <f aca="false">IF(L16="","",_xlfn.RANK.AVG(L16,$L$5:$L$112,1))</f>
        <v>23</v>
      </c>
    </row>
    <row r="17" customFormat="false" ht="15" hidden="false" customHeight="true" outlineLevel="0" collapsed="false">
      <c r="A17" s="0" t="s">
        <v>346</v>
      </c>
      <c r="B17" s="0" t="str">
        <f aca="false">IFERROR(INDEX('BLS OEWS May2025'!$B$3:$B$1396,MATCH($A17,'BLS OEWS May2025'!$A$3:$A$1396,0)),"")</f>
        <v>Market Research Analysts and Marketing Specialists</v>
      </c>
      <c r="C17" s="0" t="str">
        <f aca="false">INDEX('SOC Summary'!$D$3:$D$774,MATCH($A17,'SOC Summary'!$A$3:$A$774,0))</f>
        <v>Business and finance</v>
      </c>
      <c r="D17" s="27" t="n">
        <f aca="false">INDEX('SOC Summary'!$H$3:$H$774,MATCH($A17,'SOC Summary'!$A$3:$A$774,0))</f>
        <v>0.54</v>
      </c>
      <c r="E17" s="24" t="n">
        <v>798620</v>
      </c>
      <c r="F17" s="24" t="n">
        <v>846370</v>
      </c>
      <c r="G17" s="24" t="n">
        <v>861140</v>
      </c>
      <c r="H17" s="24" t="n">
        <f aca="false">INDEX('SOC Summary'!$K$3:$K$774,MATCH($A17,'SOC Summary'!$A$3:$A$774,0))</f>
        <v>899580</v>
      </c>
      <c r="I17" s="24" t="n">
        <f aca="false">IF(ISNUMBER(E17),H17-E17,"")</f>
        <v>100960</v>
      </c>
      <c r="J17" s="31" t="n">
        <f aca="false">IF(AND(ISNUMBER(E17),E17&gt;0),(H17-E17)/E17,"")</f>
        <v>0.126418071172773</v>
      </c>
      <c r="K17" s="42" t="n">
        <f aca="false">IF(ISNUMBER(G17),H17-G17,"")</f>
        <v>38440</v>
      </c>
      <c r="L17" s="31" t="n">
        <f aca="false">IF(AND(ISNUMBER(G17),G17&gt;0),(H17-G17)/G17,"")</f>
        <v>0.0446385024502404</v>
      </c>
      <c r="M17" s="0" t="str">
        <f aca="false">INDEX('SOC Summary'!$L$3:$L$774,MATCH($A17,'SOC Summary'!$A$3:$A$774,0))</f>
        <v>High</v>
      </c>
      <c r="X17" s="26" t="n">
        <f aca="false">_xlfn.RANK.AVG(D17,$D$5:$D$112,1)</f>
        <v>17</v>
      </c>
      <c r="Y17" s="26" t="n">
        <f aca="false">IF(L17="","",_xlfn.RANK.AVG(L17,$L$5:$L$112,1))</f>
        <v>24</v>
      </c>
    </row>
    <row r="18" customFormat="false" ht="15" hidden="false" customHeight="true" outlineLevel="0" collapsed="false">
      <c r="A18" s="0" t="s">
        <v>292</v>
      </c>
      <c r="B18" s="0" t="str">
        <f aca="false">IFERROR(INDEX('BLS OEWS May2025'!$B$3:$B$1396,MATCH($A18,'BLS OEWS May2025'!$A$3:$A$1396,0)),"")</f>
        <v>Managers, All Other</v>
      </c>
      <c r="C18" s="0" t="str">
        <f aca="false">INDEX('SOC Summary'!$D$3:$D$774,MATCH($A18,'SOC Summary'!$A$3:$A$774,0))</f>
        <v>Management</v>
      </c>
      <c r="D18" s="27" t="n">
        <f aca="false">INDEX('SOC Summary'!$H$3:$H$774,MATCH($A18,'SOC Summary'!$A$3:$A$774,0))</f>
        <v>0.528333333333333</v>
      </c>
      <c r="E18" s="24" t="n">
        <v>543290</v>
      </c>
      <c r="F18" s="24" t="n">
        <v>589750</v>
      </c>
      <c r="G18" s="24" t="n">
        <v>630980</v>
      </c>
      <c r="H18" s="24" t="n">
        <f aca="false">INDEX('SOC Summary'!$K$3:$K$774,MATCH($A18,'SOC Summary'!$A$3:$A$774,0))</f>
        <v>622190</v>
      </c>
      <c r="I18" s="24" t="n">
        <f aca="false">IF(ISNUMBER(E18),H18-E18,"")</f>
        <v>78900</v>
      </c>
      <c r="J18" s="31" t="n">
        <f aca="false">IF(AND(ISNUMBER(E18),E18&gt;0),(H18-E18)/E18,"")</f>
        <v>0.145226306392534</v>
      </c>
      <c r="K18" s="42" t="n">
        <f aca="false">IF(ISNUMBER(G18),H18-G18,"")</f>
        <v>-8790</v>
      </c>
      <c r="L18" s="31" t="n">
        <f aca="false">IF(AND(ISNUMBER(G18),G18&gt;0),(H18-G18)/G18,"")</f>
        <v>-0.0139307109575581</v>
      </c>
      <c r="M18" s="0" t="str">
        <f aca="false">INDEX('SOC Summary'!$L$3:$L$774,MATCH($A18,'SOC Summary'!$A$3:$A$774,0))</f>
        <v>High</v>
      </c>
      <c r="X18" s="26" t="n">
        <f aca="false">_xlfn.RANK.AVG(D18,$D$5:$D$112,1)</f>
        <v>16</v>
      </c>
      <c r="Y18" s="26" t="n">
        <f aca="false">IF(L18="","",_xlfn.RANK.AVG(L18,$L$5:$L$112,1))</f>
        <v>10</v>
      </c>
    </row>
    <row r="19" customFormat="false" ht="15" hidden="false" customHeight="true" outlineLevel="0" collapsed="false">
      <c r="A19" s="0" t="s">
        <v>355</v>
      </c>
      <c r="B19" s="0" t="str">
        <f aca="false">IFERROR(INDEX('BLS OEWS May2025'!$B$3:$B$1396,MATCH($A19,'BLS OEWS May2025'!$A$3:$A$1396,0)),"")</f>
        <v>Accountants and Auditors</v>
      </c>
      <c r="C19" s="0" t="str">
        <f aca="false">INDEX('SOC Summary'!$D$3:$D$774,MATCH($A19,'SOC Summary'!$A$3:$A$774,0))</f>
        <v>Business and finance</v>
      </c>
      <c r="D19" s="27" t="n">
        <f aca="false">INDEX('SOC Summary'!$H$3:$H$774,MATCH($A19,'SOC Summary'!$A$3:$A$774,0))</f>
        <v>0.51</v>
      </c>
      <c r="E19" s="24" t="n">
        <v>1402420</v>
      </c>
      <c r="F19" s="24" t="n">
        <v>1435770</v>
      </c>
      <c r="G19" s="24" t="n">
        <v>1448290</v>
      </c>
      <c r="H19" s="24" t="n">
        <f aca="false">INDEX('SOC Summary'!$K$3:$K$774,MATCH($A19,'SOC Summary'!$A$3:$A$774,0))</f>
        <v>1449500</v>
      </c>
      <c r="I19" s="24" t="n">
        <f aca="false">IF(ISNUMBER(E19),H19-E19,"")</f>
        <v>47080</v>
      </c>
      <c r="J19" s="31" t="n">
        <f aca="false">IF(AND(ISNUMBER(E19),E19&gt;0),(H19-E19)/E19,"")</f>
        <v>0.0335705423482266</v>
      </c>
      <c r="K19" s="42" t="n">
        <f aca="false">IF(ISNUMBER(G19),H19-G19,"")</f>
        <v>1210</v>
      </c>
      <c r="L19" s="31" t="n">
        <f aca="false">IF(AND(ISNUMBER(G19),G19&gt;0),(H19-G19)/G19,"")</f>
        <v>0.000835468034716804</v>
      </c>
      <c r="M19" s="0" t="str">
        <f aca="false">INDEX('SOC Summary'!$L$3:$L$774,MATCH($A19,'SOC Summary'!$A$3:$A$774,0))</f>
        <v>High</v>
      </c>
      <c r="X19" s="26" t="n">
        <f aca="false">_xlfn.RANK.AVG(D19,$D$5:$D$112,1)</f>
        <v>15</v>
      </c>
      <c r="Y19" s="26" t="n">
        <f aca="false">IF(L19="","",_xlfn.RANK.AVG(L19,$L$5:$L$112,1))</f>
        <v>15</v>
      </c>
    </row>
    <row r="20" customFormat="false" ht="15" hidden="false" customHeight="true" outlineLevel="0" collapsed="false">
      <c r="A20" s="0" t="s">
        <v>331</v>
      </c>
      <c r="B20" s="0" t="str">
        <f aca="false">IFERROR(INDEX('BLS OEWS May2025'!$B$3:$B$1396,MATCH($A20,'BLS OEWS May2025'!$A$3:$A$1396,0)),"")</f>
        <v>Management Analysts</v>
      </c>
      <c r="C20" s="0" t="str">
        <f aca="false">INDEX('SOC Summary'!$D$3:$D$774,MATCH($A20,'SOC Summary'!$A$3:$A$774,0))</f>
        <v>Business and finance</v>
      </c>
      <c r="D20" s="27" t="n">
        <f aca="false">INDEX('SOC Summary'!$H$3:$H$774,MATCH($A20,'SOC Summary'!$A$3:$A$774,0))</f>
        <v>0.5</v>
      </c>
      <c r="E20" s="24" t="n">
        <v>808860</v>
      </c>
      <c r="F20" s="24" t="n">
        <v>838140</v>
      </c>
      <c r="G20" s="24" t="n">
        <v>893900</v>
      </c>
      <c r="H20" s="24" t="n">
        <f aca="false">INDEX('SOC Summary'!$K$3:$K$774,MATCH($A20,'SOC Summary'!$A$3:$A$774,0))</f>
        <v>898280</v>
      </c>
      <c r="I20" s="24" t="n">
        <f aca="false">IF(ISNUMBER(E20),H20-E20,"")</f>
        <v>89420</v>
      </c>
      <c r="J20" s="31" t="n">
        <f aca="false">IF(AND(ISNUMBER(E20),E20&gt;0),(H20-E20)/E20,"")</f>
        <v>0.110550651534258</v>
      </c>
      <c r="K20" s="42" t="n">
        <f aca="false">IF(ISNUMBER(G20),H20-G20,"")</f>
        <v>4380</v>
      </c>
      <c r="L20" s="31" t="n">
        <f aca="false">IF(AND(ISNUMBER(G20),G20&gt;0),(H20-G20)/G20,"")</f>
        <v>0.00489987694372972</v>
      </c>
      <c r="M20" s="0" t="str">
        <f aca="false">INDEX('SOC Summary'!$L$3:$L$774,MATCH($A20,'SOC Summary'!$A$3:$A$774,0))</f>
        <v>High</v>
      </c>
      <c r="X20" s="26" t="n">
        <f aca="false">_xlfn.RANK.AVG(D20,$D$5:$D$112,1)</f>
        <v>14</v>
      </c>
      <c r="Y20" s="26" t="n">
        <f aca="false">IF(L20="","",_xlfn.RANK.AVG(L20,$L$5:$L$112,1))</f>
        <v>16</v>
      </c>
    </row>
    <row r="21" customFormat="false" ht="15" hidden="false" customHeight="true" outlineLevel="0" collapsed="false">
      <c r="A21" s="0" t="s">
        <v>410</v>
      </c>
      <c r="B21" s="0" t="str">
        <f aca="false">IFERROR(INDEX('BLS OEWS May2025'!$B$3:$B$1396,MATCH($A21,'BLS OEWS May2025'!$A$3:$A$1396,0)),"")</f>
        <v>Computer User Support Specialists</v>
      </c>
      <c r="C21" s="0" t="str">
        <f aca="false">INDEX('SOC Summary'!$D$3:$D$774,MATCH($A21,'SOC Summary'!$A$3:$A$774,0))</f>
        <v>Computer and math</v>
      </c>
      <c r="D21" s="27" t="n">
        <f aca="false">INDEX('SOC Summary'!$H$3:$H$774,MATCH($A21,'SOC Summary'!$A$3:$A$774,0))</f>
        <v>0.49</v>
      </c>
      <c r="E21" s="24" t="n">
        <v>696830</v>
      </c>
      <c r="F21" s="24" t="n">
        <v>689700</v>
      </c>
      <c r="G21" s="24" t="n">
        <v>697210</v>
      </c>
      <c r="H21" s="24" t="n">
        <f aca="false">INDEX('SOC Summary'!$K$3:$K$774,MATCH($A21,'SOC Summary'!$A$3:$A$774,0))</f>
        <v>717190</v>
      </c>
      <c r="I21" s="24" t="n">
        <f aca="false">IF(ISNUMBER(E21),H21-E21,"")</f>
        <v>20360</v>
      </c>
      <c r="J21" s="31" t="n">
        <f aca="false">IF(AND(ISNUMBER(E21),E21&gt;0),(H21-E21)/E21,"")</f>
        <v>0.0292180302225794</v>
      </c>
      <c r="K21" s="24" t="n">
        <f aca="false">IF(ISNUMBER(G21),H21-G21,"")</f>
        <v>19980</v>
      </c>
      <c r="L21" s="31" t="n">
        <f aca="false">IF(AND(ISNUMBER(G21),G21&gt;0),(H21-G21)/G21,"")</f>
        <v>0.0286570760602975</v>
      </c>
      <c r="M21" s="0" t="str">
        <f aca="false">INDEX('SOC Summary'!$L$3:$L$774,MATCH($A21,'SOC Summary'!$A$3:$A$774,0))</f>
        <v>Elevated</v>
      </c>
      <c r="X21" s="26" t="n">
        <f aca="false">_xlfn.RANK.AVG(D21,$D$5:$D$112,1)</f>
        <v>13</v>
      </c>
      <c r="Y21" s="26" t="n">
        <f aca="false">IF(L21="","",_xlfn.RANK.AVG(L21,$L$5:$L$112,1))</f>
        <v>20</v>
      </c>
    </row>
    <row r="22" customFormat="false" ht="15" hidden="false" customHeight="true" outlineLevel="0" collapsed="false">
      <c r="A22" s="0" t="s">
        <v>214</v>
      </c>
      <c r="B22" s="0" t="str">
        <f aca="false">IFERROR(INDEX('BLS OEWS May2025'!$B$3:$B$1396,MATCH($A22,'BLS OEWS May2025'!$A$3:$A$1396,0)),"")</f>
        <v>Financial Managers</v>
      </c>
      <c r="C22" s="0" t="str">
        <f aca="false">INDEX('SOC Summary'!$D$3:$D$774,MATCH($A22,'SOC Summary'!$A$3:$A$774,0))</f>
        <v>Management</v>
      </c>
      <c r="D22" s="27" t="n">
        <f aca="false">INDEX('SOC Summary'!$H$3:$H$774,MATCH($A22,'SOC Summary'!$A$3:$A$774,0))</f>
        <v>0.45</v>
      </c>
      <c r="E22" s="24" t="n">
        <v>740780</v>
      </c>
      <c r="F22" s="24" t="n">
        <v>787340</v>
      </c>
      <c r="G22" s="24" t="n">
        <v>818620</v>
      </c>
      <c r="H22" s="24" t="n">
        <f aca="false">INDEX('SOC Summary'!$K$3:$K$774,MATCH($A22,'SOC Summary'!$A$3:$A$774,0))</f>
        <v>841710</v>
      </c>
      <c r="I22" s="24" t="n">
        <f aca="false">IF(ISNUMBER(E22),H22-E22,"")</f>
        <v>100930</v>
      </c>
      <c r="J22" s="31" t="n">
        <f aca="false">IF(AND(ISNUMBER(E22),E22&gt;0),(H22-E22)/E22,"")</f>
        <v>0.136248278841221</v>
      </c>
      <c r="K22" s="24" t="n">
        <f aca="false">IF(ISNUMBER(G22),H22-G22,"")</f>
        <v>23090</v>
      </c>
      <c r="L22" s="31" t="n">
        <f aca="false">IF(AND(ISNUMBER(G22),G22&gt;0),(H22-G22)/G22,"")</f>
        <v>0.0282060052283111</v>
      </c>
      <c r="M22" s="0" t="str">
        <f aca="false">INDEX('SOC Summary'!$L$3:$L$774,MATCH($A22,'SOC Summary'!$A$3:$A$774,0))</f>
        <v>Elevated</v>
      </c>
      <c r="X22" s="26" t="n">
        <f aca="false">_xlfn.RANK.AVG(D22,$D$5:$D$112,1)</f>
        <v>11.5</v>
      </c>
      <c r="Y22" s="26" t="n">
        <f aca="false">IF(L22="","",_xlfn.RANK.AVG(L22,$L$5:$L$112,1))</f>
        <v>19</v>
      </c>
    </row>
    <row r="23" customFormat="false" ht="15" hidden="false" customHeight="true" outlineLevel="0" collapsed="false">
      <c r="A23" s="0" t="s">
        <v>770</v>
      </c>
      <c r="B23" s="0" t="str">
        <f aca="false">IFERROR(INDEX('BLS OEWS May2025'!$B$3:$B$1396,MATCH($A23,'BLS OEWS May2025'!$A$3:$A$1396,0)),"")</f>
        <v>Lawyers</v>
      </c>
      <c r="C23" s="0" t="str">
        <f aca="false">INDEX('SOC Summary'!$D$3:$D$774,MATCH($A23,'SOC Summary'!$A$3:$A$774,0))</f>
        <v>Legal</v>
      </c>
      <c r="D23" s="27" t="n">
        <f aca="false">INDEX('SOC Summary'!$H$3:$H$774,MATCH($A23,'SOC Summary'!$A$3:$A$774,0))</f>
        <v>0.45</v>
      </c>
      <c r="E23" s="24" t="n">
        <v>707160</v>
      </c>
      <c r="F23" s="24" t="n">
        <v>731340</v>
      </c>
      <c r="G23" s="24" t="n">
        <v>747750</v>
      </c>
      <c r="H23" s="24" t="n">
        <f aca="false">INDEX('SOC Summary'!$K$3:$K$774,MATCH($A23,'SOC Summary'!$A$3:$A$774,0))</f>
        <v>754500</v>
      </c>
      <c r="I23" s="24" t="n">
        <f aca="false">IF(ISNUMBER(E23),H23-E23,"")</f>
        <v>47340</v>
      </c>
      <c r="J23" s="31" t="n">
        <f aca="false">IF(AND(ISNUMBER(E23),E23&gt;0),(H23-E23)/E23,"")</f>
        <v>0.0669438316646869</v>
      </c>
      <c r="K23" s="24" t="n">
        <f aca="false">IF(ISNUMBER(G23),H23-G23,"")</f>
        <v>6750</v>
      </c>
      <c r="L23" s="31" t="n">
        <f aca="false">IF(AND(ISNUMBER(G23),G23&gt;0),(H23-G23)/G23,"")</f>
        <v>0.00902708124373119</v>
      </c>
      <c r="M23" s="0" t="str">
        <f aca="false">INDEX('SOC Summary'!$L$3:$L$774,MATCH($A23,'SOC Summary'!$A$3:$A$774,0))</f>
        <v>Elevated</v>
      </c>
      <c r="X23" s="26" t="n">
        <f aca="false">_xlfn.RANK.AVG(D23,$D$5:$D$112,1)</f>
        <v>11.5</v>
      </c>
      <c r="Y23" s="26" t="n">
        <f aca="false">IF(L23="","",_xlfn.RANK.AVG(L23,$L$5:$L$112,1))</f>
        <v>17</v>
      </c>
    </row>
    <row r="24" customFormat="false" ht="15" hidden="false" customHeight="true" outlineLevel="0" collapsed="false">
      <c r="A24" s="0" t="s">
        <v>211</v>
      </c>
      <c r="B24" s="0" t="str">
        <f aca="false">IFERROR(INDEX('BLS OEWS May2025'!$B$3:$B$1396,MATCH($A24,'BLS OEWS May2025'!$A$3:$A$1396,0)),"")</f>
        <v>Computer and Information Systems Managers</v>
      </c>
      <c r="C24" s="0" t="str">
        <f aca="false">INDEX('SOC Summary'!$D$3:$D$774,MATCH($A24,'SOC Summary'!$A$3:$A$774,0))</f>
        <v>Management</v>
      </c>
      <c r="D24" s="27" t="n">
        <f aca="false">INDEX('SOC Summary'!$H$3:$H$774,MATCH($A24,'SOC Summary'!$A$3:$A$774,0))</f>
        <v>0.44</v>
      </c>
      <c r="E24" s="24" t="n">
        <v>533220</v>
      </c>
      <c r="F24" s="24" t="n">
        <v>592600</v>
      </c>
      <c r="G24" s="24" t="n">
        <v>645970</v>
      </c>
      <c r="H24" s="24" t="n">
        <f aca="false">INDEX('SOC Summary'!$K$3:$K$774,MATCH($A24,'SOC Summary'!$A$3:$A$774,0))</f>
        <v>670570</v>
      </c>
      <c r="I24" s="24" t="n">
        <f aca="false">IF(ISNUMBER(E24),H24-E24,"")</f>
        <v>137350</v>
      </c>
      <c r="J24" s="31" t="n">
        <f aca="false">IF(AND(ISNUMBER(E24),E24&gt;0),(H24-E24)/E24,"")</f>
        <v>0.257585987022242</v>
      </c>
      <c r="K24" s="24" t="n">
        <f aca="false">IF(ISNUMBER(G24),H24-G24,"")</f>
        <v>24600</v>
      </c>
      <c r="L24" s="31" t="n">
        <f aca="false">IF(AND(ISNUMBER(G24),G24&gt;0),(H24-G24)/G24,"")</f>
        <v>0.0380822638822236</v>
      </c>
      <c r="M24" s="0" t="str">
        <f aca="false">INDEX('SOC Summary'!$L$3:$L$774,MATCH($A24,'SOC Summary'!$A$3:$A$774,0))</f>
        <v>Elevated</v>
      </c>
      <c r="X24" s="26" t="n">
        <f aca="false">_xlfn.RANK.AVG(D24,$D$5:$D$112,1)</f>
        <v>10</v>
      </c>
      <c r="Y24" s="26" t="n">
        <f aca="false">IF(L24="","",_xlfn.RANK.AVG(L24,$L$5:$L$112,1))</f>
        <v>22</v>
      </c>
    </row>
    <row r="25" customFormat="false" ht="15" hidden="false" customHeight="true" outlineLevel="0" collapsed="false">
      <c r="A25" s="0" t="s">
        <v>426</v>
      </c>
      <c r="B25" s="0" t="str">
        <f aca="false">IFERROR(INDEX('BLS OEWS May2025'!$B$3:$B$1396,MATCH($A25,'BLS OEWS May2025'!$A$3:$A$1396,0)),"")</f>
        <v>Software Developers</v>
      </c>
      <c r="C25" s="0" t="str">
        <f aca="false">INDEX('SOC Summary'!$D$3:$D$774,MATCH($A25,'SOC Summary'!$A$3:$A$774,0))</f>
        <v>Computer and math</v>
      </c>
      <c r="D25" s="27" t="n">
        <f aca="false">INDEX('SOC Summary'!$H$3:$H$774,MATCH($A25,'SOC Summary'!$A$3:$A$774,0))</f>
        <v>0.42</v>
      </c>
      <c r="E25" s="24" t="n">
        <v>1534790</v>
      </c>
      <c r="F25" s="24" t="n">
        <v>1656880</v>
      </c>
      <c r="G25" s="24" t="n">
        <v>1654440</v>
      </c>
      <c r="H25" s="24" t="n">
        <f aca="false">INDEX('SOC Summary'!$K$3:$K$774,MATCH($A25,'SOC Summary'!$A$3:$A$774,0))</f>
        <v>1687890</v>
      </c>
      <c r="I25" s="24" t="n">
        <f aca="false">IF(ISNUMBER(E25),H25-E25,"")</f>
        <v>153100</v>
      </c>
      <c r="J25" s="31" t="n">
        <f aca="false">IF(AND(ISNUMBER(E25),E25&gt;0),(H25-E25)/E25,"")</f>
        <v>0.0997530606793112</v>
      </c>
      <c r="K25" s="24" t="n">
        <f aca="false">IF(ISNUMBER(G25),H25-G25,"")</f>
        <v>33450</v>
      </c>
      <c r="L25" s="31" t="n">
        <f aca="false">IF(AND(ISNUMBER(G25),G25&gt;0),(H25-G25)/G25,"")</f>
        <v>0.0202183216073112</v>
      </c>
      <c r="M25" s="0" t="str">
        <f aca="false">INDEX('SOC Summary'!$L$3:$L$774,MATCH($A25,'SOC Summary'!$A$3:$A$774,0))</f>
        <v>Elevated</v>
      </c>
      <c r="X25" s="26" t="n">
        <f aca="false">_xlfn.RANK.AVG(D25,$D$5:$D$112,1)</f>
        <v>8.5</v>
      </c>
      <c r="Y25" s="26" t="n">
        <f aca="false">IF(L25="","",_xlfn.RANK.AVG(L25,$L$5:$L$112,1))</f>
        <v>18</v>
      </c>
    </row>
    <row r="26" customFormat="false" ht="15" hidden="false" customHeight="true" outlineLevel="0" collapsed="false">
      <c r="A26" s="0" t="s">
        <v>193</v>
      </c>
      <c r="B26" s="0" t="str">
        <f aca="false">IFERROR(INDEX('BLS OEWS May2025'!$B$3:$B$1396,MATCH($A26,'BLS OEWS May2025'!$A$3:$A$1396,0)),"")</f>
        <v>Sales Managers</v>
      </c>
      <c r="C26" s="0" t="str">
        <f aca="false">INDEX('SOC Summary'!$D$3:$D$774,MATCH($A26,'SOC Summary'!$A$3:$A$774,0))</f>
        <v>Management</v>
      </c>
      <c r="D26" s="27" t="n">
        <f aca="false">INDEX('SOC Summary'!$H$3:$H$774,MATCH($A26,'SOC Summary'!$A$3:$A$774,0))</f>
        <v>0.42</v>
      </c>
      <c r="E26" s="24" t="n">
        <v>536390</v>
      </c>
      <c r="F26" s="24" t="n">
        <v>575880</v>
      </c>
      <c r="G26" s="24" t="n">
        <v>603710</v>
      </c>
      <c r="H26" s="24" t="n">
        <f aca="false">INDEX('SOC Summary'!$K$3:$K$774,MATCH($A26,'SOC Summary'!$A$3:$A$774,0))</f>
        <v>637080</v>
      </c>
      <c r="I26" s="24" t="n">
        <f aca="false">IF(ISNUMBER(E26),H26-E26,"")</f>
        <v>100690</v>
      </c>
      <c r="J26" s="31" t="n">
        <f aca="false">IF(AND(ISNUMBER(E26),E26&gt;0),(H26-E26)/E26,"")</f>
        <v>0.187717891832435</v>
      </c>
      <c r="K26" s="24" t="n">
        <f aca="false">IF(ISNUMBER(G26),H26-G26,"")</f>
        <v>33370</v>
      </c>
      <c r="L26" s="31" t="n">
        <f aca="false">IF(AND(ISNUMBER(G26),G26&gt;0),(H26-G26)/G26,"")</f>
        <v>0.0552748836361829</v>
      </c>
      <c r="M26" s="0" t="str">
        <f aca="false">INDEX('SOC Summary'!$L$3:$L$774,MATCH($A26,'SOC Summary'!$A$3:$A$774,0))</f>
        <v>Elevated</v>
      </c>
      <c r="X26" s="26" t="n">
        <f aca="false">_xlfn.RANK.AVG(D26,$D$5:$D$112,1)</f>
        <v>8.5</v>
      </c>
      <c r="Y26" s="26" t="n">
        <f aca="false">IF(L26="","",_xlfn.RANK.AVG(L26,$L$5:$L$112,1))</f>
        <v>26</v>
      </c>
    </row>
    <row r="27" customFormat="false" ht="15" hidden="false" customHeight="true" outlineLevel="0" collapsed="false">
      <c r="A27" s="0" t="s">
        <v>268</v>
      </c>
      <c r="B27" s="0" t="str">
        <f aca="false">IFERROR(INDEX('BLS OEWS May2025'!$B$3:$B$1396,MATCH($A27,'BLS OEWS May2025'!$A$3:$A$1396,0)),"")</f>
        <v>Medical and Health Services Managers</v>
      </c>
      <c r="C27" s="0" t="str">
        <f aca="false">INDEX('SOC Summary'!$D$3:$D$774,MATCH($A27,'SOC Summary'!$A$3:$A$774,0))</f>
        <v>Management</v>
      </c>
      <c r="D27" s="27" t="n">
        <f aca="false">INDEX('SOC Summary'!$H$3:$H$774,MATCH($A27,'SOC Summary'!$A$3:$A$774,0))</f>
        <v>0.41</v>
      </c>
      <c r="E27" s="24" t="n">
        <v>476750</v>
      </c>
      <c r="F27" s="24" t="n">
        <v>515100</v>
      </c>
      <c r="G27" s="24" t="n">
        <v>565840</v>
      </c>
      <c r="H27" s="24" t="n">
        <f aca="false">INDEX('SOC Summary'!$K$3:$K$774,MATCH($A27,'SOC Summary'!$A$3:$A$774,0))</f>
        <v>597080</v>
      </c>
      <c r="I27" s="24" t="n">
        <f aca="false">IF(ISNUMBER(E27),H27-E27,"")</f>
        <v>120330</v>
      </c>
      <c r="J27" s="31" t="n">
        <f aca="false">IF(AND(ISNUMBER(E27),E27&gt;0),(H27-E27)/E27,"")</f>
        <v>0.252396434189827</v>
      </c>
      <c r="K27" s="24" t="n">
        <f aca="false">IF(ISNUMBER(G27),H27-G27,"")</f>
        <v>31240</v>
      </c>
      <c r="L27" s="31" t="n">
        <f aca="false">IF(AND(ISNUMBER(G27),G27&gt;0),(H27-G27)/G27,"")</f>
        <v>0.0552099533437014</v>
      </c>
      <c r="M27" s="0" t="str">
        <f aca="false">INDEX('SOC Summary'!$L$3:$L$774,MATCH($A27,'SOC Summary'!$A$3:$A$774,0))</f>
        <v>Elevated</v>
      </c>
      <c r="X27" s="26" t="n">
        <f aca="false">_xlfn.RANK.AVG(D27,$D$5:$D$112,1)</f>
        <v>7</v>
      </c>
      <c r="Y27" s="26" t="n">
        <f aca="false">IF(L27="","",_xlfn.RANK.AVG(L27,$L$5:$L$112,1))</f>
        <v>25</v>
      </c>
    </row>
    <row r="28" customFormat="false" ht="15" hidden="false" customHeight="true" outlineLevel="0" collapsed="false">
      <c r="A28" s="0" t="s">
        <v>183</v>
      </c>
      <c r="B28" s="0" t="str">
        <f aca="false">IFERROR(INDEX('BLS OEWS May2025'!$B$3:$B$1396,MATCH($A28,'BLS OEWS May2025'!$A$3:$A$1396,0)),"")</f>
        <v>General and Operations Managers</v>
      </c>
      <c r="C28" s="0" t="str">
        <f aca="false">INDEX('SOC Summary'!$D$3:$D$774,MATCH($A28,'SOC Summary'!$A$3:$A$774,0))</f>
        <v>Management</v>
      </c>
      <c r="D28" s="27" t="n">
        <f aca="false">INDEX('SOC Summary'!$H$3:$H$774,MATCH($A28,'SOC Summary'!$A$3:$A$774,0))</f>
        <v>0.39</v>
      </c>
      <c r="E28" s="24" t="n">
        <v>3376680</v>
      </c>
      <c r="F28" s="24" t="n">
        <v>3507810</v>
      </c>
      <c r="G28" s="24" t="n">
        <v>3584420</v>
      </c>
      <c r="H28" s="24" t="n">
        <f aca="false">INDEX('SOC Summary'!$K$3:$K$774,MATCH($A28,'SOC Summary'!$A$3:$A$774,0))</f>
        <v>3503020</v>
      </c>
      <c r="I28" s="24" t="n">
        <f aca="false">IF(ISNUMBER(E28),H28-E28,"")</f>
        <v>126340</v>
      </c>
      <c r="J28" s="31" t="n">
        <f aca="false">IF(AND(ISNUMBER(E28),E28&gt;0),(H28-E28)/E28,"")</f>
        <v>0.03741544949477</v>
      </c>
      <c r="K28" s="24" t="n">
        <f aca="false">IF(ISNUMBER(G28),H28-G28,"")</f>
        <v>-81400</v>
      </c>
      <c r="L28" s="31" t="n">
        <f aca="false">IF(AND(ISNUMBER(G28),G28&gt;0),(H28-G28)/G28,"")</f>
        <v>-0.0227093923145167</v>
      </c>
      <c r="M28" s="0" t="str">
        <f aca="false">INDEX('SOC Summary'!$L$3:$L$774,MATCH($A28,'SOC Summary'!$A$3:$A$774,0))</f>
        <v>Elevated</v>
      </c>
      <c r="X28" s="26" t="n">
        <f aca="false">_xlfn.RANK.AVG(D28,$D$5:$D$112,1)</f>
        <v>5.5</v>
      </c>
      <c r="Y28" s="26" t="n">
        <f aca="false">IF(L28="","",_xlfn.RANK.AVG(L28,$L$5:$L$112,1))</f>
        <v>7</v>
      </c>
    </row>
    <row r="29" customFormat="false" ht="15" hidden="false" customHeight="true" outlineLevel="0" collapsed="false">
      <c r="A29" s="0" t="s">
        <v>904</v>
      </c>
      <c r="B29" s="0" t="str">
        <f aca="false">IFERROR(INDEX('BLS OEWS May2025'!$B$3:$B$1396,MATCH($A29,'BLS OEWS May2025'!$A$3:$A$1396,0)),"")</f>
        <v>Middle School Teachers, Except Special and Career/Technical Education</v>
      </c>
      <c r="C29" s="0" t="str">
        <f aca="false">INDEX('SOC Summary'!$D$3:$D$774,MATCH($A29,'SOC Summary'!$A$3:$A$774,0))</f>
        <v>Educational instruction</v>
      </c>
      <c r="D29" s="27" t="n">
        <f aca="false">INDEX('SOC Summary'!$H$3:$H$774,MATCH($A29,'SOC Summary'!$A$3:$A$774,0))</f>
        <v>0.39</v>
      </c>
      <c r="E29" s="24" t="n">
        <v>611120</v>
      </c>
      <c r="F29" s="24" t="n">
        <v>626690</v>
      </c>
      <c r="G29" s="24" t="n">
        <v>620370</v>
      </c>
      <c r="H29" s="24" t="n">
        <f aca="false">INDEX('SOC Summary'!$K$3:$K$774,MATCH($A29,'SOC Summary'!$A$3:$A$774,0))</f>
        <v>620090</v>
      </c>
      <c r="I29" s="24" t="n">
        <f aca="false">IF(ISNUMBER(E29),H29-E29,"")</f>
        <v>8970</v>
      </c>
      <c r="J29" s="31" t="n">
        <f aca="false">IF(AND(ISNUMBER(E29),E29&gt;0),(H29-E29)/E29,"")</f>
        <v>0.0146779683204608</v>
      </c>
      <c r="K29" s="24" t="n">
        <f aca="false">IF(ISNUMBER(G29),H29-G29,"")</f>
        <v>-280</v>
      </c>
      <c r="L29" s="31" t="n">
        <f aca="false">IF(AND(ISNUMBER(G29),G29&gt;0),(H29-G29)/G29,"")</f>
        <v>-0.000451343553040927</v>
      </c>
      <c r="M29" s="0" t="str">
        <f aca="false">INDEX('SOC Summary'!$L$3:$L$774,MATCH($A29,'SOC Summary'!$A$3:$A$774,0))</f>
        <v>Elevated</v>
      </c>
      <c r="X29" s="26" t="n">
        <f aca="false">_xlfn.RANK.AVG(D29,$D$5:$D$112,1)</f>
        <v>5.5</v>
      </c>
      <c r="Y29" s="26" t="n">
        <f aca="false">IF(L29="","",_xlfn.RANK.AVG(L29,$L$5:$L$112,1))</f>
        <v>14</v>
      </c>
    </row>
    <row r="30" customFormat="false" ht="15" hidden="false" customHeight="true" outlineLevel="0" collapsed="false">
      <c r="A30" s="0" t="s">
        <v>910</v>
      </c>
      <c r="B30" s="0" t="str">
        <f aca="false">IFERROR(INDEX('BLS OEWS May2025'!$B$3:$B$1396,MATCH($A30,'BLS OEWS May2025'!$A$3:$A$1396,0)),"")</f>
        <v>Secondary School Teachers, Except Special and Career/Technical Education</v>
      </c>
      <c r="C30" s="0" t="str">
        <f aca="false">INDEX('SOC Summary'!$D$3:$D$774,MATCH($A30,'SOC Summary'!$A$3:$A$774,0))</f>
        <v>Educational instruction</v>
      </c>
      <c r="D30" s="27" t="n">
        <f aca="false">INDEX('SOC Summary'!$H$3:$H$774,MATCH($A30,'SOC Summary'!$A$3:$A$774,0))</f>
        <v>0.38</v>
      </c>
      <c r="E30" s="24" t="n">
        <v>1042090</v>
      </c>
      <c r="F30" s="24" t="n">
        <v>1045170</v>
      </c>
      <c r="G30" s="24" t="n">
        <v>1072540</v>
      </c>
      <c r="H30" s="24" t="n">
        <f aca="false">INDEX('SOC Summary'!$K$3:$K$774,MATCH($A30,'SOC Summary'!$A$3:$A$774,0))</f>
        <v>1065210</v>
      </c>
      <c r="I30" s="24" t="n">
        <f aca="false">IF(ISNUMBER(E30),H30-E30,"")</f>
        <v>23120</v>
      </c>
      <c r="J30" s="31" t="n">
        <f aca="false">IF(AND(ISNUMBER(E30),E30&gt;0),(H30-E30)/E30,"")</f>
        <v>0.0221861835350114</v>
      </c>
      <c r="K30" s="24" t="n">
        <f aca="false">IF(ISNUMBER(G30),H30-G30,"")</f>
        <v>-7330</v>
      </c>
      <c r="L30" s="31" t="n">
        <f aca="false">IF(AND(ISNUMBER(G30),G30&gt;0),(H30-G30)/G30,"")</f>
        <v>-0.0068342439442818</v>
      </c>
      <c r="M30" s="0" t="str">
        <f aca="false">INDEX('SOC Summary'!$L$3:$L$774,MATCH($A30,'SOC Summary'!$A$3:$A$774,0))</f>
        <v>Elevated</v>
      </c>
      <c r="X30" s="26" t="n">
        <f aca="false">_xlfn.RANK.AVG(D30,$D$5:$D$112,1)</f>
        <v>4</v>
      </c>
      <c r="Y30" s="26" t="n">
        <f aca="false">IF(L30="","",_xlfn.RANK.AVG(L30,$L$5:$L$112,1))</f>
        <v>11</v>
      </c>
    </row>
    <row r="31" customFormat="false" ht="15" hidden="false" customHeight="true" outlineLevel="0" collapsed="false">
      <c r="A31" s="0" t="s">
        <v>902</v>
      </c>
      <c r="B31" s="0" t="str">
        <f aca="false">IFERROR(INDEX('BLS OEWS May2025'!$B$3:$B$1396,MATCH($A31,'BLS OEWS May2025'!$A$3:$A$1396,0)),"")</f>
        <v>Elementary School Teachers, Except Special Education</v>
      </c>
      <c r="C31" s="0" t="str">
        <f aca="false">INDEX('SOC Summary'!$D$3:$D$774,MATCH($A31,'SOC Summary'!$A$3:$A$774,0))</f>
        <v>Educational instruction</v>
      </c>
      <c r="D31" s="27" t="n">
        <f aca="false">INDEX('SOC Summary'!$H$3:$H$774,MATCH($A31,'SOC Summary'!$A$3:$A$774,0))</f>
        <v>0.3</v>
      </c>
      <c r="E31" s="24" t="n">
        <v>1394200</v>
      </c>
      <c r="F31" s="24" t="n">
        <v>1410070</v>
      </c>
      <c r="G31" s="24" t="n">
        <v>1393310</v>
      </c>
      <c r="H31" s="24" t="n">
        <f aca="false">INDEX('SOC Summary'!$K$3:$K$774,MATCH($A31,'SOC Summary'!$A$3:$A$774,0))</f>
        <v>1388390</v>
      </c>
      <c r="I31" s="24" t="n">
        <f aca="false">IF(ISNUMBER(E31),H31-E31,"")</f>
        <v>-5810</v>
      </c>
      <c r="J31" s="31" t="n">
        <f aca="false">IF(AND(ISNUMBER(E31),E31&gt;0),(H31-E31)/E31,"")</f>
        <v>-0.00416726438100703</v>
      </c>
      <c r="K31" s="24" t="n">
        <f aca="false">IF(ISNUMBER(G31),H31-G31,"")</f>
        <v>-4920</v>
      </c>
      <c r="L31" s="31" t="n">
        <f aca="false">IF(AND(ISNUMBER(G31),G31&gt;0),(H31-G31)/G31,"")</f>
        <v>-0.00353115961272079</v>
      </c>
      <c r="M31" s="0" t="str">
        <f aca="false">INDEX('SOC Summary'!$L$3:$L$774,MATCH($A31,'SOC Summary'!$A$3:$A$774,0))</f>
        <v>Moderate</v>
      </c>
      <c r="X31" s="26" t="n">
        <f aca="false">_xlfn.RANK.AVG(D31,$D$5:$D$112,1)</f>
        <v>3</v>
      </c>
      <c r="Y31" s="26" t="n">
        <f aca="false">IF(L31="","",_xlfn.RANK.AVG(L31,$L$5:$L$112,1))</f>
        <v>13</v>
      </c>
    </row>
    <row r="32" customFormat="false" ht="15" hidden="false" customHeight="true" outlineLevel="0" collapsed="false">
      <c r="A32" s="0" t="s">
        <v>968</v>
      </c>
      <c r="B32" s="0" t="str">
        <f aca="false">IFERROR(INDEX('BLS OEWS May2025'!$B$3:$B$1396,MATCH($A32,'BLS OEWS May2025'!$A$3:$A$1396,0)),"")</f>
        <v>Teaching Assistants</v>
      </c>
      <c r="C32" s="0" t="str">
        <f aca="false">INDEX('SOC Summary'!$D$3:$D$774,MATCH($A32,'SOC Summary'!$A$3:$A$774,0))</f>
        <v>Educational instruction</v>
      </c>
      <c r="D32" s="27" t="n">
        <f aca="false">INDEX('SOC Summary'!$H$3:$H$774,MATCH($A32,'SOC Summary'!$A$3:$A$774,0))</f>
        <v>0.215</v>
      </c>
      <c r="E32" s="24" t="n">
        <v>1389400</v>
      </c>
      <c r="F32" s="24" t="n">
        <v>1483280</v>
      </c>
      <c r="G32" s="24" t="n">
        <v>1375300</v>
      </c>
      <c r="H32" s="24" t="n">
        <f aca="false">INDEX('SOC Summary'!$K$3:$K$774,MATCH($A32,'SOC Summary'!$A$3:$A$774,0))</f>
        <v>1420350</v>
      </c>
      <c r="I32" s="24" t="n">
        <f aca="false">IF(ISNUMBER(E32),H32-E32,"")</f>
        <v>30950</v>
      </c>
      <c r="J32" s="31" t="n">
        <f aca="false">IF(AND(ISNUMBER(E32),E32&gt;0),(H32-E32)/E32,"")</f>
        <v>0.0222758025046783</v>
      </c>
      <c r="K32" s="24" t="n">
        <f aca="false">IF(ISNUMBER(G32),H32-G32,"")</f>
        <v>45050</v>
      </c>
      <c r="L32" s="31" t="n">
        <f aca="false">IF(AND(ISNUMBER(G32),G32&gt;0),(H32-G32)/G32,"")</f>
        <v>0.0327564894932015</v>
      </c>
      <c r="M32" s="0" t="str">
        <f aca="false">INDEX('SOC Summary'!$L$3:$L$774,MATCH($A32,'SOC Summary'!$A$3:$A$774,0))</f>
        <v>Moderate</v>
      </c>
      <c r="X32" s="26" t="n">
        <f aca="false">_xlfn.RANK.AVG(D32,$D$5:$D$112,1)</f>
        <v>2</v>
      </c>
      <c r="Y32" s="26" t="n">
        <f aca="false">IF(L32="","",_xlfn.RANK.AVG(L32,$L$5:$L$112,1))</f>
        <v>21</v>
      </c>
    </row>
    <row r="33" customFormat="false" ht="15" hidden="false" customHeight="true" outlineLevel="0" collapsed="false">
      <c r="A33" s="0" t="s">
        <v>936</v>
      </c>
      <c r="B33" s="0" t="str">
        <f aca="false">IFERROR(INDEX('BLS OEWS May2025'!$B$3:$B$1396,MATCH($A33,'BLS OEWS May2025'!$A$3:$A$1396,0)),"")</f>
        <v>Substitute Teachers, Short-Term</v>
      </c>
      <c r="C33" s="0" t="str">
        <f aca="false">INDEX('SOC Summary'!$D$3:$D$774,MATCH($A33,'SOC Summary'!$A$3:$A$774,0))</f>
        <v>Educational instruction</v>
      </c>
      <c r="D33" s="27" t="n">
        <f aca="false">INDEX('SOC Summary'!$H$3:$H$774,MATCH($A33,'SOC Summary'!$A$3:$A$774,0))</f>
        <v>0.17</v>
      </c>
      <c r="E33" s="24" t="n">
        <v>397200</v>
      </c>
      <c r="F33" s="24" t="n">
        <v>444530</v>
      </c>
      <c r="G33" s="24" t="n">
        <v>481300</v>
      </c>
      <c r="H33" s="24" t="n">
        <f aca="false">INDEX('SOC Summary'!$K$3:$K$774,MATCH($A33,'SOC Summary'!$A$3:$A$774,0))</f>
        <v>524770</v>
      </c>
      <c r="I33" s="24" t="n">
        <f aca="false">IF(ISNUMBER(E33),H33-E33,"")</f>
        <v>127570</v>
      </c>
      <c r="J33" s="31" t="n">
        <f aca="false">IF(AND(ISNUMBER(E33),E33&gt;0),(H33-E33)/E33,"")</f>
        <v>0.321173212487412</v>
      </c>
      <c r="K33" s="24" t="n">
        <f aca="false">IF(ISNUMBER(G33),H33-G33,"")</f>
        <v>43470</v>
      </c>
      <c r="L33" s="31" t="n">
        <f aca="false">IF(AND(ISNUMBER(G33),G33&gt;0),(H33-G33)/G33,"")</f>
        <v>0.0903178890504883</v>
      </c>
      <c r="M33" s="0" t="str">
        <f aca="false">INDEX('SOC Summary'!$L$3:$L$774,MATCH($A33,'SOC Summary'!$A$3:$A$774,0))</f>
        <v>Low</v>
      </c>
      <c r="X33" s="26" t="n">
        <f aca="false">_xlfn.RANK.AVG(D33,$D$5:$D$112,1)</f>
        <v>1</v>
      </c>
      <c r="Y33" s="26" t="n">
        <f aca="false">IF(L33="","",_xlfn.RANK.AVG(L33,$L$5:$L$112,1))</f>
        <v>28</v>
      </c>
    </row>
    <row r="34" customFormat="false" ht="15" hidden="false" customHeight="true" outlineLevel="0" collapsed="false">
      <c r="D34" s="27"/>
      <c r="E34" s="24"/>
      <c r="F34" s="24"/>
      <c r="G34" s="24"/>
      <c r="H34" s="24"/>
      <c r="I34" s="24"/>
      <c r="J34" s="31"/>
      <c r="K34" s="24"/>
      <c r="L34" s="31"/>
    </row>
    <row r="35" customFormat="false" ht="15" hidden="false" customHeight="true" outlineLevel="0" collapsed="false">
      <c r="D35" s="27"/>
      <c r="E35" s="24"/>
      <c r="F35" s="24"/>
      <c r="G35" s="24"/>
      <c r="H35" s="24"/>
      <c r="I35" s="24"/>
      <c r="J35" s="31"/>
      <c r="K35" s="24"/>
      <c r="L35" s="31"/>
    </row>
    <row r="36" customFormat="false" ht="15" hidden="false" customHeight="true" outlineLevel="0" collapsed="false">
      <c r="D36" s="27"/>
      <c r="E36" s="24"/>
      <c r="F36" s="24"/>
      <c r="G36" s="24"/>
      <c r="H36" s="24"/>
      <c r="I36" s="24"/>
      <c r="J36" s="31"/>
      <c r="K36" s="24"/>
      <c r="L36" s="31"/>
    </row>
    <row r="37" customFormat="false" ht="15" hidden="false" customHeight="true" outlineLevel="0" collapsed="false">
      <c r="D37" s="27"/>
      <c r="E37" s="24"/>
      <c r="F37" s="24"/>
      <c r="G37" s="24"/>
      <c r="H37" s="24"/>
      <c r="I37" s="24"/>
      <c r="J37" s="31"/>
      <c r="K37" s="24"/>
      <c r="L37" s="31"/>
    </row>
    <row r="38" customFormat="false" ht="15" hidden="false" customHeight="true" outlineLevel="0" collapsed="false">
      <c r="D38" s="27"/>
      <c r="E38" s="24"/>
      <c r="F38" s="24"/>
      <c r="G38" s="24"/>
      <c r="H38" s="24"/>
      <c r="I38" s="24"/>
      <c r="J38" s="31"/>
      <c r="K38" s="24"/>
      <c r="L38" s="31"/>
    </row>
    <row r="39" customFormat="false" ht="15" hidden="false" customHeight="true" outlineLevel="0" collapsed="false">
      <c r="D39" s="27"/>
      <c r="E39" s="24"/>
      <c r="F39" s="24"/>
      <c r="G39" s="24"/>
      <c r="H39" s="24"/>
      <c r="I39" s="24"/>
      <c r="J39" s="31"/>
      <c r="K39" s="24"/>
      <c r="L39" s="31"/>
    </row>
    <row r="40" customFormat="false" ht="15" hidden="false" customHeight="true" outlineLevel="0" collapsed="false">
      <c r="D40" s="27"/>
      <c r="E40" s="24"/>
      <c r="F40" s="24"/>
      <c r="G40" s="24"/>
      <c r="H40" s="24"/>
      <c r="I40" s="24"/>
      <c r="J40" s="31"/>
      <c r="K40" s="24"/>
      <c r="L40" s="31"/>
    </row>
    <row r="41" customFormat="false" ht="15" hidden="false" customHeight="true" outlineLevel="0" collapsed="false">
      <c r="D41" s="27"/>
      <c r="E41" s="24"/>
      <c r="F41" s="24"/>
      <c r="G41" s="24"/>
      <c r="H41" s="24"/>
      <c r="I41" s="24"/>
      <c r="J41" s="31"/>
      <c r="K41" s="24"/>
      <c r="L41" s="31"/>
    </row>
    <row r="42" customFormat="false" ht="15" hidden="false" customHeight="true" outlineLevel="0" collapsed="false">
      <c r="D42" s="27"/>
      <c r="E42" s="24"/>
      <c r="F42" s="24"/>
      <c r="G42" s="24"/>
      <c r="H42" s="24"/>
      <c r="I42" s="24"/>
      <c r="J42" s="31"/>
      <c r="K42" s="24"/>
      <c r="L42" s="31"/>
    </row>
    <row r="43" customFormat="false" ht="15" hidden="false" customHeight="true" outlineLevel="0" collapsed="false">
      <c r="D43" s="27"/>
      <c r="E43" s="24"/>
      <c r="F43" s="24"/>
      <c r="G43" s="24"/>
      <c r="H43" s="24"/>
      <c r="I43" s="24"/>
      <c r="J43" s="31"/>
      <c r="K43" s="24"/>
      <c r="L43" s="31"/>
    </row>
    <row r="44" customFormat="false" ht="15" hidden="false" customHeight="true" outlineLevel="0" collapsed="false">
      <c r="D44" s="27"/>
      <c r="E44" s="24"/>
      <c r="F44" s="24"/>
      <c r="G44" s="24"/>
      <c r="H44" s="24"/>
      <c r="I44" s="24"/>
      <c r="J44" s="31"/>
      <c r="K44" s="24"/>
      <c r="L44" s="31"/>
    </row>
    <row r="45" customFormat="false" ht="15" hidden="false" customHeight="true" outlineLevel="0" collapsed="false">
      <c r="D45" s="27"/>
      <c r="E45" s="24"/>
      <c r="F45" s="24"/>
      <c r="G45" s="24"/>
      <c r="H45" s="24"/>
      <c r="I45" s="24"/>
      <c r="J45" s="31"/>
      <c r="K45" s="24"/>
      <c r="L45" s="31"/>
    </row>
    <row r="46" customFormat="false" ht="15" hidden="false" customHeight="true" outlineLevel="0" collapsed="false">
      <c r="D46" s="27"/>
      <c r="E46" s="24"/>
      <c r="F46" s="24"/>
      <c r="G46" s="24"/>
      <c r="H46" s="24"/>
      <c r="I46" s="24"/>
      <c r="J46" s="31"/>
      <c r="K46" s="24"/>
      <c r="L46" s="31"/>
    </row>
    <row r="47" customFormat="false" ht="15" hidden="false" customHeight="true" outlineLevel="0" collapsed="false">
      <c r="D47" s="27"/>
      <c r="E47" s="24"/>
      <c r="F47" s="24"/>
      <c r="G47" s="24"/>
      <c r="H47" s="24"/>
      <c r="I47" s="24"/>
      <c r="J47" s="31"/>
      <c r="K47" s="24"/>
      <c r="L47" s="31"/>
    </row>
    <row r="48" customFormat="false" ht="15" hidden="false" customHeight="true" outlineLevel="0" collapsed="false">
      <c r="D48" s="27"/>
      <c r="E48" s="24"/>
      <c r="F48" s="24"/>
      <c r="G48" s="24"/>
      <c r="H48" s="24"/>
      <c r="I48" s="24"/>
      <c r="J48" s="31"/>
      <c r="K48" s="24"/>
      <c r="L48" s="31"/>
    </row>
    <row r="49" customFormat="false" ht="15" hidden="false" customHeight="true" outlineLevel="0" collapsed="false">
      <c r="D49" s="27"/>
      <c r="E49" s="24"/>
      <c r="F49" s="24"/>
      <c r="G49" s="24"/>
      <c r="H49" s="24"/>
      <c r="I49" s="24"/>
      <c r="J49" s="31"/>
      <c r="K49" s="24"/>
      <c r="L49" s="31"/>
    </row>
    <row r="50" customFormat="false" ht="15" hidden="false" customHeight="true" outlineLevel="0" collapsed="false">
      <c r="D50" s="27"/>
      <c r="E50" s="24"/>
      <c r="F50" s="24"/>
      <c r="G50" s="24"/>
      <c r="H50" s="24"/>
      <c r="I50" s="24"/>
      <c r="J50" s="31"/>
      <c r="K50" s="24"/>
      <c r="L50" s="31"/>
    </row>
    <row r="51" customFormat="false" ht="15" hidden="false" customHeight="true" outlineLevel="0" collapsed="false">
      <c r="D51" s="27"/>
      <c r="E51" s="24"/>
      <c r="F51" s="24"/>
      <c r="G51" s="24"/>
      <c r="H51" s="24"/>
      <c r="I51" s="24"/>
      <c r="J51" s="31"/>
      <c r="K51" s="24"/>
      <c r="L51" s="31"/>
    </row>
    <row r="52" customFormat="false" ht="15" hidden="false" customHeight="true" outlineLevel="0" collapsed="false">
      <c r="D52" s="27"/>
      <c r="E52" s="24"/>
      <c r="F52" s="24"/>
      <c r="G52" s="24"/>
      <c r="H52" s="24"/>
      <c r="I52" s="24"/>
      <c r="J52" s="31"/>
      <c r="K52" s="24"/>
      <c r="L52" s="31"/>
    </row>
    <row r="53" customFormat="false" ht="15" hidden="false" customHeight="true" outlineLevel="0" collapsed="false">
      <c r="D53" s="27"/>
      <c r="E53" s="24"/>
      <c r="F53" s="24"/>
      <c r="G53" s="24"/>
      <c r="H53" s="24"/>
      <c r="I53" s="24"/>
      <c r="J53" s="31"/>
      <c r="K53" s="24"/>
      <c r="L53" s="31"/>
    </row>
    <row r="54" customFormat="false" ht="15" hidden="false" customHeight="true" outlineLevel="0" collapsed="false">
      <c r="D54" s="27"/>
      <c r="E54" s="24"/>
      <c r="F54" s="24"/>
      <c r="G54" s="24"/>
      <c r="H54" s="24"/>
      <c r="I54" s="24"/>
      <c r="J54" s="31"/>
      <c r="K54" s="24"/>
      <c r="L54" s="31"/>
    </row>
    <row r="55" customFormat="false" ht="15" hidden="false" customHeight="true" outlineLevel="0" collapsed="false">
      <c r="D55" s="27"/>
      <c r="E55" s="24"/>
      <c r="F55" s="24"/>
      <c r="G55" s="24"/>
      <c r="H55" s="24"/>
      <c r="I55" s="24"/>
      <c r="J55" s="31"/>
      <c r="K55" s="24"/>
      <c r="L55" s="31"/>
    </row>
    <row r="56" customFormat="false" ht="15" hidden="false" customHeight="true" outlineLevel="0" collapsed="false">
      <c r="D56" s="27"/>
      <c r="E56" s="24"/>
      <c r="F56" s="24"/>
      <c r="G56" s="24"/>
      <c r="H56" s="24"/>
      <c r="I56" s="24"/>
      <c r="J56" s="31"/>
      <c r="K56" s="24"/>
      <c r="L56" s="31"/>
    </row>
    <row r="57" customFormat="false" ht="15" hidden="false" customHeight="true" outlineLevel="0" collapsed="false">
      <c r="D57" s="27"/>
      <c r="E57" s="24"/>
      <c r="F57" s="24"/>
      <c r="G57" s="24"/>
      <c r="H57" s="24"/>
      <c r="I57" s="24"/>
      <c r="J57" s="31"/>
      <c r="K57" s="24"/>
      <c r="L57" s="31"/>
    </row>
    <row r="58" customFormat="false" ht="15" hidden="false" customHeight="true" outlineLevel="0" collapsed="false">
      <c r="D58" s="27"/>
      <c r="E58" s="24"/>
      <c r="F58" s="24"/>
      <c r="G58" s="24"/>
      <c r="H58" s="24"/>
      <c r="I58" s="24"/>
      <c r="J58" s="31"/>
      <c r="K58" s="24"/>
      <c r="L58" s="31"/>
    </row>
    <row r="59" customFormat="false" ht="15" hidden="false" customHeight="true" outlineLevel="0" collapsed="false">
      <c r="D59" s="27"/>
      <c r="E59" s="24"/>
      <c r="F59" s="24"/>
      <c r="G59" s="24"/>
      <c r="H59" s="24"/>
      <c r="I59" s="24"/>
      <c r="J59" s="31"/>
      <c r="K59" s="24"/>
      <c r="L59" s="31"/>
    </row>
    <row r="60" customFormat="false" ht="15" hidden="false" customHeight="true" outlineLevel="0" collapsed="false">
      <c r="D60" s="27"/>
      <c r="E60" s="24"/>
      <c r="F60" s="24"/>
      <c r="G60" s="24"/>
      <c r="H60" s="24"/>
      <c r="I60" s="24"/>
      <c r="J60" s="31"/>
      <c r="K60" s="24"/>
      <c r="L60" s="31"/>
    </row>
    <row r="61" customFormat="false" ht="15" hidden="false" customHeight="true" outlineLevel="0" collapsed="false">
      <c r="D61" s="27"/>
      <c r="E61" s="24"/>
      <c r="F61" s="24"/>
      <c r="G61" s="24"/>
      <c r="H61" s="24"/>
      <c r="I61" s="24"/>
      <c r="J61" s="31"/>
      <c r="K61" s="24"/>
      <c r="L61" s="31"/>
    </row>
    <row r="62" customFormat="false" ht="15" hidden="false" customHeight="true" outlineLevel="0" collapsed="false">
      <c r="D62" s="27"/>
      <c r="E62" s="24"/>
      <c r="F62" s="24"/>
      <c r="G62" s="24"/>
      <c r="H62" s="24"/>
      <c r="I62" s="24"/>
      <c r="J62" s="31"/>
      <c r="K62" s="24"/>
      <c r="L62" s="31"/>
    </row>
    <row r="63" customFormat="false" ht="15" hidden="false" customHeight="true" outlineLevel="0" collapsed="false">
      <c r="D63" s="27"/>
      <c r="E63" s="24"/>
      <c r="F63" s="24"/>
      <c r="G63" s="24"/>
      <c r="H63" s="24"/>
      <c r="I63" s="24"/>
      <c r="J63" s="31"/>
      <c r="K63" s="24"/>
      <c r="L63" s="31"/>
    </row>
    <row r="64" customFormat="false" ht="15" hidden="false" customHeight="true" outlineLevel="0" collapsed="false">
      <c r="D64" s="27"/>
      <c r="E64" s="24"/>
      <c r="F64" s="24"/>
      <c r="G64" s="24"/>
      <c r="H64" s="24"/>
      <c r="I64" s="24"/>
      <c r="J64" s="31"/>
      <c r="K64" s="24"/>
      <c r="L64" s="31"/>
    </row>
    <row r="65" customFormat="false" ht="15" hidden="false" customHeight="true" outlineLevel="0" collapsed="false">
      <c r="D65" s="27"/>
      <c r="E65" s="24"/>
      <c r="F65" s="24"/>
      <c r="G65" s="24"/>
      <c r="H65" s="24"/>
      <c r="I65" s="24"/>
      <c r="J65" s="31"/>
      <c r="K65" s="24"/>
      <c r="L65" s="31"/>
    </row>
    <row r="66" customFormat="false" ht="15" hidden="false" customHeight="true" outlineLevel="0" collapsed="false">
      <c r="D66" s="27"/>
      <c r="E66" s="24"/>
      <c r="F66" s="24"/>
      <c r="G66" s="24"/>
      <c r="H66" s="24"/>
      <c r="I66" s="24"/>
      <c r="J66" s="31"/>
      <c r="K66" s="24"/>
      <c r="L66" s="31"/>
    </row>
    <row r="67" customFormat="false" ht="15" hidden="false" customHeight="true" outlineLevel="0" collapsed="false">
      <c r="D67" s="27"/>
      <c r="E67" s="24"/>
      <c r="F67" s="24"/>
      <c r="G67" s="24"/>
      <c r="H67" s="24"/>
      <c r="I67" s="24"/>
      <c r="J67" s="31"/>
      <c r="K67" s="24"/>
      <c r="L67" s="31"/>
    </row>
    <row r="68" customFormat="false" ht="15" hidden="false" customHeight="true" outlineLevel="0" collapsed="false">
      <c r="D68" s="27"/>
      <c r="E68" s="24"/>
      <c r="F68" s="24"/>
      <c r="G68" s="24"/>
      <c r="H68" s="24"/>
      <c r="I68" s="24"/>
      <c r="J68" s="31"/>
      <c r="K68" s="24"/>
      <c r="L68" s="31"/>
    </row>
    <row r="69" customFormat="false" ht="15" hidden="false" customHeight="true" outlineLevel="0" collapsed="false">
      <c r="D69" s="27"/>
      <c r="E69" s="24"/>
      <c r="F69" s="24"/>
      <c r="G69" s="24"/>
      <c r="H69" s="24"/>
      <c r="I69" s="24"/>
      <c r="J69" s="31"/>
      <c r="K69" s="24"/>
      <c r="L69" s="31"/>
    </row>
    <row r="70" customFormat="false" ht="15" hidden="false" customHeight="true" outlineLevel="0" collapsed="false">
      <c r="D70" s="27"/>
      <c r="E70" s="24"/>
      <c r="F70" s="24"/>
      <c r="G70" s="24"/>
      <c r="H70" s="24"/>
      <c r="I70" s="24"/>
      <c r="J70" s="31"/>
      <c r="K70" s="24"/>
      <c r="L70" s="31"/>
    </row>
    <row r="71" customFormat="false" ht="15" hidden="false" customHeight="true" outlineLevel="0" collapsed="false">
      <c r="D71" s="27"/>
      <c r="E71" s="24"/>
      <c r="F71" s="24"/>
      <c r="G71" s="24"/>
      <c r="H71" s="24"/>
      <c r="I71" s="24"/>
      <c r="J71" s="31"/>
      <c r="K71" s="24"/>
      <c r="L71" s="31"/>
    </row>
    <row r="72" customFormat="false" ht="15" hidden="false" customHeight="true" outlineLevel="0" collapsed="false">
      <c r="D72" s="27"/>
      <c r="E72" s="24"/>
      <c r="F72" s="24"/>
      <c r="G72" s="24"/>
      <c r="H72" s="24"/>
      <c r="I72" s="24"/>
      <c r="J72" s="31"/>
      <c r="K72" s="24"/>
      <c r="L72" s="31"/>
    </row>
    <row r="73" customFormat="false" ht="15" hidden="false" customHeight="true" outlineLevel="0" collapsed="false">
      <c r="D73" s="27"/>
      <c r="E73" s="24"/>
      <c r="F73" s="24"/>
      <c r="G73" s="24"/>
      <c r="H73" s="24"/>
      <c r="I73" s="24"/>
      <c r="J73" s="31"/>
      <c r="K73" s="24"/>
      <c r="L73" s="31"/>
    </row>
    <row r="74" customFormat="false" ht="15" hidden="false" customHeight="true" outlineLevel="0" collapsed="false">
      <c r="D74" s="27"/>
      <c r="E74" s="24"/>
      <c r="F74" s="24"/>
      <c r="G74" s="24"/>
      <c r="H74" s="24"/>
      <c r="I74" s="24"/>
      <c r="J74" s="31"/>
      <c r="K74" s="24"/>
      <c r="L74" s="31"/>
    </row>
    <row r="75" customFormat="false" ht="15" hidden="false" customHeight="true" outlineLevel="0" collapsed="false">
      <c r="D75" s="27"/>
      <c r="E75" s="24"/>
      <c r="F75" s="24"/>
      <c r="G75" s="24"/>
      <c r="H75" s="24"/>
      <c r="I75" s="24"/>
      <c r="J75" s="31"/>
      <c r="K75" s="24"/>
      <c r="L75" s="31"/>
    </row>
    <row r="76" customFormat="false" ht="15" hidden="false" customHeight="true" outlineLevel="0" collapsed="false">
      <c r="D76" s="27"/>
      <c r="E76" s="24"/>
      <c r="F76" s="24"/>
      <c r="G76" s="24"/>
      <c r="H76" s="24"/>
      <c r="I76" s="24"/>
      <c r="J76" s="31"/>
      <c r="K76" s="24"/>
      <c r="L76" s="31"/>
    </row>
    <row r="77" customFormat="false" ht="15" hidden="false" customHeight="true" outlineLevel="0" collapsed="false">
      <c r="D77" s="27"/>
      <c r="E77" s="24"/>
      <c r="F77" s="24"/>
      <c r="G77" s="24"/>
      <c r="H77" s="24"/>
      <c r="I77" s="24"/>
      <c r="J77" s="31"/>
      <c r="K77" s="24"/>
      <c r="L77" s="31"/>
    </row>
    <row r="78" customFormat="false" ht="15" hidden="false" customHeight="true" outlineLevel="0" collapsed="false">
      <c r="D78" s="27"/>
      <c r="E78" s="24"/>
      <c r="F78" s="24"/>
      <c r="G78" s="24"/>
      <c r="H78" s="24"/>
      <c r="I78" s="24"/>
      <c r="J78" s="31"/>
      <c r="K78" s="24"/>
      <c r="L78" s="31"/>
    </row>
    <row r="79" customFormat="false" ht="15" hidden="false" customHeight="true" outlineLevel="0" collapsed="false">
      <c r="D79" s="27"/>
      <c r="E79" s="24"/>
      <c r="F79" s="24"/>
      <c r="G79" s="24"/>
      <c r="H79" s="24"/>
      <c r="I79" s="24"/>
      <c r="J79" s="31"/>
      <c r="K79" s="24"/>
      <c r="L79" s="31"/>
    </row>
    <row r="80" customFormat="false" ht="15" hidden="false" customHeight="true" outlineLevel="0" collapsed="false">
      <c r="D80" s="27"/>
      <c r="E80" s="24"/>
      <c r="F80" s="24"/>
      <c r="G80" s="24"/>
      <c r="H80" s="24"/>
      <c r="I80" s="24"/>
      <c r="J80" s="31"/>
      <c r="K80" s="24"/>
      <c r="L80" s="31"/>
    </row>
    <row r="81" customFormat="false" ht="15" hidden="false" customHeight="true" outlineLevel="0" collapsed="false">
      <c r="D81" s="27"/>
      <c r="E81" s="24"/>
      <c r="F81" s="24"/>
      <c r="G81" s="24"/>
      <c r="H81" s="24"/>
      <c r="I81" s="24"/>
      <c r="J81" s="31"/>
      <c r="K81" s="24"/>
      <c r="L81" s="31"/>
    </row>
    <row r="82" customFormat="false" ht="15" hidden="false" customHeight="true" outlineLevel="0" collapsed="false">
      <c r="D82" s="27"/>
      <c r="E82" s="24"/>
      <c r="F82" s="24"/>
      <c r="G82" s="24"/>
      <c r="H82" s="24"/>
      <c r="I82" s="24"/>
      <c r="J82" s="31"/>
      <c r="K82" s="24"/>
      <c r="L82" s="31"/>
    </row>
    <row r="83" customFormat="false" ht="15" hidden="false" customHeight="true" outlineLevel="0" collapsed="false">
      <c r="D83" s="27"/>
      <c r="E83" s="24"/>
      <c r="F83" s="24"/>
      <c r="G83" s="24"/>
      <c r="H83" s="24"/>
      <c r="I83" s="24"/>
      <c r="J83" s="31"/>
      <c r="K83" s="24"/>
      <c r="L83" s="31"/>
    </row>
    <row r="84" customFormat="false" ht="15" hidden="false" customHeight="true" outlineLevel="0" collapsed="false">
      <c r="D84" s="27"/>
      <c r="E84" s="24"/>
      <c r="F84" s="24"/>
      <c r="G84" s="24"/>
      <c r="H84" s="24"/>
      <c r="I84" s="24"/>
      <c r="J84" s="31"/>
      <c r="K84" s="24"/>
      <c r="L84" s="31"/>
    </row>
    <row r="85" customFormat="false" ht="15" hidden="false" customHeight="true" outlineLevel="0" collapsed="false">
      <c r="D85" s="27"/>
      <c r="E85" s="24"/>
      <c r="F85" s="24"/>
      <c r="G85" s="24"/>
      <c r="H85" s="24"/>
      <c r="I85" s="24"/>
      <c r="J85" s="31"/>
      <c r="K85" s="24"/>
      <c r="L85" s="31"/>
    </row>
    <row r="86" customFormat="false" ht="15" hidden="false" customHeight="true" outlineLevel="0" collapsed="false">
      <c r="D86" s="27"/>
      <c r="E86" s="24"/>
      <c r="F86" s="24"/>
      <c r="G86" s="24"/>
      <c r="H86" s="24"/>
      <c r="I86" s="24"/>
      <c r="J86" s="31"/>
      <c r="K86" s="24"/>
      <c r="L86" s="31"/>
    </row>
    <row r="87" customFormat="false" ht="15" hidden="false" customHeight="true" outlineLevel="0" collapsed="false">
      <c r="D87" s="27"/>
      <c r="E87" s="24"/>
      <c r="F87" s="24"/>
      <c r="G87" s="24"/>
      <c r="H87" s="24"/>
      <c r="I87" s="24"/>
      <c r="J87" s="31"/>
      <c r="K87" s="24"/>
      <c r="L87" s="31"/>
    </row>
    <row r="88" customFormat="false" ht="15" hidden="false" customHeight="true" outlineLevel="0" collapsed="false">
      <c r="D88" s="27"/>
      <c r="E88" s="24"/>
      <c r="F88" s="24"/>
      <c r="G88" s="24"/>
      <c r="H88" s="24"/>
      <c r="I88" s="24"/>
      <c r="J88" s="31"/>
      <c r="K88" s="24"/>
      <c r="L88" s="31"/>
    </row>
    <row r="89" customFormat="false" ht="15" hidden="false" customHeight="true" outlineLevel="0" collapsed="false">
      <c r="D89" s="27"/>
      <c r="E89" s="24"/>
      <c r="F89" s="24"/>
      <c r="G89" s="24"/>
      <c r="H89" s="24"/>
      <c r="I89" s="24"/>
      <c r="J89" s="31"/>
      <c r="K89" s="24"/>
      <c r="L89" s="31"/>
    </row>
    <row r="90" customFormat="false" ht="15" hidden="false" customHeight="true" outlineLevel="0" collapsed="false">
      <c r="D90" s="27"/>
      <c r="E90" s="24"/>
      <c r="F90" s="24"/>
      <c r="G90" s="24"/>
      <c r="H90" s="24"/>
      <c r="I90" s="24"/>
      <c r="J90" s="31"/>
      <c r="K90" s="24"/>
      <c r="L90" s="31"/>
    </row>
    <row r="91" customFormat="false" ht="15" hidden="false" customHeight="true" outlineLevel="0" collapsed="false">
      <c r="D91" s="27"/>
      <c r="E91" s="24"/>
      <c r="F91" s="24"/>
      <c r="G91" s="24"/>
      <c r="H91" s="24"/>
      <c r="I91" s="24"/>
      <c r="J91" s="31"/>
      <c r="K91" s="24"/>
      <c r="L91" s="31"/>
    </row>
    <row r="92" customFormat="false" ht="15" hidden="false" customHeight="true" outlineLevel="0" collapsed="false">
      <c r="D92" s="27"/>
      <c r="E92" s="24"/>
      <c r="F92" s="24"/>
      <c r="G92" s="24"/>
      <c r="H92" s="24"/>
      <c r="I92" s="24"/>
      <c r="J92" s="31"/>
      <c r="K92" s="24"/>
      <c r="L92" s="31"/>
    </row>
    <row r="93" customFormat="false" ht="15" hidden="false" customHeight="true" outlineLevel="0" collapsed="false">
      <c r="D93" s="27"/>
      <c r="E93" s="24"/>
      <c r="F93" s="24"/>
      <c r="G93" s="24"/>
      <c r="H93" s="24"/>
      <c r="I93" s="24"/>
      <c r="J93" s="31"/>
      <c r="K93" s="24"/>
      <c r="L93" s="31"/>
    </row>
    <row r="94" customFormat="false" ht="15" hidden="false" customHeight="true" outlineLevel="0" collapsed="false">
      <c r="D94" s="27"/>
      <c r="E94" s="24"/>
      <c r="F94" s="24"/>
      <c r="G94" s="24"/>
      <c r="H94" s="24"/>
      <c r="I94" s="24"/>
      <c r="J94" s="31"/>
      <c r="K94" s="24"/>
      <c r="L94" s="31"/>
    </row>
    <row r="95" customFormat="false" ht="15" hidden="false" customHeight="true" outlineLevel="0" collapsed="false">
      <c r="D95" s="27"/>
      <c r="E95" s="24"/>
      <c r="F95" s="24"/>
      <c r="G95" s="24"/>
      <c r="H95" s="24"/>
      <c r="I95" s="24"/>
      <c r="J95" s="31"/>
      <c r="K95" s="24"/>
      <c r="L95" s="31"/>
    </row>
    <row r="96" customFormat="false" ht="15" hidden="false" customHeight="true" outlineLevel="0" collapsed="false">
      <c r="D96" s="27"/>
      <c r="E96" s="24"/>
      <c r="F96" s="24"/>
      <c r="G96" s="24"/>
      <c r="H96" s="24"/>
      <c r="I96" s="24"/>
      <c r="J96" s="31"/>
      <c r="K96" s="24"/>
      <c r="L96" s="31"/>
    </row>
    <row r="97" customFormat="false" ht="15" hidden="false" customHeight="true" outlineLevel="0" collapsed="false">
      <c r="D97" s="27"/>
      <c r="E97" s="24"/>
      <c r="F97" s="24"/>
      <c r="G97" s="24"/>
      <c r="H97" s="24"/>
      <c r="I97" s="24"/>
      <c r="J97" s="31"/>
      <c r="K97" s="24"/>
      <c r="L97" s="31"/>
    </row>
    <row r="98" customFormat="false" ht="15" hidden="false" customHeight="true" outlineLevel="0" collapsed="false">
      <c r="D98" s="27"/>
      <c r="E98" s="24"/>
      <c r="F98" s="24"/>
      <c r="G98" s="24"/>
      <c r="H98" s="24"/>
      <c r="I98" s="24"/>
      <c r="J98" s="31"/>
      <c r="K98" s="24"/>
      <c r="L98" s="31"/>
    </row>
    <row r="99" customFormat="false" ht="15" hidden="false" customHeight="true" outlineLevel="0" collapsed="false">
      <c r="D99" s="27"/>
      <c r="E99" s="24"/>
      <c r="F99" s="24"/>
      <c r="G99" s="24"/>
      <c r="H99" s="24"/>
      <c r="I99" s="24"/>
      <c r="J99" s="31"/>
      <c r="K99" s="24"/>
      <c r="L99" s="31"/>
    </row>
    <row r="100" customFormat="false" ht="15" hidden="false" customHeight="true" outlineLevel="0" collapsed="false">
      <c r="D100" s="27"/>
      <c r="E100" s="24"/>
      <c r="F100" s="24"/>
      <c r="G100" s="24"/>
      <c r="H100" s="24"/>
      <c r="I100" s="24"/>
      <c r="J100" s="31"/>
      <c r="K100" s="24"/>
      <c r="L100" s="31"/>
    </row>
    <row r="101" customFormat="false" ht="15" hidden="false" customHeight="true" outlineLevel="0" collapsed="false">
      <c r="D101" s="27"/>
      <c r="E101" s="24"/>
      <c r="F101" s="24"/>
      <c r="G101" s="24"/>
      <c r="H101" s="24"/>
      <c r="I101" s="24"/>
      <c r="J101" s="31"/>
      <c r="K101" s="24"/>
      <c r="L101" s="31"/>
    </row>
    <row r="102" customFormat="false" ht="15" hidden="false" customHeight="true" outlineLevel="0" collapsed="false">
      <c r="D102" s="27"/>
      <c r="E102" s="24"/>
      <c r="F102" s="24"/>
      <c r="G102" s="24"/>
      <c r="H102" s="24"/>
      <c r="I102" s="24"/>
      <c r="J102" s="31"/>
      <c r="K102" s="24"/>
      <c r="L102" s="31"/>
    </row>
    <row r="103" customFormat="false" ht="15" hidden="false" customHeight="true" outlineLevel="0" collapsed="false">
      <c r="D103" s="27"/>
      <c r="E103" s="24"/>
      <c r="F103" s="24"/>
      <c r="G103" s="24"/>
      <c r="H103" s="24"/>
      <c r="I103" s="24"/>
      <c r="J103" s="31"/>
      <c r="K103" s="24"/>
      <c r="L103" s="31"/>
    </row>
    <row r="104" customFormat="false" ht="15" hidden="false" customHeight="true" outlineLevel="0" collapsed="false">
      <c r="D104" s="27"/>
      <c r="E104" s="24"/>
      <c r="F104" s="24"/>
      <c r="G104" s="24"/>
      <c r="H104" s="24"/>
      <c r="I104" s="24"/>
      <c r="J104" s="31"/>
      <c r="K104" s="24"/>
      <c r="L104" s="31"/>
    </row>
    <row r="105" customFormat="false" ht="15" hidden="false" customHeight="true" outlineLevel="0" collapsed="false">
      <c r="D105" s="27"/>
      <c r="E105" s="24"/>
      <c r="F105" s="24"/>
      <c r="G105" s="24"/>
      <c r="H105" s="24"/>
      <c r="I105" s="24"/>
      <c r="J105" s="31"/>
      <c r="K105" s="24"/>
      <c r="L105" s="31"/>
    </row>
    <row r="106" customFormat="false" ht="15" hidden="false" customHeight="true" outlineLevel="0" collapsed="false">
      <c r="D106" s="27"/>
      <c r="E106" s="24"/>
      <c r="F106" s="24"/>
      <c r="G106" s="24"/>
      <c r="H106" s="24"/>
      <c r="I106" s="24"/>
      <c r="J106" s="31"/>
      <c r="K106" s="24"/>
      <c r="L106" s="31"/>
    </row>
    <row r="107" customFormat="false" ht="15" hidden="false" customHeight="true" outlineLevel="0" collapsed="false">
      <c r="D107" s="27"/>
      <c r="E107" s="24"/>
      <c r="F107" s="24"/>
      <c r="G107" s="24"/>
      <c r="H107" s="24"/>
      <c r="I107" s="24"/>
      <c r="J107" s="31"/>
      <c r="K107" s="24"/>
      <c r="L107" s="31"/>
    </row>
    <row r="108" customFormat="false" ht="15" hidden="false" customHeight="true" outlineLevel="0" collapsed="false">
      <c r="D108" s="27"/>
      <c r="E108" s="24"/>
      <c r="F108" s="24"/>
      <c r="G108" s="24"/>
      <c r="H108" s="24"/>
      <c r="I108" s="24"/>
      <c r="J108" s="31"/>
      <c r="K108" s="24"/>
      <c r="L108" s="31"/>
    </row>
    <row r="109" customFormat="false" ht="15" hidden="false" customHeight="true" outlineLevel="0" collapsed="false">
      <c r="D109" s="27"/>
      <c r="E109" s="24"/>
      <c r="F109" s="24"/>
      <c r="G109" s="24"/>
      <c r="H109" s="24"/>
      <c r="I109" s="24"/>
      <c r="J109" s="31"/>
      <c r="K109" s="24"/>
      <c r="L109" s="31"/>
    </row>
    <row r="110" customFormat="false" ht="15" hidden="false" customHeight="true" outlineLevel="0" collapsed="false">
      <c r="D110" s="27"/>
      <c r="E110" s="24"/>
      <c r="F110" s="24"/>
      <c r="G110" s="24"/>
      <c r="H110" s="24"/>
      <c r="I110" s="24"/>
      <c r="J110" s="31"/>
      <c r="K110" s="24"/>
      <c r="L110" s="31"/>
    </row>
    <row r="111" customFormat="false" ht="15" hidden="false" customHeight="true" outlineLevel="0" collapsed="false">
      <c r="D111" s="27"/>
      <c r="E111" s="24"/>
      <c r="F111" s="24"/>
      <c r="G111" s="24"/>
      <c r="H111" s="24"/>
      <c r="I111" s="24"/>
      <c r="J111" s="31"/>
      <c r="K111" s="24"/>
      <c r="L111" s="31"/>
    </row>
    <row r="112" customFormat="false" ht="15" hidden="false" customHeight="true" outlineLevel="0" collapsed="false">
      <c r="D112" s="27"/>
      <c r="E112" s="24"/>
      <c r="F112" s="24"/>
      <c r="G112" s="24"/>
      <c r="H112" s="24"/>
      <c r="I112" s="24"/>
      <c r="J112" s="31"/>
      <c r="K112" s="24"/>
      <c r="L112" s="31"/>
    </row>
  </sheetData>
  <autoFilter ref="A4:M112">
    <sortState ref="A5:M112">
      <sortCondition ref="D5:D112" descending="1" customList=""/>
    </sortState>
  </autoFilter>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2" topLeftCell="A23" activePane="bottomLeft" state="frozen"/>
      <selection pane="topLeft" activeCell="A1" activeCellId="0" sqref="A1"/>
      <selection pane="bottomLeft" activeCell="A1" activeCellId="0" sqref="A1"/>
    </sheetView>
  </sheetViews>
  <sheetFormatPr defaultColWidth="8.71484375" defaultRowHeight="15" zeroHeight="false" outlineLevelRow="0" outlineLevelCol="0"/>
  <cols>
    <col collapsed="false" customWidth="true" hidden="false" outlineLevel="0" max="1" min="1" style="0" width="13"/>
    <col collapsed="false" customWidth="true" hidden="false" outlineLevel="0" max="2" min="2" style="0" width="14"/>
    <col collapsed="false" customWidth="true" hidden="false" outlineLevel="0" max="4" min="4" style="0" width="16"/>
    <col collapsed="false" customWidth="true" hidden="false" outlineLevel="0" max="5" min="5" style="0" width="13"/>
    <col collapsed="false" customWidth="true" hidden="false" outlineLevel="0" max="6" min="6" style="0" width="14"/>
    <col collapsed="false" customWidth="true" hidden="false" outlineLevel="0" max="7" min="7" style="0" width="42"/>
    <col collapsed="false" customWidth="true" hidden="false" outlineLevel="0" max="8" min="8" style="0" width="70"/>
    <col collapsed="false" customWidth="true" hidden="false" outlineLevel="0" max="13" min="13" style="0" width="11.29"/>
  </cols>
  <sheetData>
    <row r="1" customFormat="false" ht="18.75" hidden="false" customHeight="true" outlineLevel="0" collapsed="false">
      <c r="A1" s="43" t="s">
        <v>4605</v>
      </c>
      <c r="B1" s="43"/>
      <c r="C1" s="43"/>
      <c r="D1" s="43"/>
      <c r="E1" s="43"/>
      <c r="F1" s="43"/>
      <c r="G1" s="43"/>
      <c r="H1" s="43"/>
    </row>
    <row r="2" customFormat="false" ht="15" hidden="false" customHeight="true" outlineLevel="0" collapsed="false">
      <c r="A2" s="44" t="s">
        <v>4606</v>
      </c>
      <c r="B2" s="44"/>
      <c r="C2" s="44"/>
      <c r="D2" s="44"/>
      <c r="E2" s="44"/>
      <c r="F2" s="44"/>
      <c r="G2" s="44"/>
      <c r="H2" s="44"/>
    </row>
    <row r="4" customFormat="false" ht="31.5" hidden="false" customHeight="true" outlineLevel="0" collapsed="false">
      <c r="A4" s="45" t="s">
        <v>4607</v>
      </c>
      <c r="B4" s="45" t="s">
        <v>4608</v>
      </c>
      <c r="C4" s="45" t="s">
        <v>4609</v>
      </c>
      <c r="D4" s="45" t="s">
        <v>4610</v>
      </c>
      <c r="E4" s="45" t="s">
        <v>4611</v>
      </c>
      <c r="F4" s="45" t="s">
        <v>4612</v>
      </c>
      <c r="G4" s="45" t="s">
        <v>4613</v>
      </c>
      <c r="H4" s="45" t="s">
        <v>4614</v>
      </c>
    </row>
    <row r="5" customFormat="false" ht="36" hidden="false" customHeight="true" outlineLevel="0" collapsed="false">
      <c r="A5" s="11" t="s">
        <v>4615</v>
      </c>
      <c r="B5" s="11" t="s">
        <v>4616</v>
      </c>
      <c r="C5" s="46" t="n">
        <v>717430</v>
      </c>
      <c r="D5" s="46" t="n">
        <v>4247</v>
      </c>
      <c r="E5" s="46" t="n">
        <f aca="false">C5+D5</f>
        <v>721677</v>
      </c>
      <c r="F5" s="47" t="n">
        <f aca="false">D5/E5</f>
        <v>0.00588490418843887</v>
      </c>
      <c r="G5" s="11" t="s">
        <v>4617</v>
      </c>
      <c r="H5" s="11" t="s">
        <v>4618</v>
      </c>
    </row>
    <row r="6" customFormat="false" ht="36" hidden="false" customHeight="true" outlineLevel="0" collapsed="false">
      <c r="A6" s="11" t="s">
        <v>4619</v>
      </c>
      <c r="B6" s="11" t="s">
        <v>157</v>
      </c>
      <c r="C6" s="46" t="n">
        <v>748616</v>
      </c>
      <c r="D6" s="46" t="n">
        <v>12742</v>
      </c>
      <c r="E6" s="46" t="n">
        <f aca="false">C6+D6</f>
        <v>761358</v>
      </c>
      <c r="F6" s="47" t="n">
        <f aca="false">D6/E6</f>
        <v>0.0167358850895374</v>
      </c>
      <c r="G6" s="11" t="s">
        <v>4620</v>
      </c>
      <c r="H6" s="11" t="s">
        <v>4621</v>
      </c>
    </row>
    <row r="7" customFormat="false" ht="36" hidden="false" customHeight="true" outlineLevel="0" collapsed="false">
      <c r="A7" s="11" t="s">
        <v>4622</v>
      </c>
      <c r="B7" s="11" t="s">
        <v>157</v>
      </c>
      <c r="C7" s="46" t="n">
        <v>1151538</v>
      </c>
      <c r="D7" s="46" t="n">
        <v>54836</v>
      </c>
      <c r="E7" s="46" t="n">
        <f aca="false">C7+D7</f>
        <v>1206374</v>
      </c>
      <c r="F7" s="47" t="n">
        <f aca="false">D7/E7</f>
        <v>0.0454552236702714</v>
      </c>
      <c r="G7" s="11" t="s">
        <v>4623</v>
      </c>
      <c r="H7" s="11" t="s">
        <v>4624</v>
      </c>
    </row>
    <row r="8" customFormat="false" ht="15" hidden="false" customHeight="true" outlineLevel="0" collapsed="false">
      <c r="A8" s="48" t="s">
        <v>4625</v>
      </c>
      <c r="B8" s="48"/>
      <c r="C8" s="48"/>
      <c r="D8" s="48"/>
      <c r="E8" s="48"/>
      <c r="F8" s="48"/>
      <c r="G8" s="48"/>
      <c r="H8" s="48"/>
    </row>
    <row r="9" customFormat="false" ht="36" hidden="false" customHeight="true" outlineLevel="0" collapsed="false">
      <c r="A9" s="11" t="s">
        <v>4626</v>
      </c>
      <c r="B9" s="11" t="s">
        <v>134</v>
      </c>
      <c r="C9" s="46" t="n">
        <v>100811</v>
      </c>
      <c r="D9" s="46" t="n">
        <v>7624</v>
      </c>
      <c r="E9" s="46" t="n">
        <f aca="false">C9+D9</f>
        <v>108435</v>
      </c>
      <c r="F9" s="47" t="n">
        <f aca="false">D9/E9</f>
        <v>0.0703094019458662</v>
      </c>
      <c r="G9" s="11" t="s">
        <v>4627</v>
      </c>
      <c r="H9" s="11" t="s">
        <v>4628</v>
      </c>
    </row>
    <row r="10" customFormat="false" ht="36" hidden="false" customHeight="true" outlineLevel="0" collapsed="false">
      <c r="A10" s="11" t="s">
        <v>4629</v>
      </c>
      <c r="B10" s="11" t="s">
        <v>134</v>
      </c>
      <c r="C10" s="46" t="n">
        <v>43627</v>
      </c>
      <c r="D10" s="46" t="n">
        <v>4680</v>
      </c>
      <c r="E10" s="46" t="n">
        <f aca="false">C10+D10</f>
        <v>48307</v>
      </c>
      <c r="F10" s="47" t="n">
        <f aca="false">D10/E10</f>
        <v>0.0968803693046556</v>
      </c>
      <c r="G10" s="11" t="s">
        <v>4630</v>
      </c>
      <c r="H10" s="11" t="s">
        <v>4631</v>
      </c>
    </row>
    <row r="11" customFormat="false" ht="36" hidden="false" customHeight="true" outlineLevel="0" collapsed="false">
      <c r="A11" s="11" t="s">
        <v>4632</v>
      </c>
      <c r="B11" s="11" t="s">
        <v>134</v>
      </c>
      <c r="C11" s="46" t="n">
        <v>45279</v>
      </c>
      <c r="D11" s="46" t="n">
        <v>15341</v>
      </c>
      <c r="E11" s="46" t="n">
        <f aca="false">C11+D11</f>
        <v>60620</v>
      </c>
      <c r="F11" s="47" t="n">
        <f aca="false">D11/E11</f>
        <v>0.253068294292313</v>
      </c>
      <c r="G11" s="11" t="s">
        <v>4633</v>
      </c>
      <c r="H11" s="11" t="s">
        <v>4634</v>
      </c>
    </row>
    <row r="12" customFormat="false" ht="36" hidden="false" customHeight="true" outlineLevel="0" collapsed="false">
      <c r="A12" s="11" t="s">
        <v>143</v>
      </c>
      <c r="B12" s="11" t="s">
        <v>134</v>
      </c>
      <c r="C12" s="46" t="n">
        <v>61897</v>
      </c>
      <c r="D12" s="46" t="n">
        <v>21490</v>
      </c>
      <c r="E12" s="46" t="n">
        <f aca="false">C12+D12</f>
        <v>83387</v>
      </c>
      <c r="F12" s="47" t="n">
        <f aca="false">D12/E12</f>
        <v>0.257714032163287</v>
      </c>
      <c r="G12" s="11" t="s">
        <v>4635</v>
      </c>
      <c r="H12" s="11" t="s">
        <v>4636</v>
      </c>
    </row>
    <row r="14" customFormat="false" ht="39.75" hidden="false" customHeight="true" outlineLevel="0" collapsed="false">
      <c r="A14" s="49" t="s">
        <v>4637</v>
      </c>
      <c r="B14" s="49" t="s">
        <v>4638</v>
      </c>
      <c r="C14" s="50" t="n">
        <f aca="false">SUM(C9:C12)</f>
        <v>251614</v>
      </c>
      <c r="D14" s="50" t="n">
        <f aca="false">SUM(D9:D12)</f>
        <v>49135</v>
      </c>
      <c r="E14" s="50" t="n">
        <f aca="false">C14+D14</f>
        <v>300749</v>
      </c>
      <c r="F14" s="51" t="n">
        <f aca="false">D14/E14</f>
        <v>0.163375439319831</v>
      </c>
      <c r="G14" s="52" t="s">
        <v>4639</v>
      </c>
      <c r="H14" s="52" t="s">
        <v>4640</v>
      </c>
    </row>
    <row r="16" customFormat="false" ht="21.75" hidden="false" customHeight="true" outlineLevel="0" collapsed="false">
      <c r="A16" s="44" t="s">
        <v>4641</v>
      </c>
      <c r="B16" s="44"/>
      <c r="C16" s="44"/>
      <c r="D16" s="44"/>
      <c r="E16" s="44"/>
      <c r="F16" s="44"/>
      <c r="G16" s="44"/>
      <c r="H16" s="44"/>
    </row>
    <row r="18" customFormat="false" ht="15" hidden="false" customHeight="true" outlineLevel="0" collapsed="false">
      <c r="A18" s="53" t="s">
        <v>86</v>
      </c>
    </row>
    <row r="19" customFormat="false" ht="36" hidden="false" customHeight="true" outlineLevel="0" collapsed="false">
      <c r="A19" s="54" t="s">
        <v>4642</v>
      </c>
      <c r="B19" s="54"/>
      <c r="C19" s="54"/>
      <c r="D19" s="54"/>
      <c r="E19" s="54"/>
      <c r="F19" s="54"/>
      <c r="G19" s="54"/>
      <c r="H19" s="54"/>
    </row>
    <row r="20" customFormat="false" ht="36" hidden="false" customHeight="true" outlineLevel="0" collapsed="false">
      <c r="A20" s="54" t="s">
        <v>4643</v>
      </c>
      <c r="B20" s="54"/>
      <c r="C20" s="54"/>
      <c r="D20" s="54"/>
      <c r="E20" s="54"/>
      <c r="F20" s="54"/>
      <c r="G20" s="54"/>
      <c r="H20" s="54"/>
    </row>
    <row r="21" customFormat="false" ht="36" hidden="false" customHeight="true" outlineLevel="0" collapsed="false">
      <c r="A21" s="54" t="s">
        <v>4644</v>
      </c>
      <c r="B21" s="54"/>
      <c r="C21" s="54"/>
      <c r="D21" s="54"/>
      <c r="E21" s="54"/>
      <c r="F21" s="54"/>
      <c r="G21" s="54"/>
      <c r="H21" s="54"/>
    </row>
    <row r="22" customFormat="false" ht="36" hidden="false" customHeight="true" outlineLevel="0" collapsed="false">
      <c r="A22" s="54" t="s">
        <v>4645</v>
      </c>
      <c r="B22" s="54"/>
      <c r="C22" s="54"/>
      <c r="D22" s="54"/>
      <c r="E22" s="54"/>
      <c r="F22" s="54"/>
      <c r="G22" s="54"/>
      <c r="H22" s="54"/>
    </row>
    <row r="26" customFormat="false" ht="15" hidden="false" customHeight="true" outlineLevel="0" collapsed="false">
      <c r="A26" s="53" t="s">
        <v>4646</v>
      </c>
    </row>
    <row r="27" customFormat="false" ht="15" hidden="false" customHeight="true" outlineLevel="0" collapsed="false">
      <c r="A27" s="12" t="s">
        <v>4607</v>
      </c>
      <c r="B27" s="12" t="s">
        <v>4609</v>
      </c>
      <c r="C27" s="12" t="s">
        <v>4647</v>
      </c>
      <c r="D27" s="12" t="s">
        <v>4574</v>
      </c>
      <c r="E27" s="12" t="s">
        <v>4648</v>
      </c>
    </row>
    <row r="28" customFormat="false" ht="15" hidden="false" customHeight="true" outlineLevel="0" collapsed="false">
      <c r="A28" s="55" t="s">
        <v>4649</v>
      </c>
      <c r="B28" s="56" t="n">
        <v>717430</v>
      </c>
      <c r="C28" s="56" t="n">
        <v>4247</v>
      </c>
      <c r="D28" s="56" t="n">
        <f aca="false">B28+C28</f>
        <v>721677</v>
      </c>
      <c r="E28" s="57" t="n">
        <f aca="false">C28/D28</f>
        <v>0.00588490418843887</v>
      </c>
    </row>
    <row r="29" customFormat="false" ht="15" hidden="false" customHeight="true" outlineLevel="0" collapsed="false">
      <c r="A29" s="55" t="s">
        <v>4619</v>
      </c>
      <c r="B29" s="56" t="n">
        <v>748616</v>
      </c>
      <c r="C29" s="56" t="n">
        <v>12742</v>
      </c>
      <c r="D29" s="56" t="n">
        <f aca="false">B29+C29</f>
        <v>761358</v>
      </c>
      <c r="E29" s="57" t="n">
        <f aca="false">C29/D29</f>
        <v>0.0167358850895374</v>
      </c>
      <c r="M29" s="58" t="n">
        <v>63900</v>
      </c>
      <c r="N29" s="58"/>
    </row>
    <row r="30" customFormat="false" ht="15" hidden="false" customHeight="true" outlineLevel="0" collapsed="false">
      <c r="A30" s="55" t="s">
        <v>4622</v>
      </c>
      <c r="B30" s="56" t="n">
        <v>1151538</v>
      </c>
      <c r="C30" s="56" t="n">
        <v>54836</v>
      </c>
      <c r="D30" s="56" t="n">
        <f aca="false">B30+C30</f>
        <v>1206374</v>
      </c>
      <c r="E30" s="57" t="n">
        <f aca="false">C30/D30</f>
        <v>0.0454552236702714</v>
      </c>
      <c r="M30" s="58" t="n">
        <v>17150000</v>
      </c>
      <c r="N30" s="58"/>
    </row>
    <row r="31" customFormat="false" ht="15" hidden="false" customHeight="true" outlineLevel="0" collapsed="false">
      <c r="A31" s="55" t="s">
        <v>4626</v>
      </c>
      <c r="B31" s="56" t="n">
        <v>100811</v>
      </c>
      <c r="C31" s="56" t="n">
        <v>7624</v>
      </c>
      <c r="D31" s="56" t="n">
        <f aca="false">B31+C31</f>
        <v>108435</v>
      </c>
      <c r="E31" s="57" t="n">
        <f aca="false">C31/D31</f>
        <v>0.0703094019458662</v>
      </c>
      <c r="M31" s="58" t="n">
        <f aca="false">M30/M29</f>
        <v>268.388106416275</v>
      </c>
      <c r="N31" s="58"/>
    </row>
    <row r="32" customFormat="false" ht="15" hidden="false" customHeight="true" outlineLevel="0" collapsed="false">
      <c r="A32" s="55" t="s">
        <v>4629</v>
      </c>
      <c r="B32" s="56" t="n">
        <v>43627</v>
      </c>
      <c r="C32" s="56" t="n">
        <v>4680</v>
      </c>
      <c r="D32" s="56" t="n">
        <f aca="false">B32+C32</f>
        <v>48307</v>
      </c>
      <c r="E32" s="57" t="n">
        <f aca="false">C32/D32</f>
        <v>0.0968803693046556</v>
      </c>
      <c r="M32" s="58"/>
      <c r="N32" s="58"/>
    </row>
    <row r="33" customFormat="false" ht="15" hidden="false" customHeight="true" outlineLevel="0" collapsed="false">
      <c r="A33" s="55" t="s">
        <v>4632</v>
      </c>
      <c r="B33" s="56" t="n">
        <v>45279</v>
      </c>
      <c r="C33" s="56" t="n">
        <v>15341</v>
      </c>
      <c r="D33" s="56" t="n">
        <f aca="false">B33+C33</f>
        <v>60620</v>
      </c>
      <c r="E33" s="57" t="n">
        <f aca="false">C33/D33</f>
        <v>0.253068294292313</v>
      </c>
      <c r="M33" s="58"/>
      <c r="N33" s="58"/>
    </row>
    <row r="34" customFormat="false" ht="15" hidden="false" customHeight="true" outlineLevel="0" collapsed="false">
      <c r="A34" s="55" t="s">
        <v>143</v>
      </c>
      <c r="B34" s="56" t="n">
        <v>61897</v>
      </c>
      <c r="C34" s="56" t="n">
        <v>21490</v>
      </c>
      <c r="D34" s="56" t="n">
        <f aca="false">B34+C34</f>
        <v>83387</v>
      </c>
      <c r="E34" s="57" t="n">
        <f aca="false">C34/D34</f>
        <v>0.257714032163287</v>
      </c>
      <c r="M34" s="59" t="n">
        <v>3.3</v>
      </c>
      <c r="N34" s="58"/>
    </row>
    <row r="35" customFormat="false" ht="15" hidden="false" customHeight="true" outlineLevel="0" collapsed="false">
      <c r="M35" s="58" t="n">
        <v>3329</v>
      </c>
      <c r="N35" s="58"/>
    </row>
    <row r="36" customFormat="false" ht="15" hidden="false" customHeight="true" outlineLevel="0" collapsed="false">
      <c r="M36" s="58" t="n">
        <f aca="false">M35*M34</f>
        <v>10985.7</v>
      </c>
    </row>
    <row r="38" customFormat="false" ht="15" hidden="false" customHeight="true" outlineLevel="0" collapsed="false">
      <c r="M38" s="60" t="n">
        <f aca="false">M36*0.085</f>
        <v>933.7845</v>
      </c>
    </row>
    <row r="41" customFormat="false" ht="15" hidden="false" customHeight="true" outlineLevel="0" collapsed="false">
      <c r="M41" s="0" t="n">
        <v>268</v>
      </c>
    </row>
  </sheetData>
  <mergeCells count="8">
    <mergeCell ref="A1:H1"/>
    <mergeCell ref="A2:H2"/>
    <mergeCell ref="A8:H8"/>
    <mergeCell ref="A16:H16"/>
    <mergeCell ref="A19:H19"/>
    <mergeCell ref="A20:H20"/>
    <mergeCell ref="A21:H21"/>
    <mergeCell ref="A22:H2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1484375" defaultRowHeight="15" zeroHeight="false" outlineLevelRow="0" outlineLevelCol="0"/>
  <cols>
    <col collapsed="false" customWidth="true" hidden="false" outlineLevel="0" max="1" min="1" style="0" width="26"/>
    <col collapsed="false" customWidth="true" hidden="false" outlineLevel="0" max="2" min="2" style="0" width="13"/>
    <col collapsed="false" customWidth="true" hidden="false" outlineLevel="0" max="3" min="3" style="0" width="16"/>
    <col collapsed="false" customWidth="true" hidden="false" outlineLevel="0" max="4" min="4" style="0" width="13"/>
    <col collapsed="false" customWidth="true" hidden="false" outlineLevel="0" max="5" min="5" style="0" width="40"/>
    <col collapsed="false" customWidth="true" hidden="false" outlineLevel="0" max="6" min="6" style="0" width="18"/>
    <col collapsed="false" customWidth="true" hidden="false" outlineLevel="0" max="7" min="7" style="0" width="16"/>
  </cols>
  <sheetData>
    <row r="1" customFormat="false" ht="18.75" hidden="false" customHeight="true" outlineLevel="0" collapsed="false">
      <c r="A1" s="43" t="s">
        <v>4650</v>
      </c>
      <c r="B1" s="43"/>
      <c r="C1" s="43"/>
      <c r="D1" s="43"/>
      <c r="E1" s="43"/>
      <c r="F1" s="43"/>
      <c r="G1" s="43"/>
    </row>
    <row r="2" customFormat="false" ht="15" hidden="false" customHeight="true" outlineLevel="0" collapsed="false">
      <c r="A2" s="44" t="s">
        <v>4651</v>
      </c>
      <c r="B2" s="44"/>
      <c r="C2" s="44"/>
      <c r="D2" s="44"/>
      <c r="E2" s="44"/>
      <c r="F2" s="44"/>
      <c r="G2" s="44"/>
    </row>
    <row r="4" customFormat="false" ht="15" hidden="false" customHeight="true" outlineLevel="0" collapsed="false">
      <c r="A4" s="53" t="s">
        <v>4652</v>
      </c>
    </row>
    <row r="5" customFormat="false" ht="31.5" hidden="false" customHeight="true" outlineLevel="0" collapsed="false">
      <c r="A5" s="45" t="s">
        <v>4607</v>
      </c>
      <c r="B5" s="45" t="s">
        <v>4653</v>
      </c>
      <c r="C5" s="45" t="s">
        <v>4654</v>
      </c>
      <c r="D5" s="45" t="s">
        <v>4655</v>
      </c>
      <c r="E5" s="45" t="s">
        <v>4656</v>
      </c>
      <c r="F5" s="45" t="s">
        <v>4657</v>
      </c>
      <c r="G5" s="45" t="s">
        <v>4658</v>
      </c>
    </row>
    <row r="6" customFormat="false" ht="21.75" hidden="false" customHeight="true" outlineLevel="0" collapsed="false">
      <c r="A6" s="11" t="s">
        <v>4659</v>
      </c>
      <c r="B6" s="61" t="n">
        <v>64118</v>
      </c>
      <c r="C6" s="61" t="n">
        <v>602493</v>
      </c>
      <c r="D6" s="62" t="n">
        <f aca="false">B6/C6</f>
        <v>0.106421153440787</v>
      </c>
      <c r="E6" s="61" t="n">
        <v>282227</v>
      </c>
      <c r="F6" s="61" t="n">
        <f aca="false">C6-E6</f>
        <v>320266</v>
      </c>
      <c r="G6" s="62" t="n">
        <f aca="false">B6/F6</f>
        <v>0.200202331811682</v>
      </c>
    </row>
    <row r="7" customFormat="false" ht="21.75" hidden="false" customHeight="true" outlineLevel="0" collapsed="false">
      <c r="A7" s="11" t="s">
        <v>4660</v>
      </c>
      <c r="B7" s="61" t="n">
        <v>154445</v>
      </c>
      <c r="C7" s="61" t="n">
        <v>1206374</v>
      </c>
      <c r="D7" s="62" t="n">
        <f aca="false">B7/C7</f>
        <v>0.128024145082702</v>
      </c>
      <c r="E7" s="63" t="s">
        <v>4661</v>
      </c>
      <c r="F7" s="63" t="s">
        <v>4661</v>
      </c>
      <c r="G7" s="63" t="s">
        <v>4661</v>
      </c>
    </row>
    <row r="8" customFormat="false" ht="21.75" hidden="false" customHeight="true" outlineLevel="0" collapsed="false">
      <c r="A8" s="11" t="s">
        <v>4637</v>
      </c>
      <c r="B8" s="61" t="n">
        <v>85411</v>
      </c>
      <c r="C8" s="61" t="n">
        <v>300749</v>
      </c>
      <c r="D8" s="62" t="n">
        <f aca="false">B8/C8</f>
        <v>0.283994294245367</v>
      </c>
      <c r="E8" s="61" t="n">
        <v>11419</v>
      </c>
      <c r="F8" s="61" t="n">
        <f aca="false">C8-E8</f>
        <v>289330</v>
      </c>
      <c r="G8" s="62" t="n">
        <f aca="false">B8/F8</f>
        <v>0.295202709708637</v>
      </c>
    </row>
    <row r="10" customFormat="false" ht="15" hidden="false" customHeight="true" outlineLevel="0" collapsed="false">
      <c r="A10" s="29" t="s">
        <v>4662</v>
      </c>
      <c r="D10" s="64" t="n">
        <f aca="false">D8/D6</f>
        <v>2.66858876326108</v>
      </c>
      <c r="G10" s="64" t="n">
        <f aca="false">G8/G6</f>
        <v>1.47452183517181</v>
      </c>
    </row>
    <row r="13" customFormat="false" ht="15" hidden="false" customHeight="true" outlineLevel="0" collapsed="false">
      <c r="A13" s="53" t="s">
        <v>4663</v>
      </c>
    </row>
    <row r="14" customFormat="false" ht="36" hidden="false" customHeight="true" outlineLevel="0" collapsed="false">
      <c r="A14" s="65" t="s">
        <v>4664</v>
      </c>
      <c r="B14" s="54" t="s">
        <v>4665</v>
      </c>
      <c r="C14" s="54"/>
      <c r="D14" s="54"/>
      <c r="E14" s="54"/>
      <c r="F14" s="54"/>
      <c r="G14" s="54"/>
    </row>
    <row r="15" customFormat="false" ht="36" hidden="false" customHeight="true" outlineLevel="0" collapsed="false">
      <c r="A15" s="65" t="s">
        <v>4666</v>
      </c>
      <c r="B15" s="54" t="s">
        <v>4667</v>
      </c>
      <c r="C15" s="54"/>
      <c r="D15" s="54"/>
      <c r="E15" s="54"/>
      <c r="F15" s="54"/>
      <c r="G15" s="54"/>
    </row>
    <row r="16" customFormat="false" ht="36" hidden="false" customHeight="true" outlineLevel="0" collapsed="false">
      <c r="A16" s="65" t="s">
        <v>4668</v>
      </c>
      <c r="B16" s="54" t="s">
        <v>4669</v>
      </c>
      <c r="C16" s="54"/>
      <c r="D16" s="54"/>
      <c r="E16" s="54"/>
      <c r="F16" s="54"/>
      <c r="G16" s="54"/>
    </row>
    <row r="17" customFormat="false" ht="36" hidden="false" customHeight="true" outlineLevel="0" collapsed="false">
      <c r="A17" s="65" t="s">
        <v>4670</v>
      </c>
      <c r="B17" s="54" t="s">
        <v>4671</v>
      </c>
      <c r="C17" s="54"/>
      <c r="D17" s="54"/>
      <c r="E17" s="54"/>
      <c r="F17" s="54"/>
      <c r="G17" s="54"/>
    </row>
    <row r="18" customFormat="false" ht="36" hidden="false" customHeight="true" outlineLevel="0" collapsed="false">
      <c r="A18" s="65" t="s">
        <v>4672</v>
      </c>
      <c r="B18" s="54" t="s">
        <v>4673</v>
      </c>
      <c r="C18" s="54"/>
      <c r="D18" s="54"/>
      <c r="E18" s="54"/>
      <c r="F18" s="54"/>
      <c r="G18" s="54"/>
    </row>
    <row r="19" customFormat="false" ht="36" hidden="false" customHeight="true" outlineLevel="0" collapsed="false">
      <c r="A19" s="65" t="s">
        <v>4674</v>
      </c>
      <c r="B19" s="54" t="s">
        <v>4675</v>
      </c>
      <c r="C19" s="54"/>
      <c r="D19" s="54"/>
      <c r="E19" s="54"/>
      <c r="F19" s="54"/>
      <c r="G19" s="54"/>
    </row>
    <row r="20" customFormat="false" ht="36" hidden="false" customHeight="true" outlineLevel="0" collapsed="false">
      <c r="A20" s="65" t="s">
        <v>4676</v>
      </c>
      <c r="B20" s="54" t="s">
        <v>4677</v>
      </c>
      <c r="C20" s="54"/>
      <c r="D20" s="54"/>
      <c r="E20" s="54"/>
      <c r="F20" s="54"/>
      <c r="G20" s="54"/>
    </row>
    <row r="21" customFormat="false" ht="36" hidden="false" customHeight="true" outlineLevel="0" collapsed="false">
      <c r="A21" s="65" t="s">
        <v>4678</v>
      </c>
      <c r="B21" s="54" t="s">
        <v>4679</v>
      </c>
      <c r="C21" s="54"/>
      <c r="D21" s="54"/>
      <c r="E21" s="54"/>
      <c r="F21" s="54"/>
      <c r="G21" s="54"/>
    </row>
    <row r="23" customFormat="false" ht="15" hidden="false" customHeight="true" outlineLevel="0" collapsed="false">
      <c r="A23" s="53" t="s">
        <v>130</v>
      </c>
    </row>
    <row r="24" customFormat="false" ht="36" hidden="false" customHeight="true" outlineLevel="0" collapsed="false">
      <c r="A24" s="54" t="s">
        <v>4680</v>
      </c>
      <c r="B24" s="54"/>
      <c r="C24" s="54"/>
      <c r="D24" s="54"/>
      <c r="E24" s="54"/>
      <c r="F24" s="54"/>
      <c r="G24" s="54"/>
    </row>
    <row r="25" customFormat="false" ht="36" hidden="false" customHeight="true" outlineLevel="0" collapsed="false">
      <c r="A25" s="54" t="s">
        <v>4681</v>
      </c>
      <c r="B25" s="54"/>
      <c r="C25" s="54"/>
      <c r="D25" s="54"/>
      <c r="E25" s="54"/>
      <c r="F25" s="54"/>
      <c r="G25" s="54"/>
    </row>
    <row r="26" customFormat="false" ht="36" hidden="false" customHeight="true" outlineLevel="0" collapsed="false">
      <c r="A26" s="54" t="s">
        <v>4682</v>
      </c>
      <c r="B26" s="54"/>
      <c r="C26" s="54"/>
      <c r="D26" s="54"/>
      <c r="E26" s="54"/>
      <c r="F26" s="54"/>
      <c r="G26" s="54"/>
    </row>
    <row r="27" customFormat="false" ht="36" hidden="false" customHeight="true" outlineLevel="0" collapsed="false">
      <c r="A27" s="54" t="s">
        <v>4683</v>
      </c>
      <c r="B27" s="54"/>
      <c r="C27" s="54"/>
      <c r="D27" s="54"/>
      <c r="E27" s="54"/>
      <c r="F27" s="54"/>
      <c r="G27" s="54"/>
    </row>
  </sheetData>
  <mergeCells count="14">
    <mergeCell ref="A1:G1"/>
    <mergeCell ref="A2:G2"/>
    <mergeCell ref="B14:G14"/>
    <mergeCell ref="B15:G15"/>
    <mergeCell ref="B16:G16"/>
    <mergeCell ref="B17:G17"/>
    <mergeCell ref="B18:G18"/>
    <mergeCell ref="B19:G19"/>
    <mergeCell ref="B20:G20"/>
    <mergeCell ref="B21:G21"/>
    <mergeCell ref="A24:G24"/>
    <mergeCell ref="A25:G25"/>
    <mergeCell ref="A26:G26"/>
    <mergeCell ref="A27:G2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1484375" defaultRowHeight="15" zeroHeight="false" outlineLevelRow="0" outlineLevelCol="0"/>
  <cols>
    <col collapsed="false" customWidth="true" hidden="false" outlineLevel="0" max="1" min="1" style="0" width="40"/>
    <col collapsed="false" customWidth="true" hidden="false" outlineLevel="0" max="2" min="2" style="0" width="18"/>
    <col collapsed="false" customWidth="true" hidden="false" outlineLevel="0" max="3" min="3" style="0" width="22"/>
    <col collapsed="false" customWidth="true" hidden="false" outlineLevel="0" max="4" min="4" style="0" width="36"/>
    <col collapsed="false" customWidth="true" hidden="false" outlineLevel="0" max="5" min="5" style="0" width="40"/>
  </cols>
  <sheetData>
    <row r="1" customFormat="false" ht="18.75" hidden="false" customHeight="true" outlineLevel="0" collapsed="false">
      <c r="A1" s="43" t="s">
        <v>4684</v>
      </c>
      <c r="B1" s="43"/>
      <c r="C1" s="43"/>
      <c r="D1" s="43"/>
      <c r="E1" s="43"/>
    </row>
    <row r="2" customFormat="false" ht="15" hidden="false" customHeight="true" outlineLevel="0" collapsed="false">
      <c r="A2" s="44" t="s">
        <v>4685</v>
      </c>
      <c r="B2" s="44"/>
      <c r="C2" s="44"/>
      <c r="D2" s="44"/>
      <c r="E2" s="44"/>
    </row>
    <row r="4" customFormat="false" ht="15" hidden="false" customHeight="true" outlineLevel="0" collapsed="false">
      <c r="A4" s="12" t="s">
        <v>4686</v>
      </c>
      <c r="B4" s="12" t="s">
        <v>4687</v>
      </c>
      <c r="C4" s="12" t="s">
        <v>4607</v>
      </c>
      <c r="D4" s="12" t="s">
        <v>3</v>
      </c>
      <c r="E4" s="12" t="s">
        <v>130</v>
      </c>
    </row>
    <row r="5" customFormat="false" ht="36" hidden="false" customHeight="true" outlineLevel="0" collapsed="false">
      <c r="A5" s="11" t="s">
        <v>4688</v>
      </c>
      <c r="B5" s="11" t="s">
        <v>4689</v>
      </c>
      <c r="C5" s="11" t="s">
        <v>4690</v>
      </c>
      <c r="D5" s="11" t="s">
        <v>4691</v>
      </c>
      <c r="E5" s="11" t="s">
        <v>4692</v>
      </c>
    </row>
    <row r="6" customFormat="false" ht="36" hidden="false" customHeight="true" outlineLevel="0" collapsed="false">
      <c r="A6" s="10" t="s">
        <v>4693</v>
      </c>
      <c r="B6" s="10" t="s">
        <v>4694</v>
      </c>
      <c r="C6" s="10" t="s">
        <v>143</v>
      </c>
      <c r="D6" s="10" t="s">
        <v>4695</v>
      </c>
      <c r="E6" s="10" t="s">
        <v>4696</v>
      </c>
    </row>
    <row r="7" customFormat="false" ht="36" hidden="false" customHeight="true" outlineLevel="0" collapsed="false">
      <c r="A7" s="11" t="s">
        <v>4697</v>
      </c>
      <c r="B7" s="11" t="s">
        <v>4698</v>
      </c>
      <c r="C7" s="11" t="s">
        <v>4699</v>
      </c>
      <c r="D7" s="11" t="s">
        <v>4695</v>
      </c>
      <c r="E7" s="11" t="s">
        <v>4700</v>
      </c>
    </row>
    <row r="8" customFormat="false" ht="36" hidden="false" customHeight="true" outlineLevel="0" collapsed="false">
      <c r="A8" s="10" t="s">
        <v>4701</v>
      </c>
      <c r="B8" s="10" t="s">
        <v>4702</v>
      </c>
      <c r="C8" s="10" t="s">
        <v>4703</v>
      </c>
      <c r="D8" s="10" t="s">
        <v>4704</v>
      </c>
      <c r="E8" s="10" t="s">
        <v>4705</v>
      </c>
    </row>
    <row r="9" customFormat="false" ht="36" hidden="false" customHeight="true" outlineLevel="0" collapsed="false">
      <c r="A9" s="11" t="s">
        <v>4706</v>
      </c>
      <c r="B9" s="11" t="s">
        <v>4707</v>
      </c>
      <c r="C9" s="11" t="s">
        <v>143</v>
      </c>
      <c r="D9" s="11" t="s">
        <v>4695</v>
      </c>
      <c r="E9" s="11" t="s">
        <v>4708</v>
      </c>
    </row>
    <row r="10" customFormat="false" ht="36" hidden="false" customHeight="true" outlineLevel="0" collapsed="false">
      <c r="A10" s="10" t="s">
        <v>4709</v>
      </c>
      <c r="B10" s="10" t="s">
        <v>4710</v>
      </c>
      <c r="C10" s="10" t="s">
        <v>143</v>
      </c>
      <c r="D10" s="10" t="s">
        <v>4695</v>
      </c>
      <c r="E10" s="10" t="s">
        <v>45</v>
      </c>
    </row>
    <row r="13" customFormat="false" ht="15" hidden="false" customHeight="true" outlineLevel="0" collapsed="false">
      <c r="A13" s="53" t="s">
        <v>130</v>
      </c>
    </row>
    <row r="14" customFormat="false" ht="39.75" hidden="false" customHeight="true" outlineLevel="0" collapsed="false">
      <c r="A14" s="54" t="s">
        <v>4711</v>
      </c>
      <c r="B14" s="54"/>
      <c r="C14" s="54"/>
      <c r="D14" s="54"/>
      <c r="E14" s="54"/>
    </row>
    <row r="15" customFormat="false" ht="39.75" hidden="false" customHeight="true" outlineLevel="0" collapsed="false">
      <c r="A15" s="54" t="s">
        <v>4712</v>
      </c>
      <c r="B15" s="54"/>
      <c r="C15" s="54"/>
      <c r="D15" s="54"/>
      <c r="E15" s="54"/>
    </row>
    <row r="16" customFormat="false" ht="39.75" hidden="false" customHeight="true" outlineLevel="0" collapsed="false">
      <c r="A16" s="54" t="s">
        <v>4713</v>
      </c>
      <c r="B16" s="54"/>
      <c r="C16" s="54"/>
      <c r="D16" s="54"/>
      <c r="E16" s="54"/>
    </row>
  </sheetData>
  <mergeCells count="5">
    <mergeCell ref="A1:E1"/>
    <mergeCell ref="A2:E2"/>
    <mergeCell ref="A14:E14"/>
    <mergeCell ref="A15:E15"/>
    <mergeCell ref="A16:E1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3" topLeftCell="B4" activePane="bottomRight" state="frozen"/>
      <selection pane="topLeft" activeCell="A1" activeCellId="0" sqref="A1"/>
      <selection pane="topRight" activeCell="B1" activeCellId="0" sqref="B1"/>
      <selection pane="bottomLeft" activeCell="A4" activeCellId="0" sqref="A4"/>
      <selection pane="bottomRight" activeCell="D17" activeCellId="0" sqref="D17"/>
    </sheetView>
  </sheetViews>
  <sheetFormatPr defaultColWidth="8.71484375" defaultRowHeight="15" zeroHeight="false" outlineLevelRow="0" outlineLevelCol="0"/>
  <cols>
    <col collapsed="false" customWidth="true" hidden="false" outlineLevel="0" max="1" min="1" style="0" width="9"/>
    <col collapsed="false" customWidth="true" hidden="false" outlineLevel="0" max="2" min="2" style="0" width="15"/>
    <col collapsed="false" customWidth="true" hidden="false" outlineLevel="0" max="3" min="3" style="0" width="14"/>
    <col collapsed="false" customWidth="true" hidden="false" outlineLevel="0" max="5" min="4" style="0" width="15"/>
    <col collapsed="false" customWidth="true" hidden="false" outlineLevel="0" max="6" min="6" style="0" width="14"/>
    <col collapsed="false" customWidth="true" hidden="false" outlineLevel="0" max="7" min="7" style="0" width="15"/>
    <col collapsed="false" customWidth="true" hidden="false" outlineLevel="0" max="8" min="8" style="0" width="18"/>
    <col collapsed="false" customWidth="true" hidden="false" outlineLevel="0" max="10" min="10" style="0" width="16"/>
    <col collapsed="false" customWidth="true" hidden="false" outlineLevel="0" max="13" min="11" style="0" width="11"/>
    <col collapsed="false" customWidth="true" hidden="false" outlineLevel="0" max="14" min="14" style="0" width="9"/>
  </cols>
  <sheetData>
    <row r="1" customFormat="false" ht="15.75" hidden="false" customHeight="true" outlineLevel="0" collapsed="false">
      <c r="A1" s="17" t="s">
        <v>4714</v>
      </c>
      <c r="B1" s="33"/>
      <c r="C1" s="33"/>
      <c r="D1" s="33"/>
      <c r="E1" s="33"/>
      <c r="F1" s="33"/>
      <c r="G1" s="33"/>
      <c r="H1" s="33"/>
      <c r="I1" s="33"/>
      <c r="J1" s="33"/>
      <c r="K1" s="33"/>
      <c r="L1" s="33"/>
      <c r="M1" s="33"/>
      <c r="N1" s="33"/>
      <c r="O1" s="33"/>
    </row>
    <row r="2" customFormat="false" ht="15" hidden="false" customHeight="true" outlineLevel="0" collapsed="false">
      <c r="A2" s="66" t="s">
        <v>4715</v>
      </c>
      <c r="B2" s="33"/>
      <c r="C2" s="33"/>
      <c r="D2" s="33"/>
      <c r="E2" s="33"/>
      <c r="F2" s="33"/>
      <c r="G2" s="33"/>
      <c r="H2" s="33"/>
      <c r="I2" s="33"/>
      <c r="J2" s="67" t="s">
        <v>4716</v>
      </c>
      <c r="K2" s="33"/>
      <c r="L2" s="33"/>
      <c r="M2" s="33"/>
      <c r="N2" s="33"/>
      <c r="O2" s="33"/>
    </row>
    <row r="3" customFormat="false" ht="15" hidden="false" customHeight="true" outlineLevel="0" collapsed="false">
      <c r="A3" s="19" t="s">
        <v>4717</v>
      </c>
      <c r="B3" s="19" t="s">
        <v>100</v>
      </c>
      <c r="C3" s="19" t="s">
        <v>4718</v>
      </c>
      <c r="D3" s="19" t="s">
        <v>4719</v>
      </c>
      <c r="E3" s="19" t="s">
        <v>111</v>
      </c>
      <c r="F3" s="19" t="s">
        <v>4720</v>
      </c>
      <c r="G3" s="19" t="s">
        <v>4721</v>
      </c>
      <c r="H3" s="19" t="s">
        <v>4722</v>
      </c>
      <c r="I3" s="33"/>
      <c r="J3" s="19" t="s">
        <v>96</v>
      </c>
      <c r="K3" s="19" t="s">
        <v>151</v>
      </c>
      <c r="L3" s="19" t="s">
        <v>4723</v>
      </c>
      <c r="M3" s="19" t="s">
        <v>4724</v>
      </c>
      <c r="N3" s="19" t="s">
        <v>4725</v>
      </c>
      <c r="O3" s="33"/>
    </row>
    <row r="4" customFormat="false" ht="15" hidden="false" customHeight="true" outlineLevel="0" collapsed="false">
      <c r="A4" s="68" t="s">
        <v>4726</v>
      </c>
      <c r="B4" s="69" t="n">
        <v>2901</v>
      </c>
      <c r="C4" s="69" t="n">
        <v>8833</v>
      </c>
      <c r="D4" s="69" t="n">
        <v>21476</v>
      </c>
      <c r="E4" s="69" t="n">
        <v>2872</v>
      </c>
      <c r="F4" s="69" t="n">
        <v>8280</v>
      </c>
      <c r="G4" s="69" t="n">
        <v>21090</v>
      </c>
      <c r="H4" s="69" t="n">
        <v>152031</v>
      </c>
      <c r="I4" s="33"/>
      <c r="J4" s="68" t="s">
        <v>100</v>
      </c>
      <c r="K4" s="69" t="n">
        <v>2842</v>
      </c>
      <c r="L4" s="69" t="n">
        <v>2783</v>
      </c>
      <c r="M4" s="70" t="n">
        <v>-59</v>
      </c>
      <c r="N4" s="71" t="n">
        <v>-0.0207600281491907</v>
      </c>
      <c r="O4" s="33"/>
    </row>
    <row r="5" customFormat="false" ht="15" hidden="false" customHeight="true" outlineLevel="0" collapsed="false">
      <c r="A5" s="68" t="s">
        <v>4727</v>
      </c>
      <c r="B5" s="69" t="n">
        <v>2910</v>
      </c>
      <c r="C5" s="69" t="n">
        <v>8872</v>
      </c>
      <c r="D5" s="69" t="n">
        <v>21483</v>
      </c>
      <c r="E5" s="69" t="n">
        <v>2875</v>
      </c>
      <c r="F5" s="69" t="n">
        <v>8302</v>
      </c>
      <c r="G5" s="69" t="n">
        <v>21069</v>
      </c>
      <c r="H5" s="69" t="n">
        <v>152293</v>
      </c>
      <c r="I5" s="33"/>
      <c r="J5" s="68" t="s">
        <v>4718</v>
      </c>
      <c r="K5" s="69" t="n">
        <v>9186</v>
      </c>
      <c r="L5" s="69" t="n">
        <v>9104</v>
      </c>
      <c r="M5" s="70" t="n">
        <v>-82</v>
      </c>
      <c r="N5" s="71" t="n">
        <v>-0.00892662747659482</v>
      </c>
      <c r="O5" s="33"/>
    </row>
    <row r="6" customFormat="false" ht="15" hidden="false" customHeight="true" outlineLevel="0" collapsed="false">
      <c r="A6" s="68" t="s">
        <v>4728</v>
      </c>
      <c r="B6" s="69" t="n">
        <v>2902</v>
      </c>
      <c r="C6" s="69" t="n">
        <v>8855</v>
      </c>
      <c r="D6" s="69" t="n">
        <v>21388</v>
      </c>
      <c r="E6" s="69" t="n">
        <v>2877</v>
      </c>
      <c r="F6" s="69" t="n">
        <v>8318</v>
      </c>
      <c r="G6" s="69" t="n">
        <v>21019</v>
      </c>
      <c r="H6" s="69" t="n">
        <v>150895</v>
      </c>
      <c r="I6" s="33"/>
      <c r="J6" s="68" t="s">
        <v>4719</v>
      </c>
      <c r="K6" s="69" t="n">
        <v>22372</v>
      </c>
      <c r="L6" s="69" t="n">
        <v>22468</v>
      </c>
      <c r="M6" s="70" t="n">
        <v>96</v>
      </c>
      <c r="N6" s="71" t="n">
        <v>0.00429107813338101</v>
      </c>
      <c r="O6" s="33"/>
    </row>
    <row r="7" customFormat="false" ht="15" hidden="false" customHeight="true" outlineLevel="0" collapsed="false">
      <c r="A7" s="68" t="s">
        <v>4729</v>
      </c>
      <c r="B7" s="69" t="n">
        <v>2643</v>
      </c>
      <c r="C7" s="69" t="n">
        <v>8592</v>
      </c>
      <c r="D7" s="69" t="n">
        <v>19223</v>
      </c>
      <c r="E7" s="69" t="n">
        <v>2837</v>
      </c>
      <c r="F7" s="69" t="n">
        <v>8231</v>
      </c>
      <c r="G7" s="69" t="n">
        <v>20687</v>
      </c>
      <c r="H7" s="69" t="n">
        <v>130426</v>
      </c>
      <c r="I7" s="33"/>
      <c r="J7" s="68" t="s">
        <v>111</v>
      </c>
      <c r="K7" s="69" t="n">
        <v>2802</v>
      </c>
      <c r="L7" s="69" t="n">
        <v>2817</v>
      </c>
      <c r="M7" s="70" t="n">
        <v>15</v>
      </c>
      <c r="N7" s="71" t="n">
        <v>0.00535331905781585</v>
      </c>
      <c r="O7" s="33"/>
    </row>
    <row r="8" customFormat="false" ht="15" hidden="false" customHeight="true" outlineLevel="0" collapsed="false">
      <c r="A8" s="68" t="s">
        <v>4730</v>
      </c>
      <c r="B8" s="69" t="n">
        <v>2609</v>
      </c>
      <c r="C8" s="69" t="n">
        <v>8607</v>
      </c>
      <c r="D8" s="69" t="n">
        <v>19410</v>
      </c>
      <c r="E8" s="69" t="n">
        <v>2766</v>
      </c>
      <c r="F8" s="69" t="n">
        <v>8089</v>
      </c>
      <c r="G8" s="69" t="n">
        <v>20216</v>
      </c>
      <c r="H8" s="69" t="n">
        <v>133040</v>
      </c>
      <c r="I8" s="33"/>
      <c r="J8" s="68" t="s">
        <v>4720</v>
      </c>
      <c r="K8" s="69" t="n">
        <v>8683</v>
      </c>
      <c r="L8" s="69" t="n">
        <v>8718</v>
      </c>
      <c r="M8" s="70" t="n">
        <v>35</v>
      </c>
      <c r="N8" s="71" t="n">
        <v>0.00403086490844178</v>
      </c>
      <c r="O8" s="33"/>
    </row>
    <row r="9" customFormat="false" ht="15" hidden="false" customHeight="true" outlineLevel="0" collapsed="false">
      <c r="A9" s="68" t="s">
        <v>4731</v>
      </c>
      <c r="B9" s="69" t="n">
        <v>2622</v>
      </c>
      <c r="C9" s="69" t="n">
        <v>8622</v>
      </c>
      <c r="D9" s="69" t="n">
        <v>19768</v>
      </c>
      <c r="E9" s="69" t="n">
        <v>2703</v>
      </c>
      <c r="F9" s="69" t="n">
        <v>7979</v>
      </c>
      <c r="G9" s="69" t="n">
        <v>19814</v>
      </c>
      <c r="H9" s="69" t="n">
        <v>137671</v>
      </c>
      <c r="I9" s="33"/>
      <c r="J9" s="68" t="s">
        <v>4721</v>
      </c>
      <c r="K9" s="69" t="n">
        <v>22296</v>
      </c>
      <c r="L9" s="69" t="n">
        <v>22219</v>
      </c>
      <c r="M9" s="70" t="n">
        <v>-77</v>
      </c>
      <c r="N9" s="71" t="n">
        <v>-0.0034535342662361</v>
      </c>
      <c r="O9" s="33"/>
    </row>
    <row r="10" customFormat="false" ht="15" hidden="false" customHeight="true" outlineLevel="0" collapsed="false">
      <c r="A10" s="68" t="s">
        <v>4732</v>
      </c>
      <c r="B10" s="69" t="n">
        <v>2622</v>
      </c>
      <c r="C10" s="69" t="n">
        <v>8623</v>
      </c>
      <c r="D10" s="69" t="n">
        <v>19953</v>
      </c>
      <c r="E10" s="69" t="n">
        <v>2690</v>
      </c>
      <c r="F10" s="69" t="n">
        <v>7762</v>
      </c>
      <c r="G10" s="69" t="n">
        <v>19682</v>
      </c>
      <c r="H10" s="69" t="n">
        <v>139255</v>
      </c>
      <c r="I10" s="33"/>
      <c r="J10" s="68" t="s">
        <v>4733</v>
      </c>
      <c r="K10" s="69" t="n">
        <v>158432</v>
      </c>
      <c r="L10" s="69" t="n">
        <v>159001</v>
      </c>
      <c r="M10" s="70" t="n">
        <v>569</v>
      </c>
      <c r="N10" s="71" t="n">
        <v>0.00359144617249041</v>
      </c>
      <c r="O10" s="33"/>
    </row>
    <row r="11" customFormat="false" ht="15" hidden="false" customHeight="true" outlineLevel="0" collapsed="false">
      <c r="A11" s="68" t="s">
        <v>4734</v>
      </c>
      <c r="B11" s="69" t="n">
        <v>2640</v>
      </c>
      <c r="C11" s="69" t="n">
        <v>8649</v>
      </c>
      <c r="D11" s="69" t="n">
        <v>20147</v>
      </c>
      <c r="E11" s="69" t="n">
        <v>2697</v>
      </c>
      <c r="F11" s="69" t="n">
        <v>7755</v>
      </c>
      <c r="G11" s="69" t="n">
        <v>19683</v>
      </c>
      <c r="H11" s="69" t="n">
        <v>140821</v>
      </c>
      <c r="I11" s="33"/>
      <c r="J11" s="33"/>
      <c r="K11" s="33"/>
      <c r="L11" s="33"/>
      <c r="M11" s="33"/>
      <c r="N11" s="33"/>
      <c r="O11" s="33"/>
    </row>
    <row r="12" customFormat="false" ht="15" hidden="false" customHeight="true" outlineLevel="0" collapsed="false">
      <c r="A12" s="68" t="s">
        <v>4735</v>
      </c>
      <c r="B12" s="69" t="n">
        <v>2695</v>
      </c>
      <c r="C12" s="69" t="n">
        <v>8674</v>
      </c>
      <c r="D12" s="69" t="n">
        <v>20267</v>
      </c>
      <c r="E12" s="69" t="n">
        <v>2699</v>
      </c>
      <c r="F12" s="69" t="n">
        <v>8046</v>
      </c>
      <c r="G12" s="69" t="n">
        <v>19739</v>
      </c>
      <c r="H12" s="69" t="n">
        <v>141770</v>
      </c>
      <c r="I12" s="33"/>
      <c r="J12" s="33"/>
      <c r="K12" s="33"/>
      <c r="L12" s="33"/>
      <c r="M12" s="33"/>
      <c r="N12" s="33"/>
      <c r="O12" s="33"/>
    </row>
    <row r="13" customFormat="false" ht="15" hidden="false" customHeight="true" outlineLevel="0" collapsed="false">
      <c r="A13" s="68" t="s">
        <v>4736</v>
      </c>
      <c r="B13" s="69" t="n">
        <v>2684</v>
      </c>
      <c r="C13" s="69" t="n">
        <v>8691</v>
      </c>
      <c r="D13" s="69" t="n">
        <v>20455</v>
      </c>
      <c r="E13" s="69" t="n">
        <v>2704</v>
      </c>
      <c r="F13" s="69" t="n">
        <v>7973</v>
      </c>
      <c r="G13" s="69" t="n">
        <v>19878</v>
      </c>
      <c r="H13" s="69" t="n">
        <v>142460</v>
      </c>
      <c r="I13" s="33"/>
      <c r="J13" s="33"/>
      <c r="K13" s="33"/>
      <c r="L13" s="33"/>
      <c r="M13" s="33"/>
      <c r="N13" s="33"/>
      <c r="O13" s="33"/>
    </row>
    <row r="14" customFormat="false" ht="15" hidden="false" customHeight="true" outlineLevel="0" collapsed="false">
      <c r="A14" s="68" t="s">
        <v>4737</v>
      </c>
      <c r="B14" s="69" t="n">
        <v>2696</v>
      </c>
      <c r="C14" s="69" t="n">
        <v>8706</v>
      </c>
      <c r="D14" s="69" t="n">
        <v>20602</v>
      </c>
      <c r="E14" s="69" t="n">
        <v>2713</v>
      </c>
      <c r="F14" s="69" t="n">
        <v>7971</v>
      </c>
      <c r="G14" s="69" t="n">
        <v>20021</v>
      </c>
      <c r="H14" s="69" t="n">
        <v>142733</v>
      </c>
      <c r="I14" s="33"/>
      <c r="J14" s="33"/>
      <c r="K14" s="33"/>
      <c r="L14" s="33"/>
      <c r="M14" s="33"/>
      <c r="N14" s="33"/>
      <c r="O14" s="33"/>
    </row>
    <row r="15" customFormat="false" ht="15" hidden="false" customHeight="true" outlineLevel="0" collapsed="false">
      <c r="A15" s="68" t="s">
        <v>4738</v>
      </c>
      <c r="B15" s="69" t="n">
        <v>2712</v>
      </c>
      <c r="C15" s="69" t="n">
        <v>8718</v>
      </c>
      <c r="D15" s="69" t="n">
        <v>20770</v>
      </c>
      <c r="E15" s="69" t="n">
        <v>2730</v>
      </c>
      <c r="F15" s="69" t="n">
        <v>8041</v>
      </c>
      <c r="G15" s="69" t="n">
        <v>20166</v>
      </c>
      <c r="H15" s="69" t="n">
        <v>142548</v>
      </c>
      <c r="I15" s="33"/>
      <c r="J15" s="33"/>
      <c r="K15" s="33"/>
      <c r="L15" s="33"/>
      <c r="M15" s="33"/>
      <c r="N15" s="33"/>
      <c r="O15" s="33"/>
    </row>
    <row r="16" customFormat="false" ht="15" hidden="false" customHeight="true" outlineLevel="0" collapsed="false">
      <c r="A16" s="68" t="s">
        <v>4739</v>
      </c>
      <c r="B16" s="69" t="n">
        <v>2747</v>
      </c>
      <c r="C16" s="69" t="n">
        <v>8722</v>
      </c>
      <c r="D16" s="69" t="n">
        <v>20922</v>
      </c>
      <c r="E16" s="69" t="n">
        <v>2743</v>
      </c>
      <c r="F16" s="69" t="n">
        <v>8117</v>
      </c>
      <c r="G16" s="69" t="n">
        <v>20331</v>
      </c>
      <c r="H16" s="69" t="n">
        <v>142863</v>
      </c>
      <c r="I16" s="33"/>
      <c r="J16" s="33"/>
      <c r="K16" s="33"/>
      <c r="L16" s="33"/>
      <c r="M16" s="33"/>
      <c r="N16" s="33"/>
      <c r="O16" s="33"/>
    </row>
    <row r="17" customFormat="false" ht="15" hidden="false" customHeight="true" outlineLevel="0" collapsed="false">
      <c r="A17" s="68" t="s">
        <v>4740</v>
      </c>
      <c r="B17" s="69" t="n">
        <v>2764</v>
      </c>
      <c r="C17" s="69" t="n">
        <v>8718</v>
      </c>
      <c r="D17" s="69" t="n">
        <v>20999</v>
      </c>
      <c r="E17" s="69" t="n">
        <v>2749</v>
      </c>
      <c r="F17" s="69" t="n">
        <v>8166</v>
      </c>
      <c r="G17" s="69" t="n">
        <v>20455</v>
      </c>
      <c r="H17" s="69" t="n">
        <v>143380</v>
      </c>
      <c r="I17" s="33"/>
      <c r="J17" s="33"/>
      <c r="K17" s="33"/>
      <c r="L17" s="33"/>
      <c r="M17" s="33"/>
      <c r="N17" s="33"/>
      <c r="O17" s="33"/>
    </row>
    <row r="18" customFormat="false" ht="15" hidden="false" customHeight="true" outlineLevel="0" collapsed="false">
      <c r="A18" s="68" t="s">
        <v>4741</v>
      </c>
      <c r="B18" s="69" t="n">
        <v>2770</v>
      </c>
      <c r="C18" s="69" t="n">
        <v>8736</v>
      </c>
      <c r="D18" s="69" t="n">
        <v>21109</v>
      </c>
      <c r="E18" s="69" t="n">
        <v>2754</v>
      </c>
      <c r="F18" s="69" t="n">
        <v>8213</v>
      </c>
      <c r="G18" s="69" t="n">
        <v>20604</v>
      </c>
      <c r="H18" s="69" t="n">
        <v>144232</v>
      </c>
      <c r="I18" s="33"/>
      <c r="J18" s="33"/>
      <c r="K18" s="33"/>
      <c r="L18" s="33"/>
      <c r="M18" s="33"/>
      <c r="N18" s="33"/>
      <c r="O18" s="33"/>
    </row>
    <row r="19" customFormat="false" ht="15" hidden="false" customHeight="true" outlineLevel="0" collapsed="false">
      <c r="A19" s="68" t="s">
        <v>4742</v>
      </c>
      <c r="B19" s="69" t="n">
        <v>2796</v>
      </c>
      <c r="C19" s="69" t="n">
        <v>8750</v>
      </c>
      <c r="D19" s="69" t="n">
        <v>21103</v>
      </c>
      <c r="E19" s="69" t="n">
        <v>2758</v>
      </c>
      <c r="F19" s="69" t="n">
        <v>8263</v>
      </c>
      <c r="G19" s="69" t="n">
        <v>20743</v>
      </c>
      <c r="H19" s="69" t="n">
        <v>144587</v>
      </c>
      <c r="I19" s="33"/>
      <c r="J19" s="33"/>
      <c r="K19" s="33"/>
      <c r="L19" s="33"/>
      <c r="M19" s="33"/>
      <c r="N19" s="33"/>
      <c r="O19" s="33"/>
    </row>
    <row r="20" customFormat="false" ht="15" hidden="false" customHeight="true" outlineLevel="0" collapsed="false">
      <c r="A20" s="68" t="s">
        <v>4743</v>
      </c>
      <c r="B20" s="69" t="n">
        <v>2816</v>
      </c>
      <c r="C20" s="69" t="n">
        <v>8761</v>
      </c>
      <c r="D20" s="69" t="n">
        <v>21176</v>
      </c>
      <c r="E20" s="69" t="n">
        <v>2763</v>
      </c>
      <c r="F20" s="69" t="n">
        <v>8282</v>
      </c>
      <c r="G20" s="69" t="n">
        <v>20817</v>
      </c>
      <c r="H20" s="69" t="n">
        <v>145065</v>
      </c>
      <c r="I20" s="33"/>
      <c r="J20" s="33"/>
      <c r="K20" s="33"/>
      <c r="L20" s="33"/>
      <c r="M20" s="33"/>
      <c r="N20" s="33"/>
      <c r="O20" s="33"/>
    </row>
    <row r="21" customFormat="false" ht="15" hidden="false" customHeight="true" outlineLevel="0" collapsed="false">
      <c r="A21" s="68" t="s">
        <v>4744</v>
      </c>
      <c r="B21" s="69" t="n">
        <v>2824</v>
      </c>
      <c r="C21" s="69" t="n">
        <v>8773</v>
      </c>
      <c r="D21" s="69" t="n">
        <v>21257</v>
      </c>
      <c r="E21" s="69" t="n">
        <v>2771</v>
      </c>
      <c r="F21" s="69" t="n">
        <v>8295</v>
      </c>
      <c r="G21" s="69" t="n">
        <v>20898</v>
      </c>
      <c r="H21" s="69" t="n">
        <v>145820</v>
      </c>
      <c r="I21" s="33"/>
      <c r="J21" s="33"/>
      <c r="K21" s="33"/>
      <c r="L21" s="33"/>
      <c r="M21" s="33"/>
      <c r="N21" s="33"/>
      <c r="O21" s="33"/>
    </row>
    <row r="22" customFormat="false" ht="15" hidden="false" customHeight="true" outlineLevel="0" collapsed="false">
      <c r="A22" s="68" t="s">
        <v>4745</v>
      </c>
      <c r="B22" s="69" t="n">
        <v>2881</v>
      </c>
      <c r="C22" s="69" t="n">
        <v>8808</v>
      </c>
      <c r="D22" s="69" t="n">
        <v>21418</v>
      </c>
      <c r="E22" s="69" t="n">
        <v>2787</v>
      </c>
      <c r="F22" s="69" t="n">
        <v>8315</v>
      </c>
      <c r="G22" s="69" t="n">
        <v>21018</v>
      </c>
      <c r="H22" s="69" t="n">
        <v>146762</v>
      </c>
      <c r="I22" s="33"/>
      <c r="J22" s="33"/>
      <c r="K22" s="33"/>
      <c r="L22" s="33"/>
      <c r="M22" s="33"/>
      <c r="N22" s="33"/>
      <c r="O22" s="33"/>
    </row>
    <row r="23" customFormat="false" ht="15" hidden="false" customHeight="true" outlineLevel="0" collapsed="false">
      <c r="A23" s="68" t="s">
        <v>4746</v>
      </c>
      <c r="B23" s="69" t="n">
        <v>2903</v>
      </c>
      <c r="C23" s="69" t="n">
        <v>8826</v>
      </c>
      <c r="D23" s="69" t="n">
        <v>21535</v>
      </c>
      <c r="E23" s="69" t="n">
        <v>2801</v>
      </c>
      <c r="F23" s="69" t="n">
        <v>8331</v>
      </c>
      <c r="G23" s="69" t="n">
        <v>21099</v>
      </c>
      <c r="H23" s="69" t="n">
        <v>147314</v>
      </c>
      <c r="I23" s="33"/>
      <c r="J23" s="33"/>
      <c r="K23" s="33"/>
      <c r="L23" s="33"/>
      <c r="M23" s="33"/>
      <c r="N23" s="33"/>
      <c r="O23" s="33"/>
    </row>
    <row r="24" customFormat="false" ht="15" hidden="false" customHeight="true" outlineLevel="0" collapsed="false">
      <c r="A24" s="68" t="s">
        <v>4747</v>
      </c>
      <c r="B24" s="69" t="n">
        <v>2917</v>
      </c>
      <c r="C24" s="69" t="n">
        <v>8851</v>
      </c>
      <c r="D24" s="69" t="n">
        <v>21636</v>
      </c>
      <c r="E24" s="69" t="n">
        <v>2827</v>
      </c>
      <c r="F24" s="69" t="n">
        <v>8356</v>
      </c>
      <c r="G24" s="69" t="n">
        <v>21224</v>
      </c>
      <c r="H24" s="69" t="n">
        <v>147771</v>
      </c>
      <c r="I24" s="33"/>
      <c r="J24" s="33"/>
      <c r="K24" s="33"/>
      <c r="L24" s="33"/>
      <c r="M24" s="33"/>
      <c r="N24" s="33"/>
      <c r="O24" s="33"/>
    </row>
    <row r="25" customFormat="false" ht="15" hidden="false" customHeight="true" outlineLevel="0" collapsed="false">
      <c r="A25" s="68" t="s">
        <v>4748</v>
      </c>
      <c r="B25" s="69" t="n">
        <v>2938</v>
      </c>
      <c r="C25" s="69" t="n">
        <v>8879</v>
      </c>
      <c r="D25" s="69" t="n">
        <v>21873</v>
      </c>
      <c r="E25" s="69" t="n">
        <v>2856</v>
      </c>
      <c r="F25" s="69" t="n">
        <v>8379</v>
      </c>
      <c r="G25" s="69" t="n">
        <v>21381</v>
      </c>
      <c r="H25" s="69" t="n">
        <v>148572</v>
      </c>
      <c r="I25" s="33"/>
      <c r="J25" s="33"/>
      <c r="K25" s="33"/>
      <c r="L25" s="33"/>
      <c r="M25" s="33"/>
      <c r="N25" s="33"/>
      <c r="O25" s="33"/>
    </row>
    <row r="26" customFormat="false" ht="15" hidden="false" customHeight="true" outlineLevel="0" collapsed="false">
      <c r="A26" s="68" t="s">
        <v>4749</v>
      </c>
      <c r="B26" s="69" t="n">
        <v>2957</v>
      </c>
      <c r="C26" s="69" t="n">
        <v>8911</v>
      </c>
      <c r="D26" s="69" t="n">
        <v>22019</v>
      </c>
      <c r="E26" s="69" t="n">
        <v>2888</v>
      </c>
      <c r="F26" s="69" t="n">
        <v>8405</v>
      </c>
      <c r="G26" s="69" t="n">
        <v>21568</v>
      </c>
      <c r="H26" s="69" t="n">
        <v>149230</v>
      </c>
      <c r="I26" s="33"/>
      <c r="J26" s="33"/>
      <c r="K26" s="33"/>
      <c r="L26" s="33"/>
      <c r="M26" s="33"/>
      <c r="N26" s="33"/>
      <c r="O26" s="33"/>
      <c r="P26" s="66" t="s">
        <v>4750</v>
      </c>
    </row>
    <row r="27" customFormat="false" ht="15" hidden="false" customHeight="true" outlineLevel="0" collapsed="false">
      <c r="A27" s="68" t="s">
        <v>4751</v>
      </c>
      <c r="B27" s="69" t="n">
        <v>2967</v>
      </c>
      <c r="C27" s="69" t="n">
        <v>8938</v>
      </c>
      <c r="D27" s="69" t="n">
        <v>22129</v>
      </c>
      <c r="E27" s="69" t="n">
        <v>2920</v>
      </c>
      <c r="F27" s="69" t="n">
        <v>8441</v>
      </c>
      <c r="G27" s="69" t="n">
        <v>21745</v>
      </c>
      <c r="H27" s="69" t="n">
        <v>149816</v>
      </c>
      <c r="I27" s="33"/>
      <c r="J27" s="33"/>
      <c r="K27" s="33"/>
      <c r="L27" s="33"/>
      <c r="M27" s="33"/>
      <c r="N27" s="33"/>
      <c r="O27" s="33"/>
      <c r="P27" s="72" t="s">
        <v>100</v>
      </c>
      <c r="Q27" s="72" t="s">
        <v>4718</v>
      </c>
      <c r="R27" s="72" t="s">
        <v>4719</v>
      </c>
      <c r="S27" s="72" t="s">
        <v>111</v>
      </c>
      <c r="T27" s="72" t="s">
        <v>4720</v>
      </c>
      <c r="U27" s="72" t="s">
        <v>4721</v>
      </c>
      <c r="V27" s="72" t="s">
        <v>4722</v>
      </c>
    </row>
    <row r="28" customFormat="false" ht="15" hidden="false" customHeight="true" outlineLevel="0" collapsed="false">
      <c r="A28" s="68" t="s">
        <v>4752</v>
      </c>
      <c r="B28" s="69" t="n">
        <v>2984</v>
      </c>
      <c r="C28" s="69" t="n">
        <v>8934</v>
      </c>
      <c r="D28" s="69" t="n">
        <v>22183</v>
      </c>
      <c r="E28" s="69" t="n">
        <v>2939</v>
      </c>
      <c r="F28" s="69" t="n">
        <v>8460</v>
      </c>
      <c r="G28" s="69" t="n">
        <v>21816</v>
      </c>
      <c r="H28" s="69" t="n">
        <v>150006</v>
      </c>
      <c r="I28" s="33"/>
      <c r="J28" s="33"/>
      <c r="K28" s="33"/>
      <c r="L28" s="33"/>
      <c r="M28" s="33"/>
      <c r="N28" s="33"/>
      <c r="O28" s="33"/>
      <c r="P28" s="73" t="n">
        <f aca="false">B28/B$28-1</f>
        <v>0</v>
      </c>
      <c r="Q28" s="73" t="n">
        <f aca="false">C28/C$28-1</f>
        <v>0</v>
      </c>
      <c r="R28" s="73" t="n">
        <f aca="false">D28/D$28-1</f>
        <v>0</v>
      </c>
      <c r="S28" s="73" t="n">
        <f aca="false">E28/E$28-1</f>
        <v>0</v>
      </c>
      <c r="T28" s="73" t="n">
        <f aca="false">F28/F$28-1</f>
        <v>0</v>
      </c>
      <c r="U28" s="73" t="n">
        <f aca="false">G28/G$28-1</f>
        <v>0</v>
      </c>
      <c r="V28" s="73" t="n">
        <f aca="false">H28/H$28-1</f>
        <v>0</v>
      </c>
    </row>
    <row r="29" customFormat="false" ht="15" hidden="false" customHeight="true" outlineLevel="0" collapsed="false">
      <c r="A29" s="68" t="s">
        <v>4753</v>
      </c>
      <c r="B29" s="69" t="n">
        <v>2990</v>
      </c>
      <c r="C29" s="69" t="n">
        <v>8976</v>
      </c>
      <c r="D29" s="69" t="n">
        <v>22372</v>
      </c>
      <c r="E29" s="69" t="n">
        <v>2954</v>
      </c>
      <c r="F29" s="69" t="n">
        <v>8473</v>
      </c>
      <c r="G29" s="69" t="n">
        <v>21897</v>
      </c>
      <c r="H29" s="69" t="n">
        <v>150825</v>
      </c>
      <c r="I29" s="33"/>
      <c r="J29" s="33"/>
      <c r="K29" s="33"/>
      <c r="L29" s="33"/>
      <c r="M29" s="33"/>
      <c r="N29" s="33"/>
      <c r="O29" s="33"/>
      <c r="P29" s="73" t="n">
        <f aca="false">B29/B$28-1</f>
        <v>0.00201072386058976</v>
      </c>
      <c r="Q29" s="73" t="n">
        <f aca="false">C29/C$28-1</f>
        <v>0.0047011417058429</v>
      </c>
      <c r="R29" s="73" t="n">
        <f aca="false">D29/D$28-1</f>
        <v>0.00852003786683486</v>
      </c>
      <c r="S29" s="73" t="n">
        <f aca="false">E29/E$28-1</f>
        <v>0.0051037767948281</v>
      </c>
      <c r="T29" s="73" t="n">
        <f aca="false">F29/F$28-1</f>
        <v>0.00153664302600465</v>
      </c>
      <c r="U29" s="73" t="n">
        <f aca="false">G29/G$28-1</f>
        <v>0.00371287128712861</v>
      </c>
      <c r="V29" s="73" t="n">
        <f aca="false">H29/H$28-1</f>
        <v>0.00545978160873561</v>
      </c>
    </row>
    <row r="30" customFormat="false" ht="15" hidden="false" customHeight="true" outlineLevel="0" collapsed="false">
      <c r="A30" s="68" t="s">
        <v>4754</v>
      </c>
      <c r="B30" s="69" t="n">
        <v>3018</v>
      </c>
      <c r="C30" s="69" t="n">
        <v>9002</v>
      </c>
      <c r="D30" s="69" t="n">
        <v>22483</v>
      </c>
      <c r="E30" s="69" t="n">
        <v>2975</v>
      </c>
      <c r="F30" s="69" t="n">
        <v>8484</v>
      </c>
      <c r="G30" s="69" t="n">
        <v>22021</v>
      </c>
      <c r="H30" s="69" t="n">
        <v>151315</v>
      </c>
      <c r="I30" s="33"/>
      <c r="J30" s="33"/>
      <c r="K30" s="33"/>
      <c r="L30" s="33"/>
      <c r="M30" s="33"/>
      <c r="N30" s="33"/>
      <c r="O30" s="33"/>
      <c r="P30" s="73" t="n">
        <f aca="false">B30/B$28-1</f>
        <v>0.0113941018766757</v>
      </c>
      <c r="Q30" s="73" t="n">
        <f aca="false">C30/C$28-1</f>
        <v>0.00761137228565034</v>
      </c>
      <c r="R30" s="73" t="n">
        <f aca="false">D30/D$28-1</f>
        <v>0.0135238696298967</v>
      </c>
      <c r="S30" s="73" t="n">
        <f aca="false">E30/E$28-1</f>
        <v>0.0122490643075877</v>
      </c>
      <c r="T30" s="73" t="n">
        <f aca="false">F30/F$28-1</f>
        <v>0.00283687943262412</v>
      </c>
      <c r="U30" s="73" t="n">
        <f aca="false">G30/G$28-1</f>
        <v>0.00939677301063435</v>
      </c>
      <c r="V30" s="73" t="n">
        <f aca="false">H30/H$28-1</f>
        <v>0.00872631761396203</v>
      </c>
    </row>
    <row r="31" customFormat="false" ht="15" hidden="false" customHeight="true" outlineLevel="0" collapsed="false">
      <c r="A31" s="68" t="s">
        <v>4755</v>
      </c>
      <c r="B31" s="69" t="n">
        <v>3034</v>
      </c>
      <c r="C31" s="69" t="n">
        <v>9037</v>
      </c>
      <c r="D31" s="69" t="n">
        <v>22468</v>
      </c>
      <c r="E31" s="69" t="n">
        <v>3003</v>
      </c>
      <c r="F31" s="69" t="n">
        <v>8494</v>
      </c>
      <c r="G31" s="69" t="n">
        <v>22161</v>
      </c>
      <c r="H31" s="69" t="n">
        <v>151623</v>
      </c>
      <c r="I31" s="33"/>
      <c r="J31" s="33"/>
      <c r="K31" s="33"/>
      <c r="L31" s="33"/>
      <c r="M31" s="33"/>
      <c r="N31" s="33"/>
      <c r="O31" s="33"/>
      <c r="P31" s="73" t="n">
        <f aca="false">B31/B$28-1</f>
        <v>0.0167560321715818</v>
      </c>
      <c r="Q31" s="73" t="n">
        <f aca="false">C31/C$28-1</f>
        <v>0.0115289903738527</v>
      </c>
      <c r="R31" s="73" t="n">
        <f aca="false">D31/D$28-1</f>
        <v>0.012847676148402</v>
      </c>
      <c r="S31" s="73" t="n">
        <f aca="false">E31/E$28-1</f>
        <v>0.0217761143246003</v>
      </c>
      <c r="T31" s="73" t="n">
        <f aca="false">F31/F$28-1</f>
        <v>0.00401891252955089</v>
      </c>
      <c r="U31" s="73" t="n">
        <f aca="false">G31/G$28-1</f>
        <v>0.0158140814081409</v>
      </c>
      <c r="V31" s="73" t="n">
        <f aca="false">H31/H$28-1</f>
        <v>0.0107795688172474</v>
      </c>
    </row>
    <row r="32" customFormat="false" ht="15" hidden="false" customHeight="true" outlineLevel="0" collapsed="false">
      <c r="A32" s="68" t="s">
        <v>4756</v>
      </c>
      <c r="B32" s="69" t="n">
        <v>3057</v>
      </c>
      <c r="C32" s="69" t="n">
        <v>9049</v>
      </c>
      <c r="D32" s="69" t="n">
        <v>22503</v>
      </c>
      <c r="E32" s="69" t="n">
        <v>3024</v>
      </c>
      <c r="F32" s="69" t="n">
        <v>8505</v>
      </c>
      <c r="G32" s="69" t="n">
        <v>22249</v>
      </c>
      <c r="H32" s="69" t="n">
        <v>151924</v>
      </c>
      <c r="I32" s="33"/>
      <c r="J32" s="33"/>
      <c r="K32" s="33"/>
      <c r="L32" s="33"/>
      <c r="M32" s="33"/>
      <c r="N32" s="33"/>
      <c r="O32" s="33"/>
      <c r="P32" s="73" t="n">
        <f aca="false">B32/B$28-1</f>
        <v>0.0244638069705094</v>
      </c>
      <c r="Q32" s="73" t="n">
        <f aca="false">C32/C$28-1</f>
        <v>0.0128721737183792</v>
      </c>
      <c r="R32" s="73" t="n">
        <f aca="false">D32/D$28-1</f>
        <v>0.0144254609385566</v>
      </c>
      <c r="S32" s="73" t="n">
        <f aca="false">E32/E$28-1</f>
        <v>0.0289214018373596</v>
      </c>
      <c r="T32" s="73" t="n">
        <f aca="false">F32/F$28-1</f>
        <v>0.00531914893617014</v>
      </c>
      <c r="U32" s="73" t="n">
        <f aca="false">G32/G$28-1</f>
        <v>0.0198478181151449</v>
      </c>
      <c r="V32" s="73" t="n">
        <f aca="false">H32/H$28-1</f>
        <v>0.0127861552204578</v>
      </c>
    </row>
    <row r="33" customFormat="false" ht="15" hidden="false" customHeight="true" outlineLevel="0" collapsed="false">
      <c r="A33" s="68" t="s">
        <v>4757</v>
      </c>
      <c r="B33" s="69" t="n">
        <v>3076</v>
      </c>
      <c r="C33" s="69" t="n">
        <v>9059</v>
      </c>
      <c r="D33" s="69" t="n">
        <v>22564</v>
      </c>
      <c r="E33" s="69" t="n">
        <v>3036</v>
      </c>
      <c r="F33" s="69" t="n">
        <v>8536</v>
      </c>
      <c r="G33" s="69" t="n">
        <v>22386</v>
      </c>
      <c r="H33" s="69" t="n">
        <v>152358</v>
      </c>
      <c r="I33" s="33"/>
      <c r="J33" s="33"/>
      <c r="K33" s="33"/>
      <c r="L33" s="33"/>
      <c r="M33" s="33"/>
      <c r="N33" s="33"/>
      <c r="O33" s="33"/>
      <c r="P33" s="73" t="n">
        <f aca="false">B33/B$28-1</f>
        <v>0.0308310991957104</v>
      </c>
      <c r="Q33" s="73" t="n">
        <f aca="false">C33/C$28-1</f>
        <v>0.0139914931721514</v>
      </c>
      <c r="R33" s="73" t="n">
        <f aca="false">D33/D$28-1</f>
        <v>0.0171753144299689</v>
      </c>
      <c r="S33" s="73" t="n">
        <f aca="false">E33/E$28-1</f>
        <v>0.0330044232732223</v>
      </c>
      <c r="T33" s="73" t="n">
        <f aca="false">F33/F$28-1</f>
        <v>0.00898345153664293</v>
      </c>
      <c r="U33" s="73" t="n">
        <f aca="false">G33/G$28-1</f>
        <v>0.0261276127612762</v>
      </c>
      <c r="V33" s="73" t="n">
        <f aca="false">H33/H$28-1</f>
        <v>0.015679372825087</v>
      </c>
    </row>
    <row r="34" customFormat="false" ht="15" hidden="false" customHeight="true" outlineLevel="0" collapsed="false">
      <c r="A34" s="68" t="s">
        <v>4758</v>
      </c>
      <c r="B34" s="69" t="n">
        <v>3094</v>
      </c>
      <c r="C34" s="69" t="n">
        <v>9073</v>
      </c>
      <c r="D34" s="69" t="n">
        <v>22658</v>
      </c>
      <c r="E34" s="69" t="n">
        <v>3038</v>
      </c>
      <c r="F34" s="69" t="n">
        <v>8574</v>
      </c>
      <c r="G34" s="69" t="n">
        <v>22490</v>
      </c>
      <c r="H34" s="69" t="n">
        <v>153072</v>
      </c>
      <c r="I34" s="33"/>
      <c r="J34" s="33"/>
      <c r="K34" s="33"/>
      <c r="L34" s="33"/>
      <c r="M34" s="33"/>
      <c r="N34" s="33"/>
      <c r="O34" s="33"/>
      <c r="P34" s="73" t="n">
        <f aca="false">B34/B$28-1</f>
        <v>0.0368632707774799</v>
      </c>
      <c r="Q34" s="73" t="n">
        <f aca="false">C34/C$28-1</f>
        <v>0.0155585404074323</v>
      </c>
      <c r="R34" s="73" t="n">
        <f aca="false">D34/D$28-1</f>
        <v>0.0214127935806698</v>
      </c>
      <c r="S34" s="73" t="n">
        <f aca="false">E34/E$28-1</f>
        <v>0.0336849268458659</v>
      </c>
      <c r="T34" s="73" t="n">
        <f aca="false">F34/F$28-1</f>
        <v>0.0134751773049646</v>
      </c>
      <c r="U34" s="73" t="n">
        <f aca="false">G34/G$28-1</f>
        <v>0.030894756142281</v>
      </c>
      <c r="V34" s="73" t="n">
        <f aca="false">H34/H$28-1</f>
        <v>0.0204391824327026</v>
      </c>
    </row>
    <row r="35" customFormat="false" ht="15" hidden="false" customHeight="true" outlineLevel="0" collapsed="false">
      <c r="A35" s="68" t="s">
        <v>4759</v>
      </c>
      <c r="B35" s="69" t="n">
        <v>3097</v>
      </c>
      <c r="C35" s="69" t="n">
        <v>9092</v>
      </c>
      <c r="D35" s="69" t="n">
        <v>22697</v>
      </c>
      <c r="E35" s="69" t="n">
        <v>3032</v>
      </c>
      <c r="F35" s="69" t="n">
        <v>8602</v>
      </c>
      <c r="G35" s="69" t="n">
        <v>22561</v>
      </c>
      <c r="H35" s="69" t="n">
        <v>153362</v>
      </c>
      <c r="I35" s="33"/>
      <c r="J35" s="33"/>
      <c r="K35" s="33"/>
      <c r="L35" s="33"/>
      <c r="M35" s="33"/>
      <c r="N35" s="33"/>
      <c r="O35" s="33"/>
      <c r="P35" s="73" t="n">
        <f aca="false">B35/B$28-1</f>
        <v>0.0378686327077749</v>
      </c>
      <c r="Q35" s="73" t="n">
        <f aca="false">C35/C$28-1</f>
        <v>0.0176852473695992</v>
      </c>
      <c r="R35" s="73" t="n">
        <f aca="false">D35/D$28-1</f>
        <v>0.0231708966325566</v>
      </c>
      <c r="S35" s="73" t="n">
        <f aca="false">E35/E$28-1</f>
        <v>0.0316434161279346</v>
      </c>
      <c r="T35" s="73" t="n">
        <f aca="false">F35/F$28-1</f>
        <v>0.0167848699763593</v>
      </c>
      <c r="U35" s="73" t="n">
        <f aca="false">G35/G$28-1</f>
        <v>0.0341492482581591</v>
      </c>
      <c r="V35" s="73" t="n">
        <f aca="false">H35/H$28-1</f>
        <v>0.022372438435796</v>
      </c>
    </row>
    <row r="36" customFormat="false" ht="15" hidden="false" customHeight="true" outlineLevel="0" collapsed="false">
      <c r="A36" s="68" t="s">
        <v>4760</v>
      </c>
      <c r="B36" s="69" t="n">
        <v>3095</v>
      </c>
      <c r="C36" s="69" t="n">
        <v>9097</v>
      </c>
      <c r="D36" s="69" t="n">
        <v>22744</v>
      </c>
      <c r="E36" s="69" t="n">
        <v>3038</v>
      </c>
      <c r="F36" s="69" t="n">
        <v>8622</v>
      </c>
      <c r="G36" s="69" t="n">
        <v>22631</v>
      </c>
      <c r="H36" s="69" t="n">
        <v>153582</v>
      </c>
      <c r="I36" s="33"/>
      <c r="J36" s="33"/>
      <c r="K36" s="33"/>
      <c r="L36" s="33"/>
      <c r="M36" s="33"/>
      <c r="N36" s="33"/>
      <c r="O36" s="33"/>
      <c r="P36" s="73" t="n">
        <f aca="false">B36/B$28-1</f>
        <v>0.0371983914209115</v>
      </c>
      <c r="Q36" s="73" t="n">
        <f aca="false">C36/C$28-1</f>
        <v>0.0182449070964854</v>
      </c>
      <c r="R36" s="73" t="n">
        <f aca="false">D36/D$28-1</f>
        <v>0.0252896362079069</v>
      </c>
      <c r="S36" s="73" t="n">
        <f aca="false">E36/E$28-1</f>
        <v>0.0336849268458659</v>
      </c>
      <c r="T36" s="73" t="n">
        <f aca="false">F36/F$28-1</f>
        <v>0.0191489361702129</v>
      </c>
      <c r="U36" s="73" t="n">
        <f aca="false">G36/G$28-1</f>
        <v>0.0373579024569124</v>
      </c>
      <c r="V36" s="73" t="n">
        <f aca="false">H36/H$28-1</f>
        <v>0.0238390464381424</v>
      </c>
    </row>
    <row r="37" customFormat="false" ht="15" hidden="false" customHeight="true" outlineLevel="0" collapsed="false">
      <c r="A37" s="68" t="s">
        <v>4761</v>
      </c>
      <c r="B37" s="69" t="n">
        <v>3100</v>
      </c>
      <c r="C37" s="69" t="n">
        <v>9122</v>
      </c>
      <c r="D37" s="69" t="n">
        <v>22783</v>
      </c>
      <c r="E37" s="69" t="n">
        <v>3041</v>
      </c>
      <c r="F37" s="69" t="n">
        <v>8631</v>
      </c>
      <c r="G37" s="69" t="n">
        <v>22694</v>
      </c>
      <c r="H37" s="69" t="n">
        <v>153939</v>
      </c>
      <c r="I37" s="33"/>
      <c r="J37" s="33"/>
      <c r="K37" s="33"/>
      <c r="L37" s="33"/>
      <c r="M37" s="33"/>
      <c r="N37" s="33"/>
      <c r="O37" s="33"/>
      <c r="P37" s="73" t="n">
        <f aca="false">B37/B$28-1</f>
        <v>0.0388739946380696</v>
      </c>
      <c r="Q37" s="73" t="n">
        <f aca="false">C37/C$28-1</f>
        <v>0.0210432057309156</v>
      </c>
      <c r="R37" s="73" t="n">
        <f aca="false">D37/D$28-1</f>
        <v>0.0270477392597936</v>
      </c>
      <c r="S37" s="73" t="n">
        <f aca="false">E37/E$28-1</f>
        <v>0.0347056822048315</v>
      </c>
      <c r="T37" s="73" t="n">
        <f aca="false">F37/F$28-1</f>
        <v>0.0202127659574467</v>
      </c>
      <c r="U37" s="73" t="n">
        <f aca="false">G37/G$28-1</f>
        <v>0.0402456912357903</v>
      </c>
      <c r="V37" s="73" t="n">
        <f aca="false">H37/H$28-1</f>
        <v>0.0262189512419504</v>
      </c>
    </row>
    <row r="38" customFormat="false" ht="15" hidden="false" customHeight="true" outlineLevel="0" collapsed="false">
      <c r="A38" s="68" t="s">
        <v>4762</v>
      </c>
      <c r="B38" s="69" t="n">
        <v>3115</v>
      </c>
      <c r="C38" s="69" t="n">
        <v>9136</v>
      </c>
      <c r="D38" s="69" t="n">
        <v>22792</v>
      </c>
      <c r="E38" s="69" t="n">
        <v>3044</v>
      </c>
      <c r="F38" s="69" t="n">
        <v>8626</v>
      </c>
      <c r="G38" s="69" t="n">
        <v>22731</v>
      </c>
      <c r="H38" s="69" t="n">
        <v>154242</v>
      </c>
      <c r="I38" s="33"/>
      <c r="J38" s="33"/>
      <c r="K38" s="33"/>
      <c r="L38" s="33"/>
      <c r="M38" s="33"/>
      <c r="N38" s="33"/>
      <c r="O38" s="33"/>
      <c r="P38" s="73" t="n">
        <f aca="false">B38/B$28-1</f>
        <v>0.0439008042895441</v>
      </c>
      <c r="Q38" s="73" t="n">
        <f aca="false">C38/C$28-1</f>
        <v>0.0226102529661965</v>
      </c>
      <c r="R38" s="73" t="n">
        <f aca="false">D38/D$28-1</f>
        <v>0.0274534553486905</v>
      </c>
      <c r="S38" s="73" t="n">
        <f aca="false">E38/E$28-1</f>
        <v>0.0357264375637971</v>
      </c>
      <c r="T38" s="73" t="n">
        <f aca="false">F38/F$28-1</f>
        <v>0.0196217494089834</v>
      </c>
      <c r="U38" s="73" t="n">
        <f aca="false">G38/G$28-1</f>
        <v>0.0419416941694168</v>
      </c>
      <c r="V38" s="73" t="n">
        <f aca="false">H38/H$28-1</f>
        <v>0.0282388704451821</v>
      </c>
    </row>
    <row r="39" customFormat="false" ht="15" hidden="false" customHeight="true" outlineLevel="0" collapsed="false">
      <c r="A39" s="68" t="s">
        <v>4763</v>
      </c>
      <c r="B39" s="69" t="n">
        <v>3092</v>
      </c>
      <c r="C39" s="69" t="n">
        <v>9146</v>
      </c>
      <c r="D39" s="69" t="n">
        <v>22774</v>
      </c>
      <c r="E39" s="69" t="n">
        <v>3049</v>
      </c>
      <c r="F39" s="69" t="n">
        <v>8611</v>
      </c>
      <c r="G39" s="69" t="n">
        <v>22726</v>
      </c>
      <c r="H39" s="69" t="n">
        <v>154342</v>
      </c>
      <c r="I39" s="33"/>
      <c r="J39" s="33"/>
      <c r="K39" s="33"/>
      <c r="L39" s="33"/>
      <c r="M39" s="33"/>
      <c r="N39" s="33"/>
      <c r="O39" s="33"/>
      <c r="P39" s="73" t="n">
        <f aca="false">B39/B$28-1</f>
        <v>0.0361930294906165</v>
      </c>
      <c r="Q39" s="73" t="n">
        <f aca="false">C39/C$28-1</f>
        <v>0.0237295724199686</v>
      </c>
      <c r="R39" s="73" t="n">
        <f aca="false">D39/D$28-1</f>
        <v>0.0266420231708966</v>
      </c>
      <c r="S39" s="73" t="n">
        <f aca="false">E39/E$28-1</f>
        <v>0.0374276964954066</v>
      </c>
      <c r="T39" s="73" t="n">
        <f aca="false">F39/F$28-1</f>
        <v>0.0178486997635934</v>
      </c>
      <c r="U39" s="73" t="n">
        <f aca="false">G39/G$28-1</f>
        <v>0.0417125045837916</v>
      </c>
      <c r="V39" s="73" t="n">
        <f aca="false">H39/H$28-1</f>
        <v>0.0289055104462488</v>
      </c>
    </row>
    <row r="40" customFormat="false" ht="15" hidden="false" customHeight="true" outlineLevel="0" collapsed="false">
      <c r="A40" s="68" t="s">
        <v>4764</v>
      </c>
      <c r="B40" s="69" t="n">
        <v>3061</v>
      </c>
      <c r="C40" s="69" t="n">
        <v>9144</v>
      </c>
      <c r="D40" s="69" t="n">
        <v>22791</v>
      </c>
      <c r="E40" s="69" t="n">
        <v>3054</v>
      </c>
      <c r="F40" s="69" t="n">
        <v>8604</v>
      </c>
      <c r="G40" s="69" t="n">
        <v>22723</v>
      </c>
      <c r="H40" s="69" t="n">
        <v>154776</v>
      </c>
      <c r="I40" s="33"/>
      <c r="J40" s="33"/>
      <c r="K40" s="33"/>
      <c r="L40" s="33"/>
      <c r="M40" s="33"/>
      <c r="N40" s="33"/>
      <c r="O40" s="33"/>
      <c r="P40" s="73" t="n">
        <f aca="false">B40/B$28-1</f>
        <v>0.0258042895442359</v>
      </c>
      <c r="Q40" s="73" t="n">
        <f aca="false">C40/C$28-1</f>
        <v>0.0235057085292143</v>
      </c>
      <c r="R40" s="73" t="n">
        <f aca="false">D40/D$28-1</f>
        <v>0.0274083757832575</v>
      </c>
      <c r="S40" s="73" t="n">
        <f aca="false">E40/E$28-1</f>
        <v>0.039128955427016</v>
      </c>
      <c r="T40" s="73" t="n">
        <f aca="false">F40/F$28-1</f>
        <v>0.0170212765957447</v>
      </c>
      <c r="U40" s="73" t="n">
        <f aca="false">G40/G$28-1</f>
        <v>0.0415749908324166</v>
      </c>
      <c r="V40" s="73" t="n">
        <f aca="false">H40/H$28-1</f>
        <v>0.031798728050878</v>
      </c>
    </row>
    <row r="41" customFormat="false" ht="15" hidden="false" customHeight="true" outlineLevel="0" collapsed="false">
      <c r="A41" s="68" t="s">
        <v>4765</v>
      </c>
      <c r="B41" s="69" t="n">
        <v>3048</v>
      </c>
      <c r="C41" s="69" t="n">
        <v>9152</v>
      </c>
      <c r="D41" s="69" t="n">
        <v>22837</v>
      </c>
      <c r="E41" s="69" t="n">
        <v>3054</v>
      </c>
      <c r="F41" s="69" t="n">
        <v>8610</v>
      </c>
      <c r="G41" s="69" t="n">
        <v>22685</v>
      </c>
      <c r="H41" s="69" t="n">
        <v>155066</v>
      </c>
      <c r="I41" s="33"/>
      <c r="J41" s="33"/>
      <c r="K41" s="33"/>
      <c r="L41" s="33"/>
      <c r="M41" s="33"/>
      <c r="N41" s="33"/>
      <c r="O41" s="33"/>
      <c r="P41" s="73" t="n">
        <f aca="false">B41/B$28-1</f>
        <v>0.0214477211796247</v>
      </c>
      <c r="Q41" s="73" t="n">
        <f aca="false">C41/C$28-1</f>
        <v>0.0244011640922319</v>
      </c>
      <c r="R41" s="73" t="n">
        <f aca="false">D41/D$28-1</f>
        <v>0.0294820357931749</v>
      </c>
      <c r="S41" s="73" t="n">
        <f aca="false">E41/E$28-1</f>
        <v>0.039128955427016</v>
      </c>
      <c r="T41" s="73" t="n">
        <f aca="false">F41/F$28-1</f>
        <v>0.0177304964539007</v>
      </c>
      <c r="U41" s="73" t="n">
        <f aca="false">G41/G$28-1</f>
        <v>0.0398331499816649</v>
      </c>
      <c r="V41" s="73" t="n">
        <f aca="false">H41/H$28-1</f>
        <v>0.0337319840539712</v>
      </c>
    </row>
    <row r="42" customFormat="false" ht="15" hidden="false" customHeight="true" outlineLevel="0" collapsed="false">
      <c r="A42" s="68" t="s">
        <v>4766</v>
      </c>
      <c r="B42" s="69" t="n">
        <v>3049</v>
      </c>
      <c r="C42" s="69" t="n">
        <v>9150</v>
      </c>
      <c r="D42" s="69" t="n">
        <v>22832</v>
      </c>
      <c r="E42" s="69" t="n">
        <v>3049</v>
      </c>
      <c r="F42" s="69" t="n">
        <v>8621</v>
      </c>
      <c r="G42" s="69" t="n">
        <v>22623</v>
      </c>
      <c r="H42" s="69" t="n">
        <v>155134</v>
      </c>
      <c r="I42" s="33"/>
      <c r="J42" s="33"/>
      <c r="K42" s="33"/>
      <c r="L42" s="33"/>
      <c r="M42" s="33"/>
      <c r="N42" s="33"/>
      <c r="O42" s="33"/>
      <c r="P42" s="73" t="n">
        <f aca="false">B42/B$28-1</f>
        <v>0.0217828418230563</v>
      </c>
      <c r="Q42" s="73" t="n">
        <f aca="false">C42/C$28-1</f>
        <v>0.0241773002014776</v>
      </c>
      <c r="R42" s="73" t="n">
        <f aca="false">D42/D$28-1</f>
        <v>0.02925663796601</v>
      </c>
      <c r="S42" s="73" t="n">
        <f aca="false">E42/E$28-1</f>
        <v>0.0374276964954066</v>
      </c>
      <c r="T42" s="73" t="n">
        <f aca="false">F42/F$28-1</f>
        <v>0.0190307328605202</v>
      </c>
      <c r="U42" s="73" t="n">
        <f aca="false">G42/G$28-1</f>
        <v>0.0369911991199119</v>
      </c>
      <c r="V42" s="73" t="n">
        <f aca="false">H42/H$28-1</f>
        <v>0.0341852992546965</v>
      </c>
    </row>
    <row r="43" customFormat="false" ht="15" hidden="false" customHeight="true" outlineLevel="0" collapsed="false">
      <c r="A43" s="68" t="s">
        <v>4767</v>
      </c>
      <c r="B43" s="69" t="n">
        <v>3043</v>
      </c>
      <c r="C43" s="69" t="n">
        <v>9180</v>
      </c>
      <c r="D43" s="69" t="n">
        <v>22837</v>
      </c>
      <c r="E43" s="69" t="n">
        <v>3035</v>
      </c>
      <c r="F43" s="69" t="n">
        <v>8635</v>
      </c>
      <c r="G43" s="69" t="n">
        <v>22560</v>
      </c>
      <c r="H43" s="69" t="n">
        <v>155375</v>
      </c>
      <c r="I43" s="33"/>
      <c r="J43" s="33"/>
      <c r="K43" s="33"/>
      <c r="L43" s="33"/>
      <c r="M43" s="33"/>
      <c r="N43" s="33"/>
      <c r="O43" s="33"/>
      <c r="P43" s="73" t="n">
        <f aca="false">B43/B$28-1</f>
        <v>0.0197721179624666</v>
      </c>
      <c r="Q43" s="73" t="n">
        <f aca="false">C43/C$28-1</f>
        <v>0.0275352585627939</v>
      </c>
      <c r="R43" s="73" t="n">
        <f aca="false">D43/D$28-1</f>
        <v>0.0294820357931749</v>
      </c>
      <c r="S43" s="73" t="n">
        <f aca="false">E43/E$28-1</f>
        <v>0.0326641714869003</v>
      </c>
      <c r="T43" s="73" t="n">
        <f aca="false">F43/F$28-1</f>
        <v>0.0206855791962175</v>
      </c>
      <c r="U43" s="73" t="n">
        <f aca="false">G43/G$28-1</f>
        <v>0.034103410341034</v>
      </c>
      <c r="V43" s="73" t="n">
        <f aca="false">H43/H$28-1</f>
        <v>0.035791901657267</v>
      </c>
    </row>
    <row r="44" customFormat="false" ht="15" hidden="false" customHeight="true" outlineLevel="0" collapsed="false">
      <c r="A44" s="68" t="s">
        <v>4768</v>
      </c>
      <c r="B44" s="69" t="n">
        <v>3034</v>
      </c>
      <c r="C44" s="69" t="n">
        <v>9175</v>
      </c>
      <c r="D44" s="69" t="n">
        <v>22850</v>
      </c>
      <c r="E44" s="69" t="n">
        <v>3019</v>
      </c>
      <c r="F44" s="69" t="n">
        <v>8648</v>
      </c>
      <c r="G44" s="69" t="n">
        <v>22535</v>
      </c>
      <c r="H44" s="69" t="n">
        <v>155655</v>
      </c>
      <c r="I44" s="33"/>
      <c r="J44" s="33"/>
      <c r="K44" s="33"/>
      <c r="L44" s="33"/>
      <c r="M44" s="33"/>
      <c r="N44" s="33"/>
      <c r="O44" s="33"/>
      <c r="P44" s="73" t="n">
        <f aca="false">B44/B$28-1</f>
        <v>0.0167560321715818</v>
      </c>
      <c r="Q44" s="73" t="n">
        <f aca="false">C44/C$28-1</f>
        <v>0.0269755988359077</v>
      </c>
      <c r="R44" s="73" t="n">
        <f aca="false">D44/D$28-1</f>
        <v>0.0300680701438039</v>
      </c>
      <c r="S44" s="73" t="n">
        <f aca="false">E44/E$28-1</f>
        <v>0.0272201429057501</v>
      </c>
      <c r="T44" s="73" t="n">
        <f aca="false">F44/F$28-1</f>
        <v>0.0222222222222221</v>
      </c>
      <c r="U44" s="73" t="n">
        <f aca="false">G44/G$28-1</f>
        <v>0.0329574624129079</v>
      </c>
      <c r="V44" s="73" t="n">
        <f aca="false">H44/H$28-1</f>
        <v>0.0376584936602535</v>
      </c>
    </row>
    <row r="45" customFormat="false" ht="15" hidden="false" customHeight="true" outlineLevel="0" collapsed="false">
      <c r="A45" s="68" t="s">
        <v>4769</v>
      </c>
      <c r="B45" s="69" t="n">
        <v>3021</v>
      </c>
      <c r="C45" s="69" t="n">
        <v>9182</v>
      </c>
      <c r="D45" s="69" t="n">
        <v>22826</v>
      </c>
      <c r="E45" s="69" t="n">
        <v>2993</v>
      </c>
      <c r="F45" s="69" t="n">
        <v>8665</v>
      </c>
      <c r="G45" s="69" t="n">
        <v>22515</v>
      </c>
      <c r="H45" s="69" t="n">
        <v>155880</v>
      </c>
      <c r="I45" s="33"/>
      <c r="J45" s="33"/>
      <c r="K45" s="33"/>
      <c r="L45" s="33"/>
      <c r="M45" s="33"/>
      <c r="N45" s="33"/>
      <c r="O45" s="33"/>
      <c r="P45" s="73" t="n">
        <f aca="false">B45/B$28-1</f>
        <v>0.0123994638069704</v>
      </c>
      <c r="Q45" s="73" t="n">
        <f aca="false">C45/C$28-1</f>
        <v>0.0277591224535483</v>
      </c>
      <c r="R45" s="73" t="n">
        <f aca="false">D45/D$28-1</f>
        <v>0.0289861605734121</v>
      </c>
      <c r="S45" s="73" t="n">
        <f aca="false">E45/E$28-1</f>
        <v>0.0183735964613814</v>
      </c>
      <c r="T45" s="73" t="n">
        <f aca="false">F45/F$28-1</f>
        <v>0.0242316784869976</v>
      </c>
      <c r="U45" s="73" t="n">
        <f aca="false">G45/G$28-1</f>
        <v>0.0320407040704069</v>
      </c>
      <c r="V45" s="73" t="n">
        <f aca="false">H45/H$28-1</f>
        <v>0.0391584336626536</v>
      </c>
    </row>
    <row r="46" customFormat="false" ht="15" hidden="false" customHeight="true" outlineLevel="0" collapsed="false">
      <c r="A46" s="68" t="s">
        <v>4770</v>
      </c>
      <c r="B46" s="69" t="n">
        <v>3001</v>
      </c>
      <c r="C46" s="69" t="n">
        <v>9193</v>
      </c>
      <c r="D46" s="69" t="n">
        <v>22779</v>
      </c>
      <c r="E46" s="69" t="n">
        <v>2979</v>
      </c>
      <c r="F46" s="69" t="n">
        <v>8675</v>
      </c>
      <c r="G46" s="69" t="n">
        <v>22508</v>
      </c>
      <c r="H46" s="69" t="n">
        <v>156043</v>
      </c>
      <c r="I46" s="33"/>
      <c r="J46" s="33"/>
      <c r="K46" s="33"/>
      <c r="L46" s="33"/>
      <c r="M46" s="33"/>
      <c r="N46" s="33"/>
      <c r="O46" s="33"/>
      <c r="P46" s="73" t="n">
        <f aca="false">B46/B$28-1</f>
        <v>0.00569705093833783</v>
      </c>
      <c r="Q46" s="73" t="n">
        <f aca="false">C46/C$28-1</f>
        <v>0.0289903738526975</v>
      </c>
      <c r="R46" s="73" t="n">
        <f aca="false">D46/D$28-1</f>
        <v>0.0268674209980615</v>
      </c>
      <c r="S46" s="73" t="n">
        <f aca="false">E46/E$28-1</f>
        <v>0.0136100714528751</v>
      </c>
      <c r="T46" s="73" t="n">
        <f aca="false">F46/F$28-1</f>
        <v>0.0254137115839244</v>
      </c>
      <c r="U46" s="73" t="n">
        <f aca="false">G46/G$28-1</f>
        <v>0.0317198386505317</v>
      </c>
      <c r="V46" s="73" t="n">
        <f aca="false">H46/H$28-1</f>
        <v>0.0402450568643922</v>
      </c>
    </row>
    <row r="47" customFormat="false" ht="15" hidden="false" customHeight="true" outlineLevel="0" collapsed="false">
      <c r="A47" s="68" t="s">
        <v>4771</v>
      </c>
      <c r="B47" s="69" t="n">
        <v>2981</v>
      </c>
      <c r="C47" s="69" t="n">
        <v>9193</v>
      </c>
      <c r="D47" s="69" t="n">
        <v>22768</v>
      </c>
      <c r="E47" s="69" t="n">
        <v>2972</v>
      </c>
      <c r="F47" s="69" t="n">
        <v>8677</v>
      </c>
      <c r="G47" s="69" t="n">
        <v>22504</v>
      </c>
      <c r="H47" s="69" t="n">
        <v>156261</v>
      </c>
      <c r="I47" s="33"/>
      <c r="J47" s="33"/>
      <c r="K47" s="33"/>
      <c r="L47" s="33"/>
      <c r="M47" s="33"/>
      <c r="N47" s="33"/>
      <c r="O47" s="33"/>
      <c r="P47" s="73" t="n">
        <f aca="false">B47/B$28-1</f>
        <v>-0.00100536193029488</v>
      </c>
      <c r="Q47" s="73" t="n">
        <f aca="false">C47/C$28-1</f>
        <v>0.0289903738526975</v>
      </c>
      <c r="R47" s="73" t="n">
        <f aca="false">D47/D$28-1</f>
        <v>0.0263715457782987</v>
      </c>
      <c r="S47" s="73" t="n">
        <f aca="false">E47/E$28-1</f>
        <v>0.011228308948622</v>
      </c>
      <c r="T47" s="73" t="n">
        <f aca="false">F47/F$28-1</f>
        <v>0.0256501182033098</v>
      </c>
      <c r="U47" s="73" t="n">
        <f aca="false">G47/G$28-1</f>
        <v>0.0315364869820316</v>
      </c>
      <c r="V47" s="73" t="n">
        <f aca="false">H47/H$28-1</f>
        <v>0.0416983320667173</v>
      </c>
    </row>
    <row r="48" customFormat="false" ht="15" hidden="false" customHeight="true" outlineLevel="0" collapsed="false">
      <c r="A48" s="68" t="s">
        <v>4772</v>
      </c>
      <c r="B48" s="69" t="n">
        <v>2975</v>
      </c>
      <c r="C48" s="69" t="n">
        <v>9186</v>
      </c>
      <c r="D48" s="69" t="n">
        <v>22743</v>
      </c>
      <c r="E48" s="69" t="n">
        <v>2964</v>
      </c>
      <c r="F48" s="69" t="n">
        <v>8675</v>
      </c>
      <c r="G48" s="69" t="n">
        <v>22471</v>
      </c>
      <c r="H48" s="69" t="n">
        <v>156417</v>
      </c>
      <c r="I48" s="33"/>
      <c r="J48" s="33"/>
      <c r="K48" s="33"/>
      <c r="L48" s="33"/>
      <c r="M48" s="33"/>
      <c r="N48" s="33"/>
      <c r="O48" s="33"/>
      <c r="P48" s="73" t="n">
        <f aca="false">B48/B$28-1</f>
        <v>-0.00301608579088475</v>
      </c>
      <c r="Q48" s="73" t="n">
        <f aca="false">C48/C$28-1</f>
        <v>0.028206850235057</v>
      </c>
      <c r="R48" s="73" t="n">
        <f aca="false">D48/D$28-1</f>
        <v>0.0252445566424739</v>
      </c>
      <c r="S48" s="73" t="n">
        <f aca="false">E48/E$28-1</f>
        <v>0.00850629465804698</v>
      </c>
      <c r="T48" s="73" t="n">
        <f aca="false">F48/F$28-1</f>
        <v>0.0254137115839244</v>
      </c>
      <c r="U48" s="73" t="n">
        <f aca="false">G48/G$28-1</f>
        <v>0.0300238357169049</v>
      </c>
      <c r="V48" s="73" t="n">
        <f aca="false">H48/H$28-1</f>
        <v>0.0427382904683813</v>
      </c>
    </row>
    <row r="49" customFormat="false" ht="15" hidden="false" customHeight="true" outlineLevel="0" collapsed="false">
      <c r="A49" s="68" t="s">
        <v>4773</v>
      </c>
      <c r="B49" s="69" t="n">
        <v>2951</v>
      </c>
      <c r="C49" s="69" t="n">
        <v>9179</v>
      </c>
      <c r="D49" s="69" t="n">
        <v>22715</v>
      </c>
      <c r="E49" s="69" t="n">
        <v>2962</v>
      </c>
      <c r="F49" s="69" t="n">
        <v>8678</v>
      </c>
      <c r="G49" s="69" t="n">
        <v>22422</v>
      </c>
      <c r="H49" s="69" t="n">
        <v>156576</v>
      </c>
      <c r="I49" s="33"/>
      <c r="J49" s="33"/>
      <c r="K49" s="33"/>
      <c r="L49" s="33"/>
      <c r="M49" s="33"/>
      <c r="N49" s="33"/>
      <c r="O49" s="33"/>
      <c r="P49" s="73" t="n">
        <f aca="false">B49/B$28-1</f>
        <v>-0.011058981233244</v>
      </c>
      <c r="Q49" s="73" t="n">
        <f aca="false">C49/C$28-1</f>
        <v>0.0274233266174166</v>
      </c>
      <c r="R49" s="73" t="n">
        <f aca="false">D49/D$28-1</f>
        <v>0.0239823288103502</v>
      </c>
      <c r="S49" s="73" t="n">
        <f aca="false">E49/E$28-1</f>
        <v>0.00782579108540316</v>
      </c>
      <c r="T49" s="73" t="n">
        <f aca="false">F49/F$28-1</f>
        <v>0.0257683215130025</v>
      </c>
      <c r="U49" s="73" t="n">
        <f aca="false">G49/G$28-1</f>
        <v>0.0277777777777777</v>
      </c>
      <c r="V49" s="73" t="n">
        <f aca="false">H49/H$28-1</f>
        <v>0.0437982480700772</v>
      </c>
    </row>
    <row r="50" customFormat="false" ht="15" hidden="false" customHeight="true" outlineLevel="0" collapsed="false">
      <c r="A50" s="68" t="s">
        <v>4774</v>
      </c>
      <c r="B50" s="69" t="n">
        <v>2962</v>
      </c>
      <c r="C50" s="69" t="n">
        <v>9172</v>
      </c>
      <c r="D50" s="69" t="n">
        <v>22661</v>
      </c>
      <c r="E50" s="69" t="n">
        <v>2963</v>
      </c>
      <c r="F50" s="69" t="n">
        <v>8684</v>
      </c>
      <c r="G50" s="69" t="n">
        <v>22373</v>
      </c>
      <c r="H50" s="69" t="n">
        <v>156703</v>
      </c>
      <c r="I50" s="33"/>
      <c r="J50" s="33"/>
      <c r="K50" s="33"/>
      <c r="L50" s="33"/>
      <c r="M50" s="33"/>
      <c r="N50" s="33"/>
      <c r="O50" s="33"/>
      <c r="P50" s="73" t="n">
        <f aca="false">B50/B$28-1</f>
        <v>-0.00737265415549593</v>
      </c>
      <c r="Q50" s="73" t="n">
        <f aca="false">C50/C$28-1</f>
        <v>0.0266398029997761</v>
      </c>
      <c r="R50" s="73" t="n">
        <f aca="false">D50/D$28-1</f>
        <v>0.0215480322769688</v>
      </c>
      <c r="S50" s="73" t="n">
        <f aca="false">E50/E$28-1</f>
        <v>0.00816604287172518</v>
      </c>
      <c r="T50" s="73" t="n">
        <f aca="false">F50/F$28-1</f>
        <v>0.0264775413711584</v>
      </c>
      <c r="U50" s="73" t="n">
        <f aca="false">G50/G$28-1</f>
        <v>0.0255317198386504</v>
      </c>
      <c r="V50" s="73" t="n">
        <f aca="false">H50/H$28-1</f>
        <v>0.0446448808714317</v>
      </c>
    </row>
    <row r="51" customFormat="false" ht="15" hidden="false" customHeight="true" outlineLevel="0" collapsed="false">
      <c r="A51" s="68" t="s">
        <v>4775</v>
      </c>
      <c r="B51" s="69" t="n">
        <v>2963</v>
      </c>
      <c r="C51" s="69" t="n">
        <v>9176</v>
      </c>
      <c r="D51" s="69" t="n">
        <v>22643</v>
      </c>
      <c r="E51" s="69" t="n">
        <v>2964</v>
      </c>
      <c r="F51" s="69" t="n">
        <v>8685</v>
      </c>
      <c r="G51" s="69" t="n">
        <v>22386</v>
      </c>
      <c r="H51" s="69" t="n">
        <v>156857</v>
      </c>
      <c r="I51" s="33"/>
      <c r="J51" s="33"/>
      <c r="K51" s="33"/>
      <c r="L51" s="33"/>
      <c r="M51" s="33"/>
      <c r="N51" s="33"/>
      <c r="O51" s="33"/>
      <c r="P51" s="73" t="n">
        <f aca="false">B51/B$28-1</f>
        <v>-0.00703753351206438</v>
      </c>
      <c r="Q51" s="73" t="n">
        <f aca="false">C51/C$28-1</f>
        <v>0.027087530781285</v>
      </c>
      <c r="R51" s="73" t="n">
        <f aca="false">D51/D$28-1</f>
        <v>0.0207366000991751</v>
      </c>
      <c r="S51" s="73" t="n">
        <f aca="false">E51/E$28-1</f>
        <v>0.00850629465804698</v>
      </c>
      <c r="T51" s="73" t="n">
        <f aca="false">F51/F$28-1</f>
        <v>0.0265957446808511</v>
      </c>
      <c r="U51" s="73" t="n">
        <f aca="false">G51/G$28-1</f>
        <v>0.0261276127612762</v>
      </c>
      <c r="V51" s="73" t="n">
        <f aca="false">H51/H$28-1</f>
        <v>0.0456715064730744</v>
      </c>
    </row>
    <row r="52" customFormat="false" ht="15" hidden="false" customHeight="true" outlineLevel="0" collapsed="false">
      <c r="A52" s="68" t="s">
        <v>4776</v>
      </c>
      <c r="B52" s="69" t="n">
        <v>2963</v>
      </c>
      <c r="C52" s="69" t="n">
        <v>9165</v>
      </c>
      <c r="D52" s="69" t="n">
        <v>22668</v>
      </c>
      <c r="E52" s="69" t="n">
        <v>2974</v>
      </c>
      <c r="F52" s="69" t="n">
        <v>8691</v>
      </c>
      <c r="G52" s="69" t="n">
        <v>22423</v>
      </c>
      <c r="H52" s="69" t="n">
        <v>157032</v>
      </c>
      <c r="I52" s="33"/>
      <c r="J52" s="33"/>
      <c r="K52" s="33"/>
      <c r="L52" s="33"/>
      <c r="M52" s="33"/>
      <c r="N52" s="33"/>
      <c r="O52" s="33"/>
      <c r="P52" s="73" t="n">
        <f aca="false">B52/B$28-1</f>
        <v>-0.00703753351206438</v>
      </c>
      <c r="Q52" s="73" t="n">
        <f aca="false">C52/C$28-1</f>
        <v>0.0258562793821358</v>
      </c>
      <c r="R52" s="73" t="n">
        <f aca="false">D52/D$28-1</f>
        <v>0.0218635892349999</v>
      </c>
      <c r="S52" s="73" t="n">
        <f aca="false">E52/E$28-1</f>
        <v>0.0119088125212656</v>
      </c>
      <c r="T52" s="73" t="n">
        <f aca="false">F52/F$28-1</f>
        <v>0.0273049645390071</v>
      </c>
      <c r="U52" s="73" t="n">
        <f aca="false">G52/G$28-1</f>
        <v>0.0278236156949028</v>
      </c>
      <c r="V52" s="73" t="n">
        <f aca="false">H52/H$28-1</f>
        <v>0.0468381264749409</v>
      </c>
    </row>
    <row r="53" customFormat="false" ht="15" hidden="false" customHeight="true" outlineLevel="0" collapsed="false">
      <c r="A53" s="68" t="s">
        <v>4777</v>
      </c>
      <c r="B53" s="69" t="n">
        <v>2958</v>
      </c>
      <c r="C53" s="69" t="n">
        <v>9151</v>
      </c>
      <c r="D53" s="69" t="n">
        <v>22658</v>
      </c>
      <c r="E53" s="69" t="n">
        <v>2996</v>
      </c>
      <c r="F53" s="69" t="n">
        <v>8698</v>
      </c>
      <c r="G53" s="69" t="n">
        <v>22457</v>
      </c>
      <c r="H53" s="69" t="n">
        <v>157238</v>
      </c>
      <c r="I53" s="33"/>
      <c r="J53" s="33"/>
      <c r="K53" s="33"/>
      <c r="L53" s="33"/>
      <c r="M53" s="33"/>
      <c r="N53" s="33"/>
      <c r="O53" s="33"/>
      <c r="P53" s="73" t="n">
        <f aca="false">B53/B$28-1</f>
        <v>-0.00871313672922247</v>
      </c>
      <c r="Q53" s="73" t="n">
        <f aca="false">C53/C$28-1</f>
        <v>0.0242892321468546</v>
      </c>
      <c r="R53" s="73" t="n">
        <f aca="false">D53/D$28-1</f>
        <v>0.0214127935806698</v>
      </c>
      <c r="S53" s="73" t="n">
        <f aca="false">E53/E$28-1</f>
        <v>0.019394351820347</v>
      </c>
      <c r="T53" s="73" t="n">
        <f aca="false">F53/F$28-1</f>
        <v>0.0281323877068558</v>
      </c>
      <c r="U53" s="73" t="n">
        <f aca="false">G53/G$28-1</f>
        <v>0.0293821048771543</v>
      </c>
      <c r="V53" s="73" t="n">
        <f aca="false">H53/H$28-1</f>
        <v>0.0482114048771383</v>
      </c>
    </row>
    <row r="54" customFormat="false" ht="15" hidden="false" customHeight="true" outlineLevel="0" collapsed="false">
      <c r="A54" s="68" t="s">
        <v>4778</v>
      </c>
      <c r="B54" s="69" t="n">
        <v>2951</v>
      </c>
      <c r="C54" s="69" t="n">
        <v>9149</v>
      </c>
      <c r="D54" s="69" t="n">
        <v>22631</v>
      </c>
      <c r="E54" s="69" t="n">
        <v>3011</v>
      </c>
      <c r="F54" s="69" t="n">
        <v>8700</v>
      </c>
      <c r="G54" s="69" t="n">
        <v>22464</v>
      </c>
      <c r="H54" s="69" t="n">
        <v>157466</v>
      </c>
      <c r="I54" s="33"/>
      <c r="J54" s="33"/>
      <c r="K54" s="33"/>
      <c r="L54" s="33"/>
      <c r="M54" s="33"/>
      <c r="N54" s="33"/>
      <c r="O54" s="33"/>
      <c r="P54" s="73" t="n">
        <f aca="false">B54/B$28-1</f>
        <v>-0.011058981233244</v>
      </c>
      <c r="Q54" s="73" t="n">
        <f aca="false">C54/C$28-1</f>
        <v>0.0240653682561003</v>
      </c>
      <c r="R54" s="73" t="n">
        <f aca="false">D54/D$28-1</f>
        <v>0.0201956453139791</v>
      </c>
      <c r="S54" s="73" t="n">
        <f aca="false">E54/E$28-1</f>
        <v>0.0244981286151753</v>
      </c>
      <c r="T54" s="73" t="n">
        <f aca="false">F54/F$28-1</f>
        <v>0.0283687943262412</v>
      </c>
      <c r="U54" s="73" t="n">
        <f aca="false">G54/G$28-1</f>
        <v>0.0297029702970297</v>
      </c>
      <c r="V54" s="73" t="n">
        <f aca="false">H54/H$28-1</f>
        <v>0.0497313440795701</v>
      </c>
    </row>
    <row r="55" customFormat="false" ht="15" hidden="false" customHeight="true" outlineLevel="0" collapsed="false">
      <c r="A55" s="68" t="s">
        <v>4779</v>
      </c>
      <c r="B55" s="69" t="n">
        <v>2940</v>
      </c>
      <c r="C55" s="69" t="n">
        <v>9144</v>
      </c>
      <c r="D55" s="69" t="n">
        <v>22616</v>
      </c>
      <c r="E55" s="69" t="n">
        <v>3010</v>
      </c>
      <c r="F55" s="69" t="n">
        <v>8697</v>
      </c>
      <c r="G55" s="69" t="n">
        <v>22452</v>
      </c>
      <c r="H55" s="69" t="n">
        <v>157530</v>
      </c>
      <c r="I55" s="33"/>
      <c r="J55" s="33"/>
      <c r="K55" s="33"/>
      <c r="L55" s="33"/>
      <c r="M55" s="33"/>
      <c r="N55" s="33"/>
      <c r="O55" s="33"/>
      <c r="P55" s="73" t="n">
        <f aca="false">B55/B$28-1</f>
        <v>-0.014745308310992</v>
      </c>
      <c r="Q55" s="73" t="n">
        <f aca="false">C55/C$28-1</f>
        <v>0.0235057085292143</v>
      </c>
      <c r="R55" s="73" t="n">
        <f aca="false">D55/D$28-1</f>
        <v>0.0195194518324844</v>
      </c>
      <c r="S55" s="73" t="n">
        <f aca="false">E55/E$28-1</f>
        <v>0.0241578768288533</v>
      </c>
      <c r="T55" s="73" t="n">
        <f aca="false">F55/F$28-1</f>
        <v>0.0280141843971631</v>
      </c>
      <c r="U55" s="73" t="n">
        <f aca="false">G55/G$28-1</f>
        <v>0.0291529152915291</v>
      </c>
      <c r="V55" s="73" t="n">
        <f aca="false">H55/H$28-1</f>
        <v>0.0501579936802528</v>
      </c>
    </row>
    <row r="56" customFormat="false" ht="15" hidden="false" customHeight="true" outlineLevel="0" collapsed="false">
      <c r="A56" s="68" t="s">
        <v>4780</v>
      </c>
      <c r="B56" s="69" t="n">
        <v>2930</v>
      </c>
      <c r="C56" s="69" t="n">
        <v>9147</v>
      </c>
      <c r="D56" s="69" t="n">
        <v>22633</v>
      </c>
      <c r="E56" s="69" t="n">
        <v>2996</v>
      </c>
      <c r="F56" s="69" t="n">
        <v>8693</v>
      </c>
      <c r="G56" s="69" t="n">
        <v>22423</v>
      </c>
      <c r="H56" s="69" t="n">
        <v>157608</v>
      </c>
      <c r="I56" s="33"/>
      <c r="J56" s="33"/>
      <c r="K56" s="33"/>
      <c r="L56" s="33"/>
      <c r="M56" s="33"/>
      <c r="N56" s="33"/>
      <c r="O56" s="33"/>
      <c r="P56" s="73" t="n">
        <f aca="false">B56/B$28-1</f>
        <v>-0.0180965147453083</v>
      </c>
      <c r="Q56" s="73" t="n">
        <f aca="false">C56/C$28-1</f>
        <v>0.0238415043653459</v>
      </c>
      <c r="R56" s="73" t="n">
        <f aca="false">D56/D$28-1</f>
        <v>0.0202858044448451</v>
      </c>
      <c r="S56" s="73" t="n">
        <f aca="false">E56/E$28-1</f>
        <v>0.019394351820347</v>
      </c>
      <c r="T56" s="73" t="n">
        <f aca="false">F56/F$28-1</f>
        <v>0.0275413711583925</v>
      </c>
      <c r="U56" s="73" t="n">
        <f aca="false">G56/G$28-1</f>
        <v>0.0278236156949028</v>
      </c>
      <c r="V56" s="73" t="n">
        <f aca="false">H56/H$28-1</f>
        <v>0.0506779728810847</v>
      </c>
    </row>
    <row r="57" customFormat="false" ht="15" hidden="false" customHeight="true" outlineLevel="0" collapsed="false">
      <c r="A57" s="68" t="s">
        <v>4781</v>
      </c>
      <c r="B57" s="69" t="n">
        <v>2930</v>
      </c>
      <c r="C57" s="69" t="n">
        <v>9159</v>
      </c>
      <c r="D57" s="69" t="n">
        <v>22606</v>
      </c>
      <c r="E57" s="69" t="n">
        <v>2970</v>
      </c>
      <c r="F57" s="69" t="n">
        <v>8689</v>
      </c>
      <c r="G57" s="69" t="n">
        <v>22376</v>
      </c>
      <c r="H57" s="69" t="n">
        <v>157695</v>
      </c>
      <c r="I57" s="33"/>
      <c r="J57" s="33"/>
      <c r="K57" s="33"/>
      <c r="L57" s="33"/>
      <c r="M57" s="33"/>
      <c r="N57" s="33"/>
      <c r="O57" s="33"/>
      <c r="P57" s="73" t="n">
        <f aca="false">B57/B$28-1</f>
        <v>-0.0180965147453083</v>
      </c>
      <c r="Q57" s="73" t="n">
        <f aca="false">C57/C$28-1</f>
        <v>0.0251846877098725</v>
      </c>
      <c r="R57" s="73" t="n">
        <f aca="false">D57/D$28-1</f>
        <v>0.0190686561781543</v>
      </c>
      <c r="S57" s="73" t="n">
        <f aca="false">E57/E$28-1</f>
        <v>0.0105478053759782</v>
      </c>
      <c r="T57" s="73" t="n">
        <f aca="false">F57/F$28-1</f>
        <v>0.0270685579196217</v>
      </c>
      <c r="U57" s="73" t="n">
        <f aca="false">G57/G$28-1</f>
        <v>0.0256692335900257</v>
      </c>
      <c r="V57" s="73" t="n">
        <f aca="false">H57/H$28-1</f>
        <v>0.0512579496820127</v>
      </c>
    </row>
    <row r="58" customFormat="false" ht="15" hidden="false" customHeight="true" outlineLevel="0" collapsed="false">
      <c r="A58" s="68" t="s">
        <v>4782</v>
      </c>
      <c r="B58" s="69" t="n">
        <v>2917</v>
      </c>
      <c r="C58" s="69" t="n">
        <v>9154</v>
      </c>
      <c r="D58" s="69" t="n">
        <v>22584</v>
      </c>
      <c r="E58" s="69" t="n">
        <v>2933</v>
      </c>
      <c r="F58" s="69" t="n">
        <v>8681</v>
      </c>
      <c r="G58" s="69" t="n">
        <v>22333</v>
      </c>
      <c r="H58" s="69" t="n">
        <v>157748</v>
      </c>
      <c r="I58" s="33"/>
      <c r="J58" s="33"/>
      <c r="K58" s="33"/>
      <c r="L58" s="33"/>
      <c r="M58" s="33"/>
      <c r="N58" s="33"/>
      <c r="O58" s="33"/>
      <c r="P58" s="73" t="n">
        <f aca="false">B58/B$28-1</f>
        <v>-0.0224530831099196</v>
      </c>
      <c r="Q58" s="73" t="n">
        <f aca="false">C58/C$28-1</f>
        <v>0.0246250279829863</v>
      </c>
      <c r="R58" s="73" t="n">
        <f aca="false">D58/D$28-1</f>
        <v>0.0180769057386287</v>
      </c>
      <c r="S58" s="73" t="n">
        <f aca="false">E58/E$28-1</f>
        <v>-0.00204151071793124</v>
      </c>
      <c r="T58" s="73" t="n">
        <f aca="false">F58/F$28-1</f>
        <v>0.0261229314420803</v>
      </c>
      <c r="U58" s="73" t="n">
        <f aca="false">G58/G$28-1</f>
        <v>0.0236982031536488</v>
      </c>
      <c r="V58" s="73" t="n">
        <f aca="false">H58/H$28-1</f>
        <v>0.0516112688825781</v>
      </c>
    </row>
    <row r="59" customFormat="false" ht="15" hidden="false" customHeight="true" outlineLevel="0" collapsed="false">
      <c r="A59" s="68" t="s">
        <v>4783</v>
      </c>
      <c r="B59" s="69" t="n">
        <v>2909</v>
      </c>
      <c r="C59" s="69" t="n">
        <v>9162</v>
      </c>
      <c r="D59" s="69" t="n">
        <v>22544</v>
      </c>
      <c r="E59" s="69" t="n">
        <v>2885</v>
      </c>
      <c r="F59" s="69" t="n">
        <v>8669</v>
      </c>
      <c r="G59" s="69" t="n">
        <v>22274</v>
      </c>
      <c r="H59" s="69" t="n">
        <v>157757</v>
      </c>
      <c r="I59" s="33"/>
      <c r="J59" s="33"/>
      <c r="K59" s="33"/>
      <c r="L59" s="33"/>
      <c r="M59" s="33"/>
      <c r="N59" s="33"/>
      <c r="O59" s="33"/>
      <c r="P59" s="73" t="n">
        <f aca="false">B59/B$28-1</f>
        <v>-0.0251340482573726</v>
      </c>
      <c r="Q59" s="73" t="n">
        <f aca="false">C59/C$28-1</f>
        <v>0.0255204835460041</v>
      </c>
      <c r="R59" s="73" t="n">
        <f aca="false">D59/D$28-1</f>
        <v>0.016273723121309</v>
      </c>
      <c r="S59" s="73" t="n">
        <f aca="false">E59/E$28-1</f>
        <v>-0.0183735964613814</v>
      </c>
      <c r="T59" s="73" t="n">
        <f aca="false">F59/F$28-1</f>
        <v>0.0247044917257684</v>
      </c>
      <c r="U59" s="73" t="n">
        <f aca="false">G59/G$28-1</f>
        <v>0.0209937660432711</v>
      </c>
      <c r="V59" s="73" t="n">
        <f aca="false">H59/H$28-1</f>
        <v>0.051671266482674</v>
      </c>
    </row>
    <row r="60" customFormat="false" ht="15" hidden="false" customHeight="true" outlineLevel="0" collapsed="false">
      <c r="A60" s="68" t="s">
        <v>4784</v>
      </c>
      <c r="B60" s="69" t="n">
        <v>2903</v>
      </c>
      <c r="C60" s="69" t="n">
        <v>9162</v>
      </c>
      <c r="D60" s="69" t="n">
        <v>22525</v>
      </c>
      <c r="E60" s="69" t="n">
        <v>2862</v>
      </c>
      <c r="F60" s="69" t="n">
        <v>8664</v>
      </c>
      <c r="G60" s="69" t="n">
        <v>22249</v>
      </c>
      <c r="H60" s="69" t="n">
        <v>157912</v>
      </c>
      <c r="I60" s="33"/>
      <c r="J60" s="33"/>
      <c r="K60" s="33"/>
      <c r="L60" s="33"/>
      <c r="M60" s="33"/>
      <c r="N60" s="33"/>
      <c r="O60" s="33"/>
      <c r="P60" s="73" t="n">
        <f aca="false">B60/B$28-1</f>
        <v>-0.0271447721179625</v>
      </c>
      <c r="Q60" s="73" t="n">
        <f aca="false">C60/C$28-1</f>
        <v>0.0255204835460041</v>
      </c>
      <c r="R60" s="73" t="n">
        <f aca="false">D60/D$28-1</f>
        <v>0.0154172113780824</v>
      </c>
      <c r="S60" s="73" t="n">
        <f aca="false">E60/E$28-1</f>
        <v>-0.0261993875467846</v>
      </c>
      <c r="T60" s="73" t="n">
        <f aca="false">F60/F$28-1</f>
        <v>0.0241134751773049</v>
      </c>
      <c r="U60" s="73" t="n">
        <f aca="false">G60/G$28-1</f>
        <v>0.0198478181151449</v>
      </c>
      <c r="V60" s="73" t="n">
        <f aca="false">H60/H$28-1</f>
        <v>0.0527045584843273</v>
      </c>
    </row>
    <row r="61" customFormat="false" ht="15" hidden="false" customHeight="true" outlineLevel="0" collapsed="false">
      <c r="A61" s="68" t="s">
        <v>4785</v>
      </c>
      <c r="B61" s="69" t="n">
        <v>2887</v>
      </c>
      <c r="C61" s="69" t="n">
        <v>9164</v>
      </c>
      <c r="D61" s="69" t="n">
        <v>22486</v>
      </c>
      <c r="E61" s="69" t="n">
        <v>2845</v>
      </c>
      <c r="F61" s="69" t="n">
        <v>8665</v>
      </c>
      <c r="G61" s="69" t="n">
        <v>22260</v>
      </c>
      <c r="H61" s="69" t="n">
        <v>157945</v>
      </c>
      <c r="I61" s="33"/>
      <c r="J61" s="33"/>
      <c r="K61" s="33"/>
      <c r="L61" s="33"/>
      <c r="M61" s="33"/>
      <c r="N61" s="33"/>
      <c r="O61" s="33"/>
      <c r="P61" s="73" t="n">
        <f aca="false">B61/B$28-1</f>
        <v>-0.0325067024128687</v>
      </c>
      <c r="Q61" s="73" t="n">
        <f aca="false">C61/C$28-1</f>
        <v>0.0257443474367585</v>
      </c>
      <c r="R61" s="73" t="n">
        <f aca="false">D61/D$28-1</f>
        <v>0.0136591083261957</v>
      </c>
      <c r="S61" s="73" t="n">
        <f aca="false">E61/E$28-1</f>
        <v>-0.0319836679142566</v>
      </c>
      <c r="T61" s="73" t="n">
        <f aca="false">F61/F$28-1</f>
        <v>0.0242316784869976</v>
      </c>
      <c r="U61" s="73" t="n">
        <f aca="false">G61/G$28-1</f>
        <v>0.0203520352035202</v>
      </c>
      <c r="V61" s="73" t="n">
        <f aca="false">H61/H$28-1</f>
        <v>0.0529245496846793</v>
      </c>
    </row>
    <row r="62" customFormat="false" ht="15" hidden="false" customHeight="true" outlineLevel="0" collapsed="false">
      <c r="A62" s="68" t="s">
        <v>4786</v>
      </c>
      <c r="B62" s="69" t="n">
        <v>2885</v>
      </c>
      <c r="C62" s="69" t="n">
        <v>9173</v>
      </c>
      <c r="D62" s="69" t="n">
        <v>22499</v>
      </c>
      <c r="E62" s="69" t="n">
        <v>2835</v>
      </c>
      <c r="F62" s="69" t="n">
        <v>8678</v>
      </c>
      <c r="G62" s="69" t="n">
        <v>22310</v>
      </c>
      <c r="H62" s="69" t="n">
        <v>158079</v>
      </c>
      <c r="I62" s="33"/>
      <c r="J62" s="33"/>
      <c r="K62" s="33"/>
      <c r="L62" s="33"/>
      <c r="M62" s="33"/>
      <c r="N62" s="33"/>
      <c r="O62" s="33"/>
      <c r="P62" s="73" t="n">
        <f aca="false">B62/B$28-1</f>
        <v>-0.0331769436997319</v>
      </c>
      <c r="Q62" s="73" t="n">
        <f aca="false">C62/C$28-1</f>
        <v>0.0267517349451534</v>
      </c>
      <c r="R62" s="73" t="n">
        <f aca="false">D62/D$28-1</f>
        <v>0.0142451426768246</v>
      </c>
      <c r="S62" s="73" t="n">
        <f aca="false">E62/E$28-1</f>
        <v>-0.0353861857774753</v>
      </c>
      <c r="T62" s="73" t="n">
        <f aca="false">F62/F$28-1</f>
        <v>0.0257683215130025</v>
      </c>
      <c r="U62" s="73" t="n">
        <f aca="false">G62/G$28-1</f>
        <v>0.0226439310597726</v>
      </c>
      <c r="V62" s="73" t="n">
        <f aca="false">H62/H$28-1</f>
        <v>0.0538178472861086</v>
      </c>
    </row>
    <row r="63" customFormat="false" ht="15" hidden="false" customHeight="true" outlineLevel="0" collapsed="false">
      <c r="A63" s="68" t="s">
        <v>4787</v>
      </c>
      <c r="B63" s="69" t="n">
        <v>2895</v>
      </c>
      <c r="C63" s="69" t="n">
        <v>9179</v>
      </c>
      <c r="D63" s="69" t="n">
        <v>22532</v>
      </c>
      <c r="E63" s="69" t="n">
        <v>2842</v>
      </c>
      <c r="F63" s="69" t="n">
        <v>8689</v>
      </c>
      <c r="G63" s="69" t="n">
        <v>22345</v>
      </c>
      <c r="H63" s="69" t="n">
        <v>158316</v>
      </c>
      <c r="I63" s="33"/>
      <c r="J63" s="33"/>
      <c r="K63" s="33"/>
      <c r="L63" s="33"/>
      <c r="M63" s="33"/>
      <c r="N63" s="33"/>
      <c r="O63" s="33"/>
      <c r="P63" s="73" t="n">
        <f aca="false">B63/B$28-1</f>
        <v>-0.0298257372654156</v>
      </c>
      <c r="Q63" s="73" t="n">
        <f aca="false">C63/C$28-1</f>
        <v>0.0274233266174166</v>
      </c>
      <c r="R63" s="73" t="n">
        <f aca="false">D63/D$28-1</f>
        <v>0.0157327683361133</v>
      </c>
      <c r="S63" s="73" t="n">
        <f aca="false">E63/E$28-1</f>
        <v>-0.0330044232732222</v>
      </c>
      <c r="T63" s="73" t="n">
        <f aca="false">F63/F$28-1</f>
        <v>0.0270685579196217</v>
      </c>
      <c r="U63" s="73" t="n">
        <f aca="false">G63/G$28-1</f>
        <v>0.0242482581591492</v>
      </c>
      <c r="V63" s="73" t="n">
        <f aca="false">H63/H$28-1</f>
        <v>0.0553977840886364</v>
      </c>
    </row>
    <row r="64" customFormat="false" ht="15" hidden="false" customHeight="true" outlineLevel="0" collapsed="false">
      <c r="A64" s="68" t="s">
        <v>4788</v>
      </c>
      <c r="B64" s="69" t="n">
        <v>2877</v>
      </c>
      <c r="C64" s="69" t="n">
        <v>9187</v>
      </c>
      <c r="D64" s="69" t="n">
        <v>22480</v>
      </c>
      <c r="E64" s="69" t="n">
        <v>2850</v>
      </c>
      <c r="F64" s="69" t="n">
        <v>8695</v>
      </c>
      <c r="G64" s="69" t="n">
        <v>22293</v>
      </c>
      <c r="H64" s="69" t="n">
        <v>158268</v>
      </c>
      <c r="I64" s="33"/>
      <c r="J64" s="33"/>
      <c r="K64" s="33"/>
      <c r="L64" s="33"/>
      <c r="M64" s="33"/>
      <c r="N64" s="33"/>
      <c r="O64" s="33"/>
      <c r="P64" s="73" t="n">
        <f aca="false">B64/B$28-1</f>
        <v>-0.035857908847185</v>
      </c>
      <c r="Q64" s="73" t="n">
        <f aca="false">C64/C$28-1</f>
        <v>0.0283187821804343</v>
      </c>
      <c r="R64" s="73" t="n">
        <f aca="false">D64/D$28-1</f>
        <v>0.0133886309335978</v>
      </c>
      <c r="S64" s="73" t="n">
        <f aca="false">E64/E$28-1</f>
        <v>-0.0302824089826471</v>
      </c>
      <c r="T64" s="73" t="n">
        <f aca="false">F64/F$28-1</f>
        <v>0.0277777777777777</v>
      </c>
      <c r="U64" s="73" t="n">
        <f aca="false">G64/G$28-1</f>
        <v>0.0218646864686469</v>
      </c>
      <c r="V64" s="73" t="n">
        <f aca="false">H64/H$28-1</f>
        <v>0.0550777968881244</v>
      </c>
    </row>
    <row r="65" customFormat="false" ht="15" hidden="false" customHeight="true" outlineLevel="0" collapsed="false">
      <c r="A65" s="68" t="s">
        <v>4789</v>
      </c>
      <c r="B65" s="69" t="n">
        <v>2876</v>
      </c>
      <c r="C65" s="69" t="n">
        <v>9199</v>
      </c>
      <c r="D65" s="69" t="n">
        <v>22473</v>
      </c>
      <c r="E65" s="69" t="n">
        <v>2845</v>
      </c>
      <c r="F65" s="69" t="n">
        <v>8698</v>
      </c>
      <c r="G65" s="69" t="n">
        <v>22255</v>
      </c>
      <c r="H65" s="69" t="n">
        <v>158310</v>
      </c>
      <c r="I65" s="33"/>
      <c r="J65" s="33"/>
      <c r="K65" s="33"/>
      <c r="L65" s="33"/>
      <c r="M65" s="33"/>
      <c r="N65" s="33"/>
      <c r="O65" s="33"/>
      <c r="P65" s="73" t="n">
        <f aca="false">B65/B$28-1</f>
        <v>-0.0361930294906166</v>
      </c>
      <c r="Q65" s="73" t="n">
        <f aca="false">C65/C$28-1</f>
        <v>0.0296619655249608</v>
      </c>
      <c r="R65" s="73" t="n">
        <f aca="false">D65/D$28-1</f>
        <v>0.0130730739755669</v>
      </c>
      <c r="S65" s="73" t="n">
        <f aca="false">E65/E$28-1</f>
        <v>-0.0319836679142566</v>
      </c>
      <c r="T65" s="73" t="n">
        <f aca="false">F65/F$28-1</f>
        <v>0.0281323877068558</v>
      </c>
      <c r="U65" s="73" t="n">
        <f aca="false">G65/G$28-1</f>
        <v>0.020122845617895</v>
      </c>
      <c r="V65" s="73" t="n">
        <f aca="false">H65/H$28-1</f>
        <v>0.0553577856885725</v>
      </c>
    </row>
    <row r="66" customFormat="false" ht="15" hidden="false" customHeight="true" outlineLevel="0" collapsed="false">
      <c r="A66" s="68" t="s">
        <v>4790</v>
      </c>
      <c r="B66" s="69" t="n">
        <v>2867</v>
      </c>
      <c r="C66" s="69" t="n">
        <v>9201</v>
      </c>
      <c r="D66" s="69" t="n">
        <v>22457</v>
      </c>
      <c r="E66" s="69" t="n">
        <v>2831</v>
      </c>
      <c r="F66" s="69" t="n">
        <v>8694</v>
      </c>
      <c r="G66" s="69" t="n">
        <v>22241</v>
      </c>
      <c r="H66" s="69" t="n">
        <v>158377</v>
      </c>
      <c r="I66" s="33"/>
      <c r="J66" s="33"/>
      <c r="K66" s="33"/>
      <c r="L66" s="33"/>
      <c r="M66" s="33"/>
      <c r="N66" s="33"/>
      <c r="O66" s="33"/>
      <c r="P66" s="73" t="n">
        <f aca="false">B66/B$28-1</f>
        <v>-0.0392091152815014</v>
      </c>
      <c r="Q66" s="73" t="n">
        <f aca="false">C66/C$28-1</f>
        <v>0.0298858294157152</v>
      </c>
      <c r="R66" s="73" t="n">
        <f aca="false">D66/D$28-1</f>
        <v>0.012351800928639</v>
      </c>
      <c r="S66" s="73" t="n">
        <f aca="false">E66/E$28-1</f>
        <v>-0.0367471929227629</v>
      </c>
      <c r="T66" s="73" t="n">
        <f aca="false">F66/F$28-1</f>
        <v>0.0276595744680852</v>
      </c>
      <c r="U66" s="73" t="n">
        <f aca="false">G66/G$28-1</f>
        <v>0.0194811147781444</v>
      </c>
      <c r="V66" s="73" t="n">
        <f aca="false">H66/H$28-1</f>
        <v>0.0558044344892872</v>
      </c>
    </row>
    <row r="67" customFormat="false" ht="15" hidden="false" customHeight="true" outlineLevel="0" collapsed="false">
      <c r="A67" s="68" t="s">
        <v>4791</v>
      </c>
      <c r="B67" s="69" t="n">
        <v>2865</v>
      </c>
      <c r="C67" s="69" t="n">
        <v>9205</v>
      </c>
      <c r="D67" s="69" t="n">
        <v>22470</v>
      </c>
      <c r="E67" s="69" t="n">
        <v>2814</v>
      </c>
      <c r="F67" s="69" t="n">
        <v>8685</v>
      </c>
      <c r="G67" s="69" t="n">
        <v>22261</v>
      </c>
      <c r="H67" s="69" t="n">
        <v>158485</v>
      </c>
      <c r="I67" s="33"/>
      <c r="J67" s="33"/>
      <c r="K67" s="33"/>
      <c r="L67" s="33"/>
      <c r="M67" s="33"/>
      <c r="N67" s="33"/>
      <c r="O67" s="33"/>
      <c r="P67" s="73" t="n">
        <f aca="false">B67/B$28-1</f>
        <v>-0.0398793565683646</v>
      </c>
      <c r="Q67" s="73" t="n">
        <f aca="false">C67/C$28-1</f>
        <v>0.0303335571972241</v>
      </c>
      <c r="R67" s="73" t="n">
        <f aca="false">D67/D$28-1</f>
        <v>0.012937835279268</v>
      </c>
      <c r="S67" s="73" t="n">
        <f aca="false">E67/E$28-1</f>
        <v>-0.0425314732902348</v>
      </c>
      <c r="T67" s="73" t="n">
        <f aca="false">F67/F$28-1</f>
        <v>0.0265957446808511</v>
      </c>
      <c r="U67" s="73" t="n">
        <f aca="false">G67/G$28-1</f>
        <v>0.0203978731206453</v>
      </c>
      <c r="V67" s="73" t="n">
        <f aca="false">H67/H$28-1</f>
        <v>0.056524405690439</v>
      </c>
    </row>
    <row r="68" customFormat="false" ht="15" hidden="false" customHeight="true" outlineLevel="0" collapsed="false">
      <c r="A68" s="68" t="s">
        <v>4792</v>
      </c>
      <c r="B68" s="69" t="n">
        <v>2864</v>
      </c>
      <c r="C68" s="69" t="n">
        <v>9211</v>
      </c>
      <c r="D68" s="69" t="n">
        <v>22450</v>
      </c>
      <c r="E68" s="69" t="n">
        <v>2798</v>
      </c>
      <c r="F68" s="69" t="n">
        <v>8669</v>
      </c>
      <c r="G68" s="69" t="n">
        <v>22245</v>
      </c>
      <c r="H68" s="69" t="n">
        <v>158498</v>
      </c>
      <c r="I68" s="33"/>
      <c r="J68" s="33"/>
      <c r="K68" s="33"/>
      <c r="L68" s="33"/>
      <c r="M68" s="33"/>
      <c r="N68" s="33"/>
      <c r="O68" s="33"/>
      <c r="P68" s="73" t="n">
        <f aca="false">B68/B$28-1</f>
        <v>-0.0402144772117963</v>
      </c>
      <c r="Q68" s="73" t="n">
        <f aca="false">C68/C$28-1</f>
        <v>0.0310051488694874</v>
      </c>
      <c r="R68" s="73" t="n">
        <f aca="false">D68/D$28-1</f>
        <v>0.0120362439706081</v>
      </c>
      <c r="S68" s="73" t="n">
        <f aca="false">E68/E$28-1</f>
        <v>-0.0479755018713848</v>
      </c>
      <c r="T68" s="73" t="n">
        <f aca="false">F68/F$28-1</f>
        <v>0.0247044917257684</v>
      </c>
      <c r="U68" s="73" t="n">
        <f aca="false">G68/G$28-1</f>
        <v>0.0196644664466448</v>
      </c>
      <c r="V68" s="73" t="n">
        <f aca="false">H68/H$28-1</f>
        <v>0.0566110688905777</v>
      </c>
    </row>
    <row r="69" customFormat="false" ht="15" hidden="false" customHeight="true" outlineLevel="0" collapsed="false">
      <c r="A69" s="68" t="s">
        <v>4793</v>
      </c>
      <c r="B69" s="69" t="n">
        <v>2863</v>
      </c>
      <c r="C69" s="69" t="n">
        <v>9204</v>
      </c>
      <c r="D69" s="69" t="n">
        <v>22419</v>
      </c>
      <c r="E69" s="69" t="n">
        <v>2794</v>
      </c>
      <c r="F69" s="69" t="n">
        <v>8675</v>
      </c>
      <c r="G69" s="69" t="n">
        <v>22203</v>
      </c>
      <c r="H69" s="69" t="n">
        <v>158478</v>
      </c>
      <c r="I69" s="33"/>
      <c r="J69" s="33"/>
      <c r="K69" s="33"/>
      <c r="L69" s="33"/>
      <c r="M69" s="33"/>
      <c r="N69" s="33"/>
      <c r="O69" s="33"/>
      <c r="P69" s="73" t="n">
        <f aca="false">B69/B$28-1</f>
        <v>-0.0405495978552279</v>
      </c>
      <c r="Q69" s="73" t="n">
        <f aca="false">C69/C$28-1</f>
        <v>0.0302216252518468</v>
      </c>
      <c r="R69" s="73" t="n">
        <f aca="false">D69/D$28-1</f>
        <v>0.0106387774421854</v>
      </c>
      <c r="S69" s="73" t="n">
        <f aca="false">E69/E$28-1</f>
        <v>-0.0493365090166723</v>
      </c>
      <c r="T69" s="73" t="n">
        <f aca="false">F69/F$28-1</f>
        <v>0.0254137115839244</v>
      </c>
      <c r="U69" s="73" t="n">
        <f aca="false">G69/G$28-1</f>
        <v>0.0177392739273927</v>
      </c>
      <c r="V69" s="73" t="n">
        <f aca="false">H69/H$28-1</f>
        <v>0.0564777408903643</v>
      </c>
    </row>
    <row r="70" customFormat="false" ht="15" hidden="false" customHeight="true" outlineLevel="0" collapsed="false">
      <c r="A70" s="68" t="s">
        <v>4794</v>
      </c>
      <c r="B70" s="69" t="n">
        <v>2861</v>
      </c>
      <c r="C70" s="69" t="n">
        <v>9204</v>
      </c>
      <c r="D70" s="69" t="n">
        <v>22403</v>
      </c>
      <c r="E70" s="69" t="n">
        <v>2802</v>
      </c>
      <c r="F70" s="69" t="n">
        <v>8688</v>
      </c>
      <c r="G70" s="69" t="n">
        <v>22164</v>
      </c>
      <c r="H70" s="69" t="n">
        <v>158542</v>
      </c>
      <c r="I70" s="33"/>
      <c r="J70" s="33"/>
      <c r="K70" s="33"/>
      <c r="L70" s="33"/>
      <c r="M70" s="33"/>
      <c r="N70" s="33"/>
      <c r="O70" s="33"/>
      <c r="P70" s="73" t="n">
        <f aca="false">B70/B$28-1</f>
        <v>-0.0412198391420912</v>
      </c>
      <c r="Q70" s="73" t="n">
        <f aca="false">C70/C$28-1</f>
        <v>0.0302216252518468</v>
      </c>
      <c r="R70" s="73" t="n">
        <f aca="false">D70/D$28-1</f>
        <v>0.00991750439525774</v>
      </c>
      <c r="S70" s="73" t="n">
        <f aca="false">E70/E$28-1</f>
        <v>-0.0466144947260974</v>
      </c>
      <c r="T70" s="73" t="n">
        <f aca="false">F70/F$28-1</f>
        <v>0.026950354609929</v>
      </c>
      <c r="U70" s="73" t="n">
        <f aca="false">G70/G$28-1</f>
        <v>0.0159515951595159</v>
      </c>
      <c r="V70" s="73" t="n">
        <f aca="false">H70/H$28-1</f>
        <v>0.0569043904910471</v>
      </c>
    </row>
    <row r="71" customFormat="false" ht="15" hidden="false" customHeight="true" outlineLevel="0" collapsed="false">
      <c r="A71" s="68" t="s">
        <v>4795</v>
      </c>
      <c r="B71" s="69" t="n">
        <v>2860</v>
      </c>
      <c r="C71" s="69" t="n">
        <v>9185</v>
      </c>
      <c r="D71" s="69" t="n">
        <v>22375</v>
      </c>
      <c r="E71" s="69" t="n">
        <v>2817</v>
      </c>
      <c r="F71" s="69" t="n">
        <v>8691</v>
      </c>
      <c r="G71" s="69" t="n">
        <v>22140</v>
      </c>
      <c r="H71" s="69" t="n">
        <v>158472</v>
      </c>
      <c r="I71" s="33"/>
      <c r="J71" s="33"/>
      <c r="K71" s="33"/>
      <c r="L71" s="33"/>
      <c r="M71" s="33"/>
      <c r="N71" s="33"/>
      <c r="O71" s="33"/>
      <c r="P71" s="73" t="n">
        <f aca="false">B71/B$28-1</f>
        <v>-0.0415549597855228</v>
      </c>
      <c r="Q71" s="73" t="n">
        <f aca="false">C71/C$28-1</f>
        <v>0.0280949182896799</v>
      </c>
      <c r="R71" s="73" t="n">
        <f aca="false">D71/D$28-1</f>
        <v>0.00865527656313403</v>
      </c>
      <c r="S71" s="73" t="n">
        <f aca="false">E71/E$28-1</f>
        <v>-0.0415107179312692</v>
      </c>
      <c r="T71" s="73" t="n">
        <f aca="false">F71/F$28-1</f>
        <v>0.0273049645390071</v>
      </c>
      <c r="U71" s="73" t="n">
        <f aca="false">G71/G$28-1</f>
        <v>0.0148514851485149</v>
      </c>
      <c r="V71" s="73" t="n">
        <f aca="false">H71/H$28-1</f>
        <v>0.0564377424903004</v>
      </c>
    </row>
    <row r="72" customFormat="false" ht="15" hidden="false" customHeight="true" outlineLevel="0" collapsed="false">
      <c r="A72" s="68" t="s">
        <v>4796</v>
      </c>
      <c r="B72" s="69" t="n">
        <v>2859</v>
      </c>
      <c r="C72" s="69" t="n">
        <v>9189</v>
      </c>
      <c r="D72" s="69" t="n">
        <v>22359</v>
      </c>
      <c r="E72" s="69" t="n">
        <v>2807</v>
      </c>
      <c r="F72" s="69" t="n">
        <v>8672</v>
      </c>
      <c r="G72" s="69" t="n">
        <v>22239</v>
      </c>
      <c r="H72" s="69" t="n">
        <v>158548</v>
      </c>
      <c r="I72" s="33"/>
      <c r="J72" s="33"/>
      <c r="K72" s="33"/>
      <c r="L72" s="33"/>
      <c r="M72" s="33"/>
      <c r="N72" s="33"/>
      <c r="O72" s="33"/>
      <c r="P72" s="73" t="n">
        <f aca="false">B72/B$28-1</f>
        <v>-0.0418900804289544</v>
      </c>
      <c r="Q72" s="73" t="n">
        <f aca="false">C72/C$28-1</f>
        <v>0.0285426460711886</v>
      </c>
      <c r="R72" s="73" t="n">
        <f aca="false">D72/D$28-1</f>
        <v>0.0079340035162061</v>
      </c>
      <c r="S72" s="73" t="n">
        <f aca="false">E72/E$28-1</f>
        <v>-0.0449132357944879</v>
      </c>
      <c r="T72" s="73" t="n">
        <f aca="false">F72/F$28-1</f>
        <v>0.0250591016548463</v>
      </c>
      <c r="U72" s="73" t="n">
        <f aca="false">G72/G$28-1</f>
        <v>0.0193894389438944</v>
      </c>
      <c r="V72" s="73" t="n">
        <f aca="false">H72/H$28-1</f>
        <v>0.056944388891111</v>
      </c>
    </row>
    <row r="73" customFormat="false" ht="15" hidden="false" customHeight="true" outlineLevel="0" collapsed="false">
      <c r="A73" s="68" t="s">
        <v>4797</v>
      </c>
      <c r="B73" s="69" t="n">
        <v>2853</v>
      </c>
      <c r="C73" s="69" t="n">
        <v>9184</v>
      </c>
      <c r="D73" s="69" t="n">
        <v>22335</v>
      </c>
      <c r="E73" s="69" t="n">
        <v>2823</v>
      </c>
      <c r="F73" s="69" t="n">
        <v>8657</v>
      </c>
      <c r="G73" s="69" t="n">
        <v>22264</v>
      </c>
      <c r="H73" s="69" t="n">
        <v>158408</v>
      </c>
      <c r="I73" s="33"/>
      <c r="J73" s="33"/>
      <c r="K73" s="33"/>
      <c r="L73" s="33"/>
      <c r="M73" s="33"/>
      <c r="N73" s="33"/>
      <c r="O73" s="33"/>
      <c r="P73" s="73" t="n">
        <f aca="false">B73/B$28-1</f>
        <v>-0.0439008042895442</v>
      </c>
      <c r="Q73" s="73" t="n">
        <f aca="false">C73/C$28-1</f>
        <v>0.0279829863443026</v>
      </c>
      <c r="R73" s="73" t="n">
        <f aca="false">D73/D$28-1</f>
        <v>0.00685209394581432</v>
      </c>
      <c r="S73" s="73" t="n">
        <f aca="false">E73/E$28-1</f>
        <v>-0.0394692072133379</v>
      </c>
      <c r="T73" s="73" t="n">
        <f aca="false">F73/F$28-1</f>
        <v>0.0232860520094562</v>
      </c>
      <c r="U73" s="73" t="n">
        <f aca="false">G73/G$28-1</f>
        <v>0.0205353868720206</v>
      </c>
      <c r="V73" s="73" t="n">
        <f aca="false">H73/H$28-1</f>
        <v>0.0560110928896178</v>
      </c>
    </row>
    <row r="74" customFormat="false" ht="15" hidden="false" customHeight="true" outlineLevel="0" collapsed="false">
      <c r="A74" s="68" t="s">
        <v>4798</v>
      </c>
      <c r="B74" s="69" t="n">
        <v>2848</v>
      </c>
      <c r="C74" s="69" t="n">
        <v>9185</v>
      </c>
      <c r="D74" s="69" t="n">
        <v>22391</v>
      </c>
      <c r="E74" s="69" t="n">
        <v>2813</v>
      </c>
      <c r="F74" s="69" t="n">
        <v>8665</v>
      </c>
      <c r="G74" s="69" t="n">
        <v>22304</v>
      </c>
      <c r="H74" s="69" t="n">
        <v>158449</v>
      </c>
      <c r="I74" s="33"/>
      <c r="J74" s="33"/>
      <c r="K74" s="33"/>
      <c r="L74" s="33"/>
      <c r="M74" s="33"/>
      <c r="N74" s="33"/>
      <c r="O74" s="33"/>
      <c r="P74" s="73" t="n">
        <f aca="false">B74/B$28-1</f>
        <v>-0.0455764075067024</v>
      </c>
      <c r="Q74" s="73" t="n">
        <f aca="false">C74/C$28-1</f>
        <v>0.0280949182896799</v>
      </c>
      <c r="R74" s="73" t="n">
        <f aca="false">D74/D$28-1</f>
        <v>0.00937654961006174</v>
      </c>
      <c r="S74" s="73" t="n">
        <f aca="false">E74/E$28-1</f>
        <v>-0.0428717250765567</v>
      </c>
      <c r="T74" s="73" t="n">
        <f aca="false">F74/F$28-1</f>
        <v>0.0242316784869976</v>
      </c>
      <c r="U74" s="73" t="n">
        <f aca="false">G74/G$28-1</f>
        <v>0.0223689035570225</v>
      </c>
      <c r="V74" s="73" t="n">
        <f aca="false">H74/H$28-1</f>
        <v>0.056284415290055</v>
      </c>
    </row>
    <row r="75" customFormat="false" ht="15" hidden="false" customHeight="true" outlineLevel="0" collapsed="false">
      <c r="A75" s="68" t="s">
        <v>4799</v>
      </c>
      <c r="B75" s="69" t="n">
        <v>2842</v>
      </c>
      <c r="C75" s="69" t="n">
        <v>9186</v>
      </c>
      <c r="D75" s="69" t="n">
        <v>22372</v>
      </c>
      <c r="E75" s="69" t="n">
        <v>2802</v>
      </c>
      <c r="F75" s="69" t="n">
        <v>8683</v>
      </c>
      <c r="G75" s="69" t="n">
        <v>22296</v>
      </c>
      <c r="H75" s="69" t="n">
        <v>158432</v>
      </c>
      <c r="I75" s="33"/>
      <c r="J75" s="33"/>
      <c r="K75" s="33"/>
      <c r="L75" s="33"/>
      <c r="M75" s="33"/>
      <c r="N75" s="33"/>
      <c r="O75" s="33"/>
      <c r="P75" s="73" t="n">
        <f aca="false">B75/B$28-1</f>
        <v>-0.0475871313672922</v>
      </c>
      <c r="Q75" s="73" t="n">
        <f aca="false">C75/C$28-1</f>
        <v>0.028206850235057</v>
      </c>
      <c r="R75" s="73" t="n">
        <f aca="false">D75/D$28-1</f>
        <v>0.00852003786683486</v>
      </c>
      <c r="S75" s="73" t="n">
        <f aca="false">E75/E$28-1</f>
        <v>-0.0466144947260974</v>
      </c>
      <c r="T75" s="73" t="n">
        <f aca="false">F75/F$28-1</f>
        <v>0.0263593380614657</v>
      </c>
      <c r="U75" s="73" t="n">
        <f aca="false">G75/G$28-1</f>
        <v>0.022002200220022</v>
      </c>
      <c r="V75" s="73" t="n">
        <f aca="false">H75/H$28-1</f>
        <v>0.0561710864898737</v>
      </c>
    </row>
    <row r="76" customFormat="false" ht="15" hidden="false" customHeight="true" outlineLevel="0" collapsed="false">
      <c r="A76" s="68" t="s">
        <v>4800</v>
      </c>
      <c r="B76" s="69" t="n">
        <v>2815</v>
      </c>
      <c r="C76" s="69" t="n">
        <v>9147</v>
      </c>
      <c r="D76" s="69" t="n">
        <v>22408</v>
      </c>
      <c r="E76" s="69" t="n">
        <v>2798</v>
      </c>
      <c r="F76" s="69" t="n">
        <v>8696</v>
      </c>
      <c r="G76" s="69" t="n">
        <v>22241</v>
      </c>
      <c r="H76" s="69" t="n">
        <v>158592</v>
      </c>
      <c r="I76" s="33"/>
      <c r="J76" s="33"/>
      <c r="K76" s="33"/>
      <c r="L76" s="33"/>
      <c r="M76" s="33"/>
      <c r="N76" s="33"/>
      <c r="O76" s="33"/>
      <c r="P76" s="73" t="n">
        <f aca="false">B76/B$28-1</f>
        <v>-0.0566353887399463</v>
      </c>
      <c r="Q76" s="73" t="n">
        <f aca="false">C76/C$28-1</f>
        <v>0.0238415043653459</v>
      </c>
      <c r="R76" s="73" t="n">
        <f aca="false">D76/D$28-1</f>
        <v>0.0101429022224226</v>
      </c>
      <c r="S76" s="73" t="n">
        <f aca="false">E76/E$28-1</f>
        <v>-0.0479755018713848</v>
      </c>
      <c r="T76" s="73" t="n">
        <f aca="false">F76/F$28-1</f>
        <v>0.0278959810874704</v>
      </c>
      <c r="U76" s="73" t="n">
        <f aca="false">G76/G$28-1</f>
        <v>0.0194811147781444</v>
      </c>
      <c r="V76" s="73" t="n">
        <f aca="false">H76/H$28-1</f>
        <v>0.0572377104915804</v>
      </c>
    </row>
    <row r="77" customFormat="false" ht="15" hidden="false" customHeight="true" outlineLevel="0" collapsed="false">
      <c r="A77" s="68" t="s">
        <v>4801</v>
      </c>
      <c r="B77" s="69" t="n">
        <v>2792</v>
      </c>
      <c r="C77" s="69" t="n">
        <v>9149</v>
      </c>
      <c r="D77" s="69" t="n">
        <v>22412</v>
      </c>
      <c r="E77" s="69" t="n">
        <v>2809</v>
      </c>
      <c r="F77" s="69" t="n">
        <v>8698</v>
      </c>
      <c r="G77" s="69" t="n">
        <v>22213</v>
      </c>
      <c r="H77" s="69" t="n">
        <v>158436</v>
      </c>
      <c r="I77" s="33"/>
      <c r="J77" s="33"/>
      <c r="K77" s="33"/>
      <c r="L77" s="33"/>
      <c r="M77" s="33"/>
      <c r="N77" s="33"/>
      <c r="O77" s="33"/>
      <c r="P77" s="73" t="n">
        <f aca="false">B77/B$28-1</f>
        <v>-0.064343163538874</v>
      </c>
      <c r="Q77" s="73" t="n">
        <f aca="false">C77/C$28-1</f>
        <v>0.0240653682561003</v>
      </c>
      <c r="R77" s="73" t="n">
        <f aca="false">D77/D$28-1</f>
        <v>0.0103232204841546</v>
      </c>
      <c r="S77" s="73" t="n">
        <f aca="false">E77/E$28-1</f>
        <v>-0.0442327322218442</v>
      </c>
      <c r="T77" s="73" t="n">
        <f aca="false">F77/F$28-1</f>
        <v>0.0281323877068558</v>
      </c>
      <c r="U77" s="73" t="n">
        <f aca="false">G77/G$28-1</f>
        <v>0.0181976530986432</v>
      </c>
      <c r="V77" s="73" t="n">
        <f aca="false">H77/H$28-1</f>
        <v>0.0561977520899164</v>
      </c>
    </row>
    <row r="78" customFormat="false" ht="15" hidden="false" customHeight="true" outlineLevel="0" collapsed="false">
      <c r="A78" s="68" t="s">
        <v>4802</v>
      </c>
      <c r="B78" s="69" t="n">
        <v>2793</v>
      </c>
      <c r="C78" s="69" t="n">
        <v>9132</v>
      </c>
      <c r="D78" s="69" t="n">
        <v>22440</v>
      </c>
      <c r="E78" s="69" t="n">
        <v>2823</v>
      </c>
      <c r="F78" s="69" t="n">
        <v>8702</v>
      </c>
      <c r="G78" s="69" t="n">
        <v>22215</v>
      </c>
      <c r="H78" s="69" t="n">
        <v>158650</v>
      </c>
      <c r="I78" s="33"/>
      <c r="J78" s="33"/>
      <c r="K78" s="33"/>
      <c r="L78" s="33"/>
      <c r="M78" s="33"/>
      <c r="N78" s="33"/>
      <c r="O78" s="33"/>
      <c r="P78" s="73" t="n">
        <f aca="false">B78/B$28-1</f>
        <v>-0.0640080428954424</v>
      </c>
      <c r="Q78" s="73" t="n">
        <f aca="false">C78/C$28-1</f>
        <v>0.0221625251846878</v>
      </c>
      <c r="R78" s="73" t="n">
        <f aca="false">D78/D$28-1</f>
        <v>0.0115854483162783</v>
      </c>
      <c r="S78" s="73" t="n">
        <f aca="false">E78/E$28-1</f>
        <v>-0.0394692072133379</v>
      </c>
      <c r="T78" s="73" t="n">
        <f aca="false">F78/F$28-1</f>
        <v>0.0286052009456266</v>
      </c>
      <c r="U78" s="73" t="n">
        <f aca="false">G78/G$28-1</f>
        <v>0.0182893289328934</v>
      </c>
      <c r="V78" s="73" t="n">
        <f aca="false">H78/H$28-1</f>
        <v>0.057624361692199</v>
      </c>
    </row>
    <row r="79" customFormat="false" ht="15" hidden="false" customHeight="true" outlineLevel="0" collapsed="false">
      <c r="A79" s="68" t="s">
        <v>4803</v>
      </c>
      <c r="B79" s="69" t="n">
        <v>2785</v>
      </c>
      <c r="C79" s="69" t="n">
        <v>9126</v>
      </c>
      <c r="D79" s="69" t="n">
        <v>22462</v>
      </c>
      <c r="E79" s="69" t="n">
        <v>2826</v>
      </c>
      <c r="F79" s="69" t="n">
        <v>8711</v>
      </c>
      <c r="G79" s="69" t="n">
        <v>22208</v>
      </c>
      <c r="H79" s="69" t="n">
        <v>158829</v>
      </c>
      <c r="I79" s="33"/>
      <c r="J79" s="33"/>
      <c r="K79" s="33"/>
      <c r="L79" s="33"/>
      <c r="M79" s="33"/>
      <c r="N79" s="33"/>
      <c r="O79" s="33"/>
      <c r="P79" s="73" t="n">
        <f aca="false">B79/B$28-1</f>
        <v>-0.0666890080428955</v>
      </c>
      <c r="Q79" s="73" t="n">
        <f aca="false">C79/C$28-1</f>
        <v>0.0214909335124245</v>
      </c>
      <c r="R79" s="73" t="n">
        <f aca="false">D79/D$28-1</f>
        <v>0.0125771987558041</v>
      </c>
      <c r="S79" s="73" t="n">
        <f aca="false">E79/E$28-1</f>
        <v>-0.0384484518543723</v>
      </c>
      <c r="T79" s="73" t="n">
        <f aca="false">F79/F$28-1</f>
        <v>0.0296690307328604</v>
      </c>
      <c r="U79" s="73" t="n">
        <f aca="false">G79/G$28-1</f>
        <v>0.017968463513018</v>
      </c>
      <c r="V79" s="73" t="n">
        <f aca="false">H79/H$28-1</f>
        <v>0.0588176472941082</v>
      </c>
    </row>
    <row r="80" customFormat="false" ht="15" hidden="false" customHeight="true" outlineLevel="0" collapsed="false">
      <c r="A80" s="68" t="s">
        <v>4804</v>
      </c>
      <c r="B80" s="69" t="n">
        <v>2783</v>
      </c>
      <c r="C80" s="69" t="n">
        <v>9104</v>
      </c>
      <c r="D80" s="69" t="n">
        <v>22468</v>
      </c>
      <c r="E80" s="69" t="n">
        <v>2817</v>
      </c>
      <c r="F80" s="69" t="n">
        <v>8718</v>
      </c>
      <c r="G80" s="69" t="n">
        <v>22219</v>
      </c>
      <c r="H80" s="69" t="n">
        <v>159001</v>
      </c>
      <c r="I80" s="33"/>
      <c r="J80" s="33"/>
      <c r="K80" s="33"/>
      <c r="L80" s="33"/>
      <c r="M80" s="33"/>
      <c r="N80" s="33"/>
      <c r="O80" s="33"/>
      <c r="P80" s="73" t="n">
        <f aca="false">B80/B$28-1</f>
        <v>-0.0673592493297587</v>
      </c>
      <c r="Q80" s="73" t="n">
        <f aca="false">C80/C$28-1</f>
        <v>0.0190284307141257</v>
      </c>
      <c r="R80" s="73" t="n">
        <f aca="false">D80/D$28-1</f>
        <v>0.012847676148402</v>
      </c>
      <c r="S80" s="73" t="n">
        <f aca="false">E80/E$28-1</f>
        <v>-0.0415107179312692</v>
      </c>
      <c r="T80" s="73" t="n">
        <f aca="false">F80/F$28-1</f>
        <v>0.0304964539007093</v>
      </c>
      <c r="U80" s="73" t="n">
        <f aca="false">G80/G$28-1</f>
        <v>0.0184726806013935</v>
      </c>
      <c r="V80" s="73" t="n">
        <f aca="false">H80/H$28-1</f>
        <v>0.0599642680959429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71484375" defaultRowHeight="15" zeroHeight="false" outlineLevelRow="0" outlineLevelCol="0"/>
  <cols>
    <col collapsed="false" customWidth="true" hidden="false" outlineLevel="0" max="1" min="1" style="0" width="30"/>
    <col collapsed="false" customWidth="true" hidden="false" outlineLevel="0" max="2" min="2" style="0" width="12"/>
    <col collapsed="false" customWidth="true" hidden="false" outlineLevel="0" max="6" min="6" style="0" width="14"/>
  </cols>
  <sheetData>
    <row r="1" customFormat="false" ht="15.75" hidden="false" customHeight="true" outlineLevel="0" collapsed="false">
      <c r="A1" s="74" t="s">
        <v>4805</v>
      </c>
      <c r="B1" s="74"/>
      <c r="C1" s="74"/>
      <c r="D1" s="74"/>
      <c r="E1" s="74"/>
      <c r="F1" s="74"/>
    </row>
    <row r="3" customFormat="false" ht="23.25" hidden="false" customHeight="true" outlineLevel="0" collapsed="false">
      <c r="A3" s="19" t="s">
        <v>4806</v>
      </c>
      <c r="B3" s="19" t="s">
        <v>4807</v>
      </c>
      <c r="C3" s="19" t="s">
        <v>4808</v>
      </c>
      <c r="D3" s="19" t="s">
        <v>4809</v>
      </c>
      <c r="E3" s="19" t="s">
        <v>4810</v>
      </c>
      <c r="F3" s="19" t="s">
        <v>4811</v>
      </c>
    </row>
    <row r="4" customFormat="false" ht="15" hidden="false" customHeight="true" outlineLevel="0" collapsed="false">
      <c r="A4" s="75" t="s">
        <v>4812</v>
      </c>
      <c r="B4" s="76" t="s">
        <v>4813</v>
      </c>
      <c r="C4" s="76" t="s">
        <v>4814</v>
      </c>
      <c r="D4" s="76" t="s">
        <v>4815</v>
      </c>
      <c r="E4" s="76" t="s">
        <v>4816</v>
      </c>
      <c r="F4" s="68" t="s">
        <v>4817</v>
      </c>
    </row>
    <row r="5" customFormat="false" ht="15" hidden="false" customHeight="true" outlineLevel="0" collapsed="false">
      <c r="A5" s="75" t="s">
        <v>4818</v>
      </c>
      <c r="B5" s="76" t="s">
        <v>4819</v>
      </c>
      <c r="C5" s="76" t="s">
        <v>4820</v>
      </c>
      <c r="D5" s="76" t="s">
        <v>4821</v>
      </c>
      <c r="E5" s="76" t="s">
        <v>4822</v>
      </c>
      <c r="F5" s="68" t="s">
        <v>4823</v>
      </c>
    </row>
    <row r="6" customFormat="false" ht="15" hidden="false" customHeight="true" outlineLevel="0" collapsed="false">
      <c r="A6" s="75" t="s">
        <v>4824</v>
      </c>
      <c r="B6" s="76" t="s">
        <v>4825</v>
      </c>
      <c r="C6" s="76" t="s">
        <v>4826</v>
      </c>
      <c r="D6" s="76" t="s">
        <v>4827</v>
      </c>
      <c r="E6" s="76" t="s">
        <v>4828</v>
      </c>
      <c r="F6" s="68" t="s">
        <v>4817</v>
      </c>
    </row>
  </sheetData>
  <mergeCells count="1">
    <mergeCell ref="A1:F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1" activeCellId="0" sqref="A1"/>
    </sheetView>
  </sheetViews>
  <sheetFormatPr defaultColWidth="8.71484375" defaultRowHeight="15" zeroHeight="false" outlineLevelRow="0" outlineLevelCol="0"/>
  <cols>
    <col collapsed="false" customWidth="true" hidden="false" outlineLevel="0" max="1" min="1" style="0" width="34"/>
    <col collapsed="false" customWidth="true" hidden="false" outlineLevel="0" max="2" min="2" style="0" width="13"/>
    <col collapsed="false" customWidth="true" hidden="false" outlineLevel="0" max="3" min="3" style="0" width="3"/>
    <col collapsed="false" customWidth="true" hidden="false" outlineLevel="0" max="4" min="4" style="0" width="36"/>
    <col collapsed="false" customWidth="true" hidden="false" outlineLevel="0" max="5" min="5" style="0" width="30"/>
  </cols>
  <sheetData>
    <row r="1" customFormat="false" ht="15.75" hidden="false" customHeight="true" outlineLevel="0" collapsed="false">
      <c r="A1" s="17" t="s">
        <v>4829</v>
      </c>
    </row>
    <row r="2" customFormat="false" ht="32.25" hidden="false" customHeight="true" outlineLevel="0" collapsed="false">
      <c r="A2" s="77" t="s">
        <v>4830</v>
      </c>
      <c r="B2" s="77"/>
      <c r="C2" s="77"/>
      <c r="D2" s="77"/>
      <c r="E2" s="77"/>
      <c r="F2" s="77"/>
    </row>
    <row r="4" customFormat="false" ht="15" hidden="false" customHeight="true" outlineLevel="0" collapsed="false">
      <c r="A4" s="78" t="s">
        <v>4831</v>
      </c>
      <c r="B4" s="78"/>
      <c r="D4" s="78" t="s">
        <v>4832</v>
      </c>
      <c r="E4" s="78"/>
    </row>
    <row r="5" customFormat="false" ht="25.5" hidden="false" customHeight="true" outlineLevel="0" collapsed="false">
      <c r="A5" s="21" t="s">
        <v>4833</v>
      </c>
      <c r="B5" s="21" t="s">
        <v>4834</v>
      </c>
      <c r="D5" s="21" t="s">
        <v>4835</v>
      </c>
      <c r="E5" s="21" t="s">
        <v>4836</v>
      </c>
    </row>
    <row r="6" customFormat="false" ht="15" hidden="false" customHeight="true" outlineLevel="0" collapsed="false">
      <c r="A6" s="79" t="s">
        <v>2804</v>
      </c>
      <c r="B6" s="79" t="s">
        <v>4837</v>
      </c>
      <c r="D6" s="80" t="s">
        <v>4838</v>
      </c>
      <c r="E6" s="80" t="s">
        <v>4839</v>
      </c>
    </row>
    <row r="7" customFormat="false" ht="15" hidden="false" customHeight="true" outlineLevel="0" collapsed="false">
      <c r="A7" s="79" t="s">
        <v>2733</v>
      </c>
      <c r="B7" s="79" t="s">
        <v>4837</v>
      </c>
      <c r="D7" s="80" t="s">
        <v>4840</v>
      </c>
      <c r="E7" s="80" t="s">
        <v>4840</v>
      </c>
    </row>
    <row r="8" customFormat="false" ht="15" hidden="false" customHeight="true" outlineLevel="0" collapsed="false">
      <c r="A8" s="79" t="s">
        <v>2744</v>
      </c>
      <c r="B8" s="79" t="s">
        <v>4837</v>
      </c>
      <c r="D8" s="80" t="s">
        <v>4841</v>
      </c>
      <c r="E8" s="80" t="s">
        <v>4841</v>
      </c>
    </row>
    <row r="9" customFormat="false" ht="15" hidden="false" customHeight="true" outlineLevel="0" collapsed="false">
      <c r="A9" s="79" t="s">
        <v>2865</v>
      </c>
      <c r="B9" s="79" t="s">
        <v>4837</v>
      </c>
      <c r="D9" s="80" t="s">
        <v>4842</v>
      </c>
      <c r="E9" s="80" t="s">
        <v>4843</v>
      </c>
    </row>
    <row r="10" customFormat="false" ht="15" hidden="false" customHeight="true" outlineLevel="0" collapsed="false">
      <c r="A10" s="79" t="s">
        <v>2730</v>
      </c>
      <c r="B10" s="79" t="s">
        <v>4837</v>
      </c>
      <c r="D10" s="79" t="s">
        <v>4812</v>
      </c>
      <c r="E10" s="79" t="s">
        <v>4812</v>
      </c>
    </row>
    <row r="11" customFormat="false" ht="15" hidden="false" customHeight="true" outlineLevel="0" collapsed="false">
      <c r="A11" s="79" t="s">
        <v>2845</v>
      </c>
      <c r="B11" s="79" t="s">
        <v>4837</v>
      </c>
      <c r="D11" s="79" t="s">
        <v>4818</v>
      </c>
      <c r="E11" s="79" t="s">
        <v>4844</v>
      </c>
    </row>
    <row r="12" customFormat="false" ht="15" hidden="false" customHeight="true" outlineLevel="0" collapsed="false">
      <c r="A12" s="79" t="s">
        <v>2713</v>
      </c>
      <c r="B12" s="79" t="s">
        <v>4837</v>
      </c>
      <c r="D12" s="79" t="s">
        <v>4845</v>
      </c>
      <c r="E12" s="79" t="s">
        <v>4846</v>
      </c>
    </row>
    <row r="13" customFormat="false" ht="15" hidden="false" customHeight="true" outlineLevel="0" collapsed="false">
      <c r="A13" s="81" t="s">
        <v>2716</v>
      </c>
      <c r="B13" s="81" t="s">
        <v>4847</v>
      </c>
      <c r="D13" s="80" t="s">
        <v>4848</v>
      </c>
      <c r="E13" s="80" t="s">
        <v>4849</v>
      </c>
    </row>
    <row r="14" customFormat="false" ht="15" hidden="false" customHeight="true" outlineLevel="0" collapsed="false">
      <c r="A14" s="81" t="s">
        <v>2760</v>
      </c>
      <c r="B14" s="81" t="s">
        <v>4847</v>
      </c>
      <c r="D14" s="80" t="s">
        <v>4850</v>
      </c>
      <c r="E14" s="80" t="s">
        <v>4851</v>
      </c>
    </row>
    <row r="15" customFormat="false" ht="15" hidden="false" customHeight="true" outlineLevel="0" collapsed="false">
      <c r="A15" s="81" t="s">
        <v>2721</v>
      </c>
      <c r="B15" s="81" t="s">
        <v>4847</v>
      </c>
      <c r="D15" s="80" t="s">
        <v>4852</v>
      </c>
      <c r="E15" s="80" t="s">
        <v>4853</v>
      </c>
    </row>
    <row r="16" customFormat="false" ht="15" hidden="false" customHeight="true" outlineLevel="0" collapsed="false">
      <c r="A16" s="81" t="s">
        <v>2723</v>
      </c>
      <c r="B16" s="81" t="s">
        <v>4847</v>
      </c>
      <c r="D16" s="80" t="s">
        <v>4854</v>
      </c>
      <c r="E16" s="80" t="s">
        <v>4855</v>
      </c>
    </row>
    <row r="17" customFormat="false" ht="15" hidden="false" customHeight="true" outlineLevel="0" collapsed="false">
      <c r="A17" s="82" t="s">
        <v>2769</v>
      </c>
      <c r="B17" s="82" t="s">
        <v>4856</v>
      </c>
    </row>
    <row r="18" customFormat="false" ht="15" hidden="false" customHeight="true" outlineLevel="0" collapsed="false">
      <c r="A18" s="82" t="s">
        <v>2946</v>
      </c>
      <c r="B18" s="82" t="s">
        <v>4856</v>
      </c>
    </row>
    <row r="20" customFormat="false" ht="32.25" hidden="false" customHeight="true" outlineLevel="0" collapsed="false">
      <c r="A20" s="77" t="s">
        <v>4857</v>
      </c>
      <c r="B20" s="77"/>
      <c r="C20" s="77"/>
      <c r="D20" s="77"/>
      <c r="E20" s="77"/>
    </row>
  </sheetData>
  <mergeCells count="4">
    <mergeCell ref="A2:F2"/>
    <mergeCell ref="A4:B4"/>
    <mergeCell ref="D4:E4"/>
    <mergeCell ref="A20:E2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71484375" defaultRowHeight="15" zeroHeight="false" outlineLevelRow="0" outlineLevelCol="0"/>
  <cols>
    <col collapsed="false" customWidth="true" hidden="false" outlineLevel="0" max="1" min="1" style="0" width="26"/>
    <col collapsed="false" customWidth="true" hidden="false" outlineLevel="0" max="2" min="2" style="0" width="40"/>
    <col collapsed="false" customWidth="true" hidden="false" outlineLevel="0" max="3" min="3" style="0" width="14"/>
  </cols>
  <sheetData>
    <row r="1" customFormat="false" ht="15.75" hidden="false" customHeight="true" outlineLevel="0" collapsed="false">
      <c r="A1" s="17" t="s">
        <v>4858</v>
      </c>
    </row>
    <row r="2" customFormat="false" ht="32.25" hidden="false" customHeight="true" outlineLevel="0" collapsed="false">
      <c r="A2" s="77" t="s">
        <v>4859</v>
      </c>
      <c r="B2" s="77"/>
      <c r="C2" s="77"/>
    </row>
    <row r="4" customFormat="false" ht="23.25" hidden="false" customHeight="true" outlineLevel="0" collapsed="false">
      <c r="A4" s="21" t="s">
        <v>4860</v>
      </c>
      <c r="B4" s="21" t="s">
        <v>4861</v>
      </c>
    </row>
    <row r="5" customFormat="false" ht="15" hidden="false" customHeight="true" outlineLevel="0" collapsed="false">
      <c r="A5" s="80" t="s">
        <v>4862</v>
      </c>
      <c r="B5" s="80" t="s">
        <v>4841</v>
      </c>
    </row>
    <row r="6" customFormat="false" ht="15" hidden="false" customHeight="true" outlineLevel="0" collapsed="false">
      <c r="A6" s="80" t="s">
        <v>4863</v>
      </c>
      <c r="B6" s="80" t="s">
        <v>4841</v>
      </c>
    </row>
    <row r="7" customFormat="false" ht="15" hidden="false" customHeight="true" outlineLevel="0" collapsed="false">
      <c r="A7" s="80" t="s">
        <v>4864</v>
      </c>
      <c r="B7" s="80" t="s">
        <v>4841</v>
      </c>
    </row>
    <row r="8" customFormat="false" ht="15" hidden="false" customHeight="true" outlineLevel="0" collapsed="false">
      <c r="A8" s="80" t="s">
        <v>4865</v>
      </c>
      <c r="B8" s="80" t="s">
        <v>4841</v>
      </c>
    </row>
    <row r="9" customFormat="false" ht="15" hidden="false" customHeight="true" outlineLevel="0" collapsed="false">
      <c r="A9" s="80" t="s">
        <v>4840</v>
      </c>
      <c r="B9" s="80" t="s">
        <v>4840</v>
      </c>
    </row>
    <row r="10" customFormat="false" ht="15" hidden="false" customHeight="true" outlineLevel="0" collapsed="false">
      <c r="A10" s="80" t="s">
        <v>4866</v>
      </c>
      <c r="B10" s="80" t="s">
        <v>4841</v>
      </c>
    </row>
    <row r="11" customFormat="false" ht="15" hidden="false" customHeight="true" outlineLevel="0" collapsed="false">
      <c r="A11" s="80" t="s">
        <v>4867</v>
      </c>
      <c r="B11" s="80" t="s">
        <v>4868</v>
      </c>
    </row>
    <row r="12" customFormat="false" ht="15" hidden="false" customHeight="true" outlineLevel="0" collapsed="false">
      <c r="A12" s="80" t="s">
        <v>4869</v>
      </c>
      <c r="B12" s="80" t="s">
        <v>4841</v>
      </c>
    </row>
    <row r="13" customFormat="false" ht="15" hidden="false" customHeight="true" outlineLevel="0" collapsed="false">
      <c r="A13" s="80" t="s">
        <v>4870</v>
      </c>
      <c r="B13" s="80" t="s">
        <v>4871</v>
      </c>
    </row>
    <row r="14" customFormat="false" ht="15" hidden="false" customHeight="true" outlineLevel="0" collapsed="false">
      <c r="A14" s="80" t="s">
        <v>4872</v>
      </c>
      <c r="B14" s="80" t="s">
        <v>4850</v>
      </c>
    </row>
    <row r="15" customFormat="false" ht="15" hidden="false" customHeight="true" outlineLevel="0" collapsed="false">
      <c r="A15" s="80" t="s">
        <v>4873</v>
      </c>
      <c r="B15" s="80" t="s">
        <v>4818</v>
      </c>
    </row>
    <row r="16" customFormat="false" ht="15" hidden="false" customHeight="true" outlineLevel="0" collapsed="false">
      <c r="A16" s="80" t="s">
        <v>4874</v>
      </c>
      <c r="B16" s="80" t="s">
        <v>4875</v>
      </c>
    </row>
    <row r="17" customFormat="false" ht="15" hidden="false" customHeight="true" outlineLevel="0" collapsed="false">
      <c r="A17" s="80" t="s">
        <v>4876</v>
      </c>
      <c r="B17" s="80" t="s">
        <v>4841</v>
      </c>
    </row>
    <row r="18" customFormat="false" ht="15" hidden="false" customHeight="true" outlineLevel="0" collapsed="false">
      <c r="A18" s="80" t="s">
        <v>4854</v>
      </c>
      <c r="B18" s="80" t="s">
        <v>4854</v>
      </c>
    </row>
    <row r="19" customFormat="false" ht="15" hidden="false" customHeight="true" outlineLevel="0" collapsed="false">
      <c r="A19" s="80" t="s">
        <v>4877</v>
      </c>
      <c r="B19" s="80" t="s">
        <v>4878</v>
      </c>
    </row>
    <row r="20" customFormat="false" ht="15" hidden="false" customHeight="true" outlineLevel="0" collapsed="false">
      <c r="A20" s="80" t="s">
        <v>4879</v>
      </c>
      <c r="B20" s="80" t="s">
        <v>4841</v>
      </c>
    </row>
    <row r="21" customFormat="false" ht="15" hidden="false" customHeight="true" outlineLevel="0" collapsed="false">
      <c r="A21" s="80" t="s">
        <v>4880</v>
      </c>
      <c r="B21" s="80" t="s">
        <v>4818</v>
      </c>
    </row>
    <row r="22" customFormat="false" ht="15" hidden="false" customHeight="true" outlineLevel="0" collapsed="false">
      <c r="A22" s="80" t="s">
        <v>2845</v>
      </c>
      <c r="B22" s="80" t="s">
        <v>4845</v>
      </c>
    </row>
    <row r="23" customFormat="false" ht="15" hidden="false" customHeight="true" outlineLevel="0" collapsed="false">
      <c r="A23" s="80" t="s">
        <v>4881</v>
      </c>
      <c r="B23" s="80" t="s">
        <v>4812</v>
      </c>
    </row>
    <row r="24" customFormat="false" ht="15" hidden="false" customHeight="true" outlineLevel="0" collapsed="false">
      <c r="A24" s="80" t="s">
        <v>4882</v>
      </c>
      <c r="B24" s="80" t="s">
        <v>4838</v>
      </c>
    </row>
    <row r="25" customFormat="false" ht="15" hidden="false" customHeight="true" outlineLevel="0" collapsed="false">
      <c r="A25" s="80" t="s">
        <v>4883</v>
      </c>
      <c r="B25" s="80" t="s">
        <v>4884</v>
      </c>
    </row>
    <row r="26" customFormat="false" ht="15" hidden="false" customHeight="true" outlineLevel="0" collapsed="false">
      <c r="A26" s="80" t="s">
        <v>4885</v>
      </c>
      <c r="B26" s="80" t="s">
        <v>4841</v>
      </c>
    </row>
    <row r="27" customFormat="false" ht="15" hidden="false" customHeight="true" outlineLevel="0" collapsed="false">
      <c r="A27" s="80" t="s">
        <v>4886</v>
      </c>
      <c r="B27" s="80" t="s">
        <v>4818</v>
      </c>
    </row>
    <row r="28" customFormat="false" ht="15" hidden="false" customHeight="true" outlineLevel="0" collapsed="false">
      <c r="A28" s="80" t="s">
        <v>4887</v>
      </c>
      <c r="B28" s="80" t="s">
        <v>4842</v>
      </c>
    </row>
    <row r="29" customFormat="false" ht="15" hidden="false" customHeight="true" outlineLevel="0" collapsed="false">
      <c r="A29" s="80" t="s">
        <v>4888</v>
      </c>
      <c r="B29" s="80" t="s">
        <v>4845</v>
      </c>
    </row>
    <row r="30" customFormat="false" ht="15" hidden="false" customHeight="true" outlineLevel="0" collapsed="false">
      <c r="A30" s="80" t="s">
        <v>4889</v>
      </c>
      <c r="B30" s="80" t="s">
        <v>4890</v>
      </c>
    </row>
    <row r="31" customFormat="false" ht="15" hidden="false" customHeight="true" outlineLevel="0" collapsed="false">
      <c r="A31" s="80" t="s">
        <v>4891</v>
      </c>
      <c r="B31" s="80" t="s">
        <v>4812</v>
      </c>
    </row>
    <row r="32" customFormat="false" ht="15" hidden="false" customHeight="true" outlineLevel="0" collapsed="false">
      <c r="A32" s="80" t="s">
        <v>4892</v>
      </c>
      <c r="B32" s="80" t="s">
        <v>4842</v>
      </c>
    </row>
    <row r="33" customFormat="false" ht="15" hidden="false" customHeight="true" outlineLevel="0" collapsed="false">
      <c r="A33" s="80" t="s">
        <v>4893</v>
      </c>
      <c r="B33" s="80" t="s">
        <v>4842</v>
      </c>
    </row>
    <row r="34" customFormat="false" ht="15" hidden="false" customHeight="true" outlineLevel="0" collapsed="false">
      <c r="A34" s="80" t="s">
        <v>4894</v>
      </c>
      <c r="B34" s="80" t="s">
        <v>4842</v>
      </c>
    </row>
  </sheetData>
  <mergeCells count="1">
    <mergeCell ref="A2:C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71484375" defaultRowHeight="15" zeroHeight="false" outlineLevelRow="0" outlineLevelCol="0"/>
  <cols>
    <col collapsed="false" customWidth="true" hidden="false" outlineLevel="0" max="1" min="1" style="0" width="46"/>
    <col collapsed="false" customWidth="true" hidden="false" outlineLevel="0" max="2" min="2" style="0" width="14"/>
    <col collapsed="false" customWidth="true" hidden="false" outlineLevel="0" max="3" min="3" style="0" width="18"/>
  </cols>
  <sheetData>
    <row r="1" customFormat="false" ht="15.75" hidden="false" customHeight="true" outlineLevel="0" collapsed="false">
      <c r="A1" s="17" t="s">
        <v>4895</v>
      </c>
    </row>
    <row r="2" customFormat="false" ht="21.75" hidden="false" customHeight="true" outlineLevel="0" collapsed="false">
      <c r="A2" s="77" t="s">
        <v>4896</v>
      </c>
      <c r="B2" s="77"/>
      <c r="C2" s="77"/>
    </row>
    <row r="4" customFormat="false" ht="15" hidden="false" customHeight="true" outlineLevel="0" collapsed="false">
      <c r="A4" s="21" t="s">
        <v>4897</v>
      </c>
      <c r="B4" s="21" t="s">
        <v>4898</v>
      </c>
    </row>
    <row r="5" customFormat="false" ht="15" hidden="false" customHeight="true" outlineLevel="0" collapsed="false">
      <c r="A5" s="80" t="s">
        <v>4899</v>
      </c>
      <c r="B5" s="83" t="n">
        <v>293753</v>
      </c>
    </row>
    <row r="6" customFormat="false" ht="15" hidden="false" customHeight="true" outlineLevel="0" collapsed="false">
      <c r="A6" s="80" t="s">
        <v>4900</v>
      </c>
      <c r="B6" s="83" t="n">
        <v>253206</v>
      </c>
    </row>
    <row r="7" customFormat="false" ht="15" hidden="false" customHeight="true" outlineLevel="0" collapsed="false">
      <c r="A7" s="80" t="s">
        <v>4901</v>
      </c>
      <c r="B7" s="83" t="n">
        <v>191480</v>
      </c>
    </row>
    <row r="8" customFormat="false" ht="15" hidden="false" customHeight="true" outlineLevel="0" collapsed="false">
      <c r="A8" s="80" t="s">
        <v>4902</v>
      </c>
      <c r="B8" s="83" t="n">
        <v>133611</v>
      </c>
    </row>
    <row r="9" customFormat="false" ht="15" hidden="false" customHeight="true" outlineLevel="0" collapsed="false">
      <c r="A9" s="80" t="s">
        <v>4903</v>
      </c>
      <c r="B9" s="83" t="n">
        <v>81392</v>
      </c>
    </row>
    <row r="10" customFormat="false" ht="15" hidden="false" customHeight="true" outlineLevel="0" collapsed="false">
      <c r="A10" s="80" t="s">
        <v>4904</v>
      </c>
      <c r="B10" s="83" t="n">
        <v>54836</v>
      </c>
    </row>
    <row r="11" customFormat="false" ht="15" hidden="false" customHeight="true" outlineLevel="0" collapsed="false">
      <c r="A11" s="80" t="s">
        <v>4905</v>
      </c>
      <c r="B11" s="83" t="n">
        <v>38883</v>
      </c>
    </row>
    <row r="12" customFormat="false" ht="15" hidden="false" customHeight="true" outlineLevel="0" collapsed="false">
      <c r="A12" s="80" t="s">
        <v>4906</v>
      </c>
      <c r="B12" s="83" t="n">
        <v>25622</v>
      </c>
    </row>
    <row r="13" customFormat="false" ht="15" hidden="false" customHeight="true" outlineLevel="0" collapsed="false">
      <c r="A13" s="80" t="s">
        <v>4907</v>
      </c>
      <c r="B13" s="83" t="n">
        <v>21918</v>
      </c>
    </row>
    <row r="14" customFormat="false" ht="15" hidden="false" customHeight="true" outlineLevel="0" collapsed="false">
      <c r="A14" s="80" t="s">
        <v>4908</v>
      </c>
      <c r="B14" s="83" t="n">
        <v>20976</v>
      </c>
    </row>
    <row r="15" customFormat="false" ht="15" hidden="false" customHeight="true" outlineLevel="0" collapsed="false">
      <c r="A15" s="80" t="s">
        <v>4909</v>
      </c>
      <c r="B15" s="83" t="n">
        <v>20219</v>
      </c>
    </row>
    <row r="16" customFormat="false" ht="15" hidden="false" customHeight="true" outlineLevel="0" collapsed="false">
      <c r="A16" s="80" t="s">
        <v>4910</v>
      </c>
      <c r="B16" s="83" t="n">
        <v>16797</v>
      </c>
    </row>
    <row r="17" customFormat="false" ht="15" hidden="false" customHeight="true" outlineLevel="0" collapsed="false">
      <c r="A17" s="80" t="s">
        <v>4911</v>
      </c>
      <c r="B17" s="83" t="n">
        <v>9802</v>
      </c>
    </row>
    <row r="18" customFormat="false" ht="15" hidden="false" customHeight="true" outlineLevel="0" collapsed="false">
      <c r="A18" s="80" t="s">
        <v>4912</v>
      </c>
      <c r="B18" s="83" t="n">
        <v>9058</v>
      </c>
    </row>
    <row r="19" customFormat="false" ht="15" hidden="false" customHeight="true" outlineLevel="0" collapsed="false">
      <c r="A19" s="80" t="s">
        <v>4913</v>
      </c>
      <c r="B19" s="83" t="n">
        <v>7908</v>
      </c>
    </row>
    <row r="20" customFormat="false" ht="15" hidden="false" customHeight="true" outlineLevel="0" collapsed="false">
      <c r="A20" s="80" t="s">
        <v>4914</v>
      </c>
      <c r="B20" s="83" t="n">
        <v>7648</v>
      </c>
    </row>
    <row r="21" customFormat="false" ht="15" hidden="false" customHeight="true" outlineLevel="0" collapsed="false">
      <c r="A21" s="80" t="s">
        <v>4915</v>
      </c>
      <c r="B21" s="83" t="n">
        <v>7524</v>
      </c>
    </row>
    <row r="22" customFormat="false" ht="15" hidden="false" customHeight="true" outlineLevel="0" collapsed="false">
      <c r="A22" s="80" t="s">
        <v>4916</v>
      </c>
      <c r="B22" s="83" t="n">
        <v>4847</v>
      </c>
    </row>
    <row r="23" customFormat="false" ht="15" hidden="false" customHeight="true" outlineLevel="0" collapsed="false">
      <c r="A23" s="80" t="s">
        <v>4917</v>
      </c>
      <c r="B23" s="83" t="n">
        <v>1590</v>
      </c>
    </row>
    <row r="24" customFormat="false" ht="15" hidden="false" customHeight="true" outlineLevel="0" collapsed="false">
      <c r="A24" s="80" t="s">
        <v>4918</v>
      </c>
      <c r="B24" s="83" t="n">
        <v>1389</v>
      </c>
    </row>
    <row r="25" customFormat="false" ht="15" hidden="false" customHeight="true" outlineLevel="0" collapsed="false">
      <c r="A25" s="80" t="s">
        <v>4919</v>
      </c>
      <c r="B25" s="83" t="n">
        <v>1295</v>
      </c>
    </row>
    <row r="26" customFormat="false" ht="15" hidden="false" customHeight="true" outlineLevel="0" collapsed="false">
      <c r="A26" s="80" t="s">
        <v>4920</v>
      </c>
      <c r="B26" s="83" t="n">
        <v>935</v>
      </c>
    </row>
    <row r="27" customFormat="false" ht="15" hidden="false" customHeight="true" outlineLevel="0" collapsed="false">
      <c r="A27" s="80" t="s">
        <v>4921</v>
      </c>
      <c r="B27" s="83" t="n">
        <v>705</v>
      </c>
    </row>
    <row r="28" customFormat="false" ht="15" hidden="false" customHeight="true" outlineLevel="0" collapsed="false">
      <c r="A28" s="80" t="s">
        <v>4922</v>
      </c>
      <c r="B28" s="83" t="n">
        <v>512</v>
      </c>
    </row>
    <row r="29" customFormat="false" ht="15" hidden="false" customHeight="true" outlineLevel="0" collapsed="false">
      <c r="A29" s="80" t="s">
        <v>4923</v>
      </c>
      <c r="B29" s="83" t="n">
        <v>272</v>
      </c>
    </row>
    <row r="30" customFormat="false" ht="15" hidden="false" customHeight="true" outlineLevel="0" collapsed="false">
      <c r="A30" s="80" t="s">
        <v>4924</v>
      </c>
      <c r="B30" s="83" t="n">
        <v>140</v>
      </c>
    </row>
    <row r="31" customFormat="false" ht="15" hidden="false" customHeight="true" outlineLevel="0" collapsed="false">
      <c r="A31" s="80" t="s">
        <v>4925</v>
      </c>
      <c r="B31" s="83" t="n">
        <v>36</v>
      </c>
    </row>
    <row r="32" customFormat="false" ht="15" hidden="false" customHeight="true" outlineLevel="0" collapsed="false">
      <c r="A32" s="80" t="s">
        <v>4926</v>
      </c>
      <c r="B32" s="83" t="n">
        <v>20</v>
      </c>
    </row>
    <row r="33" customFormat="false" ht="15" hidden="false" customHeight="true" outlineLevel="0" collapsed="false">
      <c r="A33" s="84" t="s">
        <v>4927</v>
      </c>
      <c r="B33" s="85" t="n">
        <f aca="false">SUM(B5:B32)</f>
        <v>1206374</v>
      </c>
    </row>
  </sheetData>
  <mergeCells count="1">
    <mergeCell ref="A2:C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39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1484375" defaultRowHeight="15" zeroHeight="false" outlineLevelRow="0" outlineLevelCol="0"/>
  <cols>
    <col collapsed="false" customWidth="true" hidden="false" outlineLevel="0" max="1" min="1" style="0" width="11"/>
    <col collapsed="false" customWidth="true" hidden="false" outlineLevel="0" max="2" min="2" style="0" width="58"/>
    <col collapsed="false" customWidth="true" hidden="false" outlineLevel="0" max="3" min="3" style="0" width="11"/>
    <col collapsed="false" customWidth="true" hidden="false" outlineLevel="0" max="4" min="4" style="0" width="14"/>
  </cols>
  <sheetData>
    <row r="1" customFormat="false" ht="15" hidden="false" customHeight="true" outlineLevel="0" collapsed="false">
      <c r="A1" s="3" t="s">
        <v>162</v>
      </c>
    </row>
    <row r="2" customFormat="false" ht="15" hidden="false" customHeight="true" outlineLevel="0" collapsed="false">
      <c r="A2" s="4" t="s">
        <v>163</v>
      </c>
      <c r="B2" s="4" t="s">
        <v>164</v>
      </c>
      <c r="C2" s="4" t="s">
        <v>165</v>
      </c>
      <c r="D2" s="4" t="s">
        <v>166</v>
      </c>
    </row>
    <row r="3" customFormat="false" ht="15" hidden="false" customHeight="true" outlineLevel="0" collapsed="false">
      <c r="A3" s="0" t="s">
        <v>167</v>
      </c>
      <c r="B3" s="0" t="s">
        <v>168</v>
      </c>
      <c r="C3" s="0" t="s">
        <v>169</v>
      </c>
      <c r="D3" s="24" t="n">
        <v>155495730</v>
      </c>
    </row>
    <row r="4" customFormat="false" ht="15" hidden="false" customHeight="true" outlineLevel="0" collapsed="false">
      <c r="A4" s="0" t="s">
        <v>170</v>
      </c>
      <c r="B4" s="0" t="s">
        <v>171</v>
      </c>
      <c r="C4" s="0" t="s">
        <v>172</v>
      </c>
      <c r="D4" s="24" t="n">
        <v>11132700</v>
      </c>
    </row>
    <row r="5" customFormat="false" ht="15" hidden="false" customHeight="true" outlineLevel="0" collapsed="false">
      <c r="A5" s="0" t="s">
        <v>173</v>
      </c>
      <c r="B5" s="0" t="s">
        <v>174</v>
      </c>
      <c r="C5" s="0" t="s">
        <v>175</v>
      </c>
      <c r="D5" s="24" t="n">
        <v>3720520</v>
      </c>
    </row>
    <row r="6" customFormat="false" ht="15" hidden="false" customHeight="true" outlineLevel="0" collapsed="false">
      <c r="A6" s="0" t="s">
        <v>176</v>
      </c>
      <c r="B6" s="0" t="s">
        <v>177</v>
      </c>
      <c r="C6" s="0" t="s">
        <v>178</v>
      </c>
      <c r="D6" s="24" t="n">
        <v>204350</v>
      </c>
    </row>
    <row r="7" customFormat="false" ht="15" hidden="false" customHeight="true" outlineLevel="0" collapsed="false">
      <c r="A7" s="0" t="s">
        <v>179</v>
      </c>
      <c r="B7" s="0" t="s">
        <v>177</v>
      </c>
      <c r="C7" s="0" t="s">
        <v>180</v>
      </c>
      <c r="D7" s="24" t="n">
        <v>204350</v>
      </c>
    </row>
    <row r="8" customFormat="false" ht="15" hidden="false" customHeight="true" outlineLevel="0" collapsed="false">
      <c r="A8" s="0" t="s">
        <v>181</v>
      </c>
      <c r="B8" s="0" t="s">
        <v>182</v>
      </c>
      <c r="C8" s="0" t="s">
        <v>178</v>
      </c>
      <c r="D8" s="24" t="n">
        <v>3503020</v>
      </c>
    </row>
    <row r="9" customFormat="false" ht="15" hidden="false" customHeight="true" outlineLevel="0" collapsed="false">
      <c r="A9" s="0" t="s">
        <v>183</v>
      </c>
      <c r="B9" s="0" t="s">
        <v>182</v>
      </c>
      <c r="C9" s="0" t="s">
        <v>180</v>
      </c>
      <c r="D9" s="24" t="n">
        <v>3503020</v>
      </c>
    </row>
    <row r="10" customFormat="false" ht="15" hidden="false" customHeight="true" outlineLevel="0" collapsed="false">
      <c r="A10" s="0" t="s">
        <v>184</v>
      </c>
      <c r="B10" s="0" t="s">
        <v>185</v>
      </c>
      <c r="C10" s="0" t="s">
        <v>175</v>
      </c>
      <c r="D10" s="24" t="n">
        <v>1167460</v>
      </c>
    </row>
    <row r="11" customFormat="false" ht="15" hidden="false" customHeight="true" outlineLevel="0" collapsed="false">
      <c r="A11" s="0" t="s">
        <v>186</v>
      </c>
      <c r="B11" s="0" t="s">
        <v>187</v>
      </c>
      <c r="C11" s="0" t="s">
        <v>178</v>
      </c>
      <c r="D11" s="24" t="n">
        <v>21470</v>
      </c>
    </row>
    <row r="12" customFormat="false" ht="15" hidden="false" customHeight="true" outlineLevel="0" collapsed="false">
      <c r="A12" s="0" t="s">
        <v>188</v>
      </c>
      <c r="B12" s="0" t="s">
        <v>187</v>
      </c>
      <c r="C12" s="0" t="s">
        <v>180</v>
      </c>
      <c r="D12" s="24" t="n">
        <v>21470</v>
      </c>
    </row>
    <row r="13" customFormat="false" ht="15" hidden="false" customHeight="true" outlineLevel="0" collapsed="false">
      <c r="A13" s="0" t="s">
        <v>189</v>
      </c>
      <c r="B13" s="0" t="s">
        <v>190</v>
      </c>
      <c r="C13" s="0" t="s">
        <v>178</v>
      </c>
      <c r="D13" s="24" t="n">
        <v>1032320</v>
      </c>
    </row>
    <row r="14" customFormat="false" ht="15" hidden="false" customHeight="true" outlineLevel="0" collapsed="false">
      <c r="A14" s="0" t="s">
        <v>191</v>
      </c>
      <c r="B14" s="0" t="s">
        <v>192</v>
      </c>
      <c r="C14" s="0" t="s">
        <v>180</v>
      </c>
      <c r="D14" s="24" t="n">
        <v>395240</v>
      </c>
    </row>
    <row r="15" customFormat="false" ht="15" hidden="false" customHeight="true" outlineLevel="0" collapsed="false">
      <c r="A15" s="0" t="s">
        <v>193</v>
      </c>
      <c r="B15" s="0" t="s">
        <v>194</v>
      </c>
      <c r="C15" s="0" t="s">
        <v>180</v>
      </c>
      <c r="D15" s="24" t="n">
        <v>637080</v>
      </c>
    </row>
    <row r="16" customFormat="false" ht="15" hidden="false" customHeight="true" outlineLevel="0" collapsed="false">
      <c r="A16" s="0" t="s">
        <v>195</v>
      </c>
      <c r="B16" s="0" t="s">
        <v>196</v>
      </c>
      <c r="C16" s="0" t="s">
        <v>178</v>
      </c>
      <c r="D16" s="24" t="n">
        <v>113670</v>
      </c>
    </row>
    <row r="17" customFormat="false" ht="15" hidden="false" customHeight="true" outlineLevel="0" collapsed="false">
      <c r="A17" s="0" t="s">
        <v>197</v>
      </c>
      <c r="B17" s="0" t="s">
        <v>198</v>
      </c>
      <c r="C17" s="0" t="s">
        <v>180</v>
      </c>
      <c r="D17" s="24" t="n">
        <v>74850</v>
      </c>
    </row>
    <row r="18" customFormat="false" ht="15" hidden="false" customHeight="true" outlineLevel="0" collapsed="false">
      <c r="A18" s="0" t="s">
        <v>199</v>
      </c>
      <c r="B18" s="0" t="s">
        <v>200</v>
      </c>
      <c r="C18" s="0" t="s">
        <v>180</v>
      </c>
      <c r="D18" s="24" t="n">
        <v>38810</v>
      </c>
    </row>
    <row r="19" customFormat="false" ht="15" hidden="false" customHeight="true" outlineLevel="0" collapsed="false">
      <c r="A19" s="0" t="s">
        <v>201</v>
      </c>
      <c r="B19" s="0" t="s">
        <v>202</v>
      </c>
      <c r="C19" s="0" t="s">
        <v>175</v>
      </c>
      <c r="D19" s="24" t="n">
        <v>2775810</v>
      </c>
    </row>
    <row r="20" customFormat="false" ht="15" hidden="false" customHeight="true" outlineLevel="0" collapsed="false">
      <c r="A20" s="0" t="s">
        <v>203</v>
      </c>
      <c r="B20" s="0" t="s">
        <v>204</v>
      </c>
      <c r="C20" s="0" t="s">
        <v>178</v>
      </c>
      <c r="D20" s="24" t="n">
        <v>420130</v>
      </c>
    </row>
    <row r="21" customFormat="false" ht="15" hidden="false" customHeight="true" outlineLevel="0" collapsed="false">
      <c r="A21" s="0" t="s">
        <v>205</v>
      </c>
      <c r="B21" s="0" t="s">
        <v>206</v>
      </c>
      <c r="C21" s="0" t="s">
        <v>180</v>
      </c>
      <c r="D21" s="24" t="n">
        <v>263960</v>
      </c>
    </row>
    <row r="22" customFormat="false" ht="15" hidden="false" customHeight="true" outlineLevel="0" collapsed="false">
      <c r="A22" s="0" t="s">
        <v>207</v>
      </c>
      <c r="B22" s="0" t="s">
        <v>208</v>
      </c>
      <c r="C22" s="0" t="s">
        <v>180</v>
      </c>
      <c r="D22" s="24" t="n">
        <v>156180</v>
      </c>
    </row>
    <row r="23" customFormat="false" ht="15" hidden="false" customHeight="true" outlineLevel="0" collapsed="false">
      <c r="A23" s="0" t="s">
        <v>209</v>
      </c>
      <c r="B23" s="0" t="s">
        <v>210</v>
      </c>
      <c r="C23" s="0" t="s">
        <v>178</v>
      </c>
      <c r="D23" s="24" t="n">
        <v>670570</v>
      </c>
    </row>
    <row r="24" customFormat="false" ht="15" hidden="false" customHeight="true" outlineLevel="0" collapsed="false">
      <c r="A24" s="0" t="s">
        <v>211</v>
      </c>
      <c r="B24" s="0" t="s">
        <v>210</v>
      </c>
      <c r="C24" s="0" t="s">
        <v>180</v>
      </c>
      <c r="D24" s="24" t="n">
        <v>670570</v>
      </c>
    </row>
    <row r="25" customFormat="false" ht="15" hidden="false" customHeight="true" outlineLevel="0" collapsed="false">
      <c r="A25" s="0" t="s">
        <v>212</v>
      </c>
      <c r="B25" s="0" t="s">
        <v>213</v>
      </c>
      <c r="C25" s="0" t="s">
        <v>178</v>
      </c>
      <c r="D25" s="24" t="n">
        <v>841710</v>
      </c>
    </row>
    <row r="26" customFormat="false" ht="15" hidden="false" customHeight="true" outlineLevel="0" collapsed="false">
      <c r="A26" s="0" t="s">
        <v>214</v>
      </c>
      <c r="B26" s="0" t="s">
        <v>213</v>
      </c>
      <c r="C26" s="0" t="s">
        <v>180</v>
      </c>
      <c r="D26" s="24" t="n">
        <v>841710</v>
      </c>
    </row>
    <row r="27" customFormat="false" ht="15" hidden="false" customHeight="true" outlineLevel="0" collapsed="false">
      <c r="A27" s="0" t="s">
        <v>215</v>
      </c>
      <c r="B27" s="0" t="s">
        <v>216</v>
      </c>
      <c r="C27" s="0" t="s">
        <v>178</v>
      </c>
      <c r="D27" s="24" t="n">
        <v>246250</v>
      </c>
    </row>
    <row r="28" customFormat="false" ht="15" hidden="false" customHeight="true" outlineLevel="0" collapsed="false">
      <c r="A28" s="0" t="s">
        <v>217</v>
      </c>
      <c r="B28" s="0" t="s">
        <v>216</v>
      </c>
      <c r="C28" s="0" t="s">
        <v>180</v>
      </c>
      <c r="D28" s="24" t="n">
        <v>246250</v>
      </c>
    </row>
    <row r="29" customFormat="false" ht="15" hidden="false" customHeight="true" outlineLevel="0" collapsed="false">
      <c r="A29" s="0" t="s">
        <v>218</v>
      </c>
      <c r="B29" s="0" t="s">
        <v>219</v>
      </c>
      <c r="C29" s="0" t="s">
        <v>178</v>
      </c>
      <c r="D29" s="24" t="n">
        <v>84320</v>
      </c>
    </row>
    <row r="30" customFormat="false" ht="15" hidden="false" customHeight="true" outlineLevel="0" collapsed="false">
      <c r="A30" s="0" t="s">
        <v>220</v>
      </c>
      <c r="B30" s="0" t="s">
        <v>219</v>
      </c>
      <c r="C30" s="0" t="s">
        <v>180</v>
      </c>
      <c r="D30" s="24" t="n">
        <v>84320</v>
      </c>
    </row>
    <row r="31" customFormat="false" ht="15" hidden="false" customHeight="true" outlineLevel="0" collapsed="false">
      <c r="A31" s="0" t="s">
        <v>221</v>
      </c>
      <c r="B31" s="0" t="s">
        <v>222</v>
      </c>
      <c r="C31" s="0" t="s">
        <v>178</v>
      </c>
      <c r="D31" s="24" t="n">
        <v>221180</v>
      </c>
    </row>
    <row r="32" customFormat="false" ht="15" hidden="false" customHeight="true" outlineLevel="0" collapsed="false">
      <c r="A32" s="0" t="s">
        <v>223</v>
      </c>
      <c r="B32" s="0" t="s">
        <v>222</v>
      </c>
      <c r="C32" s="0" t="s">
        <v>180</v>
      </c>
      <c r="D32" s="24" t="n">
        <v>221180</v>
      </c>
    </row>
    <row r="33" customFormat="false" ht="15" hidden="false" customHeight="true" outlineLevel="0" collapsed="false">
      <c r="A33" s="0" t="s">
        <v>224</v>
      </c>
      <c r="B33" s="0" t="s">
        <v>225</v>
      </c>
      <c r="C33" s="0" t="s">
        <v>178</v>
      </c>
      <c r="D33" s="24" t="n">
        <v>22940</v>
      </c>
    </row>
    <row r="34" customFormat="false" ht="15" hidden="false" customHeight="true" outlineLevel="0" collapsed="false">
      <c r="A34" s="0" t="s">
        <v>226</v>
      </c>
      <c r="B34" s="0" t="s">
        <v>225</v>
      </c>
      <c r="C34" s="0" t="s">
        <v>180</v>
      </c>
      <c r="D34" s="24" t="n">
        <v>22940</v>
      </c>
    </row>
    <row r="35" customFormat="false" ht="15" hidden="false" customHeight="true" outlineLevel="0" collapsed="false">
      <c r="A35" s="0" t="s">
        <v>227</v>
      </c>
      <c r="B35" s="0" t="s">
        <v>228</v>
      </c>
      <c r="C35" s="0" t="s">
        <v>178</v>
      </c>
      <c r="D35" s="24" t="n">
        <v>220660</v>
      </c>
    </row>
    <row r="36" customFormat="false" ht="15" hidden="false" customHeight="true" outlineLevel="0" collapsed="false">
      <c r="A36" s="0" t="s">
        <v>229</v>
      </c>
      <c r="B36" s="0" t="s">
        <v>228</v>
      </c>
      <c r="C36" s="0" t="s">
        <v>180</v>
      </c>
      <c r="D36" s="24" t="n">
        <v>220660</v>
      </c>
    </row>
    <row r="37" customFormat="false" ht="15" hidden="false" customHeight="true" outlineLevel="0" collapsed="false">
      <c r="A37" s="0" t="s">
        <v>230</v>
      </c>
      <c r="B37" s="0" t="s">
        <v>231</v>
      </c>
      <c r="C37" s="0" t="s">
        <v>178</v>
      </c>
      <c r="D37" s="24" t="n">
        <v>48050</v>
      </c>
    </row>
    <row r="38" customFormat="false" ht="15" hidden="false" customHeight="true" outlineLevel="0" collapsed="false">
      <c r="A38" s="0" t="s">
        <v>232</v>
      </c>
      <c r="B38" s="0" t="s">
        <v>231</v>
      </c>
      <c r="C38" s="0" t="s">
        <v>180</v>
      </c>
      <c r="D38" s="24" t="n">
        <v>48050</v>
      </c>
    </row>
    <row r="39" customFormat="false" ht="15" hidden="false" customHeight="true" outlineLevel="0" collapsed="false">
      <c r="A39" s="0" t="s">
        <v>233</v>
      </c>
      <c r="B39" s="0" t="s">
        <v>234</v>
      </c>
      <c r="C39" s="0" t="s">
        <v>175</v>
      </c>
      <c r="D39" s="24" t="n">
        <v>3468900</v>
      </c>
    </row>
    <row r="40" customFormat="false" ht="15" hidden="false" customHeight="true" outlineLevel="0" collapsed="false">
      <c r="A40" s="0" t="s">
        <v>235</v>
      </c>
      <c r="B40" s="0" t="s">
        <v>236</v>
      </c>
      <c r="C40" s="0" t="s">
        <v>178</v>
      </c>
      <c r="D40" s="24" t="n">
        <v>6500</v>
      </c>
    </row>
    <row r="41" customFormat="false" ht="15" hidden="false" customHeight="true" outlineLevel="0" collapsed="false">
      <c r="A41" s="0" t="s">
        <v>237</v>
      </c>
      <c r="B41" s="0" t="s">
        <v>236</v>
      </c>
      <c r="C41" s="0" t="s">
        <v>180</v>
      </c>
      <c r="D41" s="24" t="n">
        <v>6500</v>
      </c>
    </row>
    <row r="42" customFormat="false" ht="15" hidden="false" customHeight="true" outlineLevel="0" collapsed="false">
      <c r="A42" s="0" t="s">
        <v>238</v>
      </c>
      <c r="B42" s="0" t="s">
        <v>239</v>
      </c>
      <c r="C42" s="0" t="s">
        <v>178</v>
      </c>
      <c r="D42" s="24" t="n">
        <v>380360</v>
      </c>
    </row>
    <row r="43" customFormat="false" ht="15" hidden="false" customHeight="true" outlineLevel="0" collapsed="false">
      <c r="A43" s="0" t="s">
        <v>240</v>
      </c>
      <c r="B43" s="0" t="s">
        <v>239</v>
      </c>
      <c r="C43" s="0" t="s">
        <v>180</v>
      </c>
      <c r="D43" s="24" t="n">
        <v>380360</v>
      </c>
    </row>
    <row r="44" customFormat="false" ht="15" hidden="false" customHeight="true" outlineLevel="0" collapsed="false">
      <c r="A44" s="0" t="s">
        <v>241</v>
      </c>
      <c r="B44" s="0" t="s">
        <v>242</v>
      </c>
      <c r="C44" s="0" t="s">
        <v>178</v>
      </c>
      <c r="D44" s="24" t="n">
        <v>637590</v>
      </c>
    </row>
    <row r="45" customFormat="false" ht="15" hidden="false" customHeight="true" outlineLevel="0" collapsed="false">
      <c r="A45" s="0" t="s">
        <v>243</v>
      </c>
      <c r="B45" s="0" t="s">
        <v>244</v>
      </c>
      <c r="C45" s="0" t="s">
        <v>180</v>
      </c>
      <c r="D45" s="24" t="n">
        <v>73660</v>
      </c>
    </row>
    <row r="46" customFormat="false" ht="15" hidden="false" customHeight="true" outlineLevel="0" collapsed="false">
      <c r="A46" s="0" t="s">
        <v>245</v>
      </c>
      <c r="B46" s="0" t="s">
        <v>246</v>
      </c>
      <c r="C46" s="0" t="s">
        <v>180</v>
      </c>
      <c r="D46" s="24" t="n">
        <v>328330</v>
      </c>
    </row>
    <row r="47" customFormat="false" ht="15" hidden="false" customHeight="true" outlineLevel="0" collapsed="false">
      <c r="A47" s="0" t="s">
        <v>247</v>
      </c>
      <c r="B47" s="0" t="s">
        <v>248</v>
      </c>
      <c r="C47" s="0" t="s">
        <v>180</v>
      </c>
      <c r="D47" s="24" t="n">
        <v>180470</v>
      </c>
    </row>
    <row r="48" customFormat="false" ht="15" hidden="false" customHeight="true" outlineLevel="0" collapsed="false">
      <c r="A48" s="0" t="s">
        <v>249</v>
      </c>
      <c r="B48" s="0" t="s">
        <v>250</v>
      </c>
      <c r="C48" s="0" t="s">
        <v>180</v>
      </c>
      <c r="D48" s="24" t="n">
        <v>55130</v>
      </c>
    </row>
    <row r="49" customFormat="false" ht="15" hidden="false" customHeight="true" outlineLevel="0" collapsed="false">
      <c r="A49" s="0" t="s">
        <v>251</v>
      </c>
      <c r="B49" s="0" t="s">
        <v>252</v>
      </c>
      <c r="C49" s="0" t="s">
        <v>178</v>
      </c>
      <c r="D49" s="24" t="n">
        <v>220260</v>
      </c>
    </row>
    <row r="50" customFormat="false" ht="15" hidden="false" customHeight="true" outlineLevel="0" collapsed="false">
      <c r="A50" s="0" t="s">
        <v>253</v>
      </c>
      <c r="B50" s="0" t="s">
        <v>252</v>
      </c>
      <c r="C50" s="0" t="s">
        <v>180</v>
      </c>
      <c r="D50" s="24" t="n">
        <v>220260</v>
      </c>
    </row>
    <row r="51" customFormat="false" ht="15" hidden="false" customHeight="true" outlineLevel="0" collapsed="false">
      <c r="A51" s="0" t="s">
        <v>254</v>
      </c>
      <c r="B51" s="0" t="s">
        <v>255</v>
      </c>
      <c r="C51" s="0" t="s">
        <v>178</v>
      </c>
      <c r="D51" s="24" t="n">
        <v>238430</v>
      </c>
    </row>
    <row r="52" customFormat="false" ht="15" hidden="false" customHeight="true" outlineLevel="0" collapsed="false">
      <c r="A52" s="0" t="s">
        <v>256</v>
      </c>
      <c r="B52" s="0" t="s">
        <v>255</v>
      </c>
      <c r="C52" s="0" t="s">
        <v>180</v>
      </c>
      <c r="D52" s="24" t="n">
        <v>238430</v>
      </c>
    </row>
    <row r="53" customFormat="false" ht="15" hidden="false" customHeight="true" outlineLevel="0" collapsed="false">
      <c r="A53" s="0" t="s">
        <v>257</v>
      </c>
      <c r="B53" s="0" t="s">
        <v>258</v>
      </c>
      <c r="C53" s="0" t="s">
        <v>178</v>
      </c>
      <c r="D53" s="24" t="n">
        <v>43010</v>
      </c>
    </row>
    <row r="54" customFormat="false" ht="15" hidden="false" customHeight="true" outlineLevel="0" collapsed="false">
      <c r="A54" s="0" t="s">
        <v>259</v>
      </c>
      <c r="B54" s="0" t="s">
        <v>260</v>
      </c>
      <c r="C54" s="0" t="s">
        <v>180</v>
      </c>
      <c r="D54" s="24" t="n">
        <v>5030</v>
      </c>
    </row>
    <row r="55" customFormat="false" ht="15" hidden="false" customHeight="true" outlineLevel="0" collapsed="false">
      <c r="A55" s="0" t="s">
        <v>261</v>
      </c>
      <c r="B55" s="0" t="s">
        <v>262</v>
      </c>
      <c r="C55" s="0" t="s">
        <v>180</v>
      </c>
      <c r="D55" s="24" t="n">
        <v>37980</v>
      </c>
    </row>
    <row r="56" customFormat="false" ht="15" hidden="false" customHeight="true" outlineLevel="0" collapsed="false">
      <c r="A56" s="0" t="s">
        <v>263</v>
      </c>
      <c r="B56" s="0" t="s">
        <v>264</v>
      </c>
      <c r="C56" s="0" t="s">
        <v>178</v>
      </c>
      <c r="D56" s="24" t="n">
        <v>42620</v>
      </c>
    </row>
    <row r="57" customFormat="false" ht="15" hidden="false" customHeight="true" outlineLevel="0" collapsed="false">
      <c r="A57" s="0" t="s">
        <v>265</v>
      </c>
      <c r="B57" s="0" t="s">
        <v>264</v>
      </c>
      <c r="C57" s="0" t="s">
        <v>180</v>
      </c>
      <c r="D57" s="24" t="n">
        <v>42620</v>
      </c>
    </row>
    <row r="58" customFormat="false" ht="15" hidden="false" customHeight="true" outlineLevel="0" collapsed="false">
      <c r="A58" s="0" t="s">
        <v>266</v>
      </c>
      <c r="B58" s="0" t="s">
        <v>267</v>
      </c>
      <c r="C58" s="0" t="s">
        <v>178</v>
      </c>
      <c r="D58" s="24" t="n">
        <v>597080</v>
      </c>
    </row>
    <row r="59" customFormat="false" ht="15" hidden="false" customHeight="true" outlineLevel="0" collapsed="false">
      <c r="A59" s="0" t="s">
        <v>268</v>
      </c>
      <c r="B59" s="0" t="s">
        <v>267</v>
      </c>
      <c r="C59" s="0" t="s">
        <v>180</v>
      </c>
      <c r="D59" s="24" t="n">
        <v>597080</v>
      </c>
    </row>
    <row r="60" customFormat="false" ht="15" hidden="false" customHeight="true" outlineLevel="0" collapsed="false">
      <c r="A60" s="0" t="s">
        <v>269</v>
      </c>
      <c r="B60" s="0" t="s">
        <v>270</v>
      </c>
      <c r="C60" s="0" t="s">
        <v>178</v>
      </c>
      <c r="D60" s="24" t="n">
        <v>108690</v>
      </c>
    </row>
    <row r="61" customFormat="false" ht="15" hidden="false" customHeight="true" outlineLevel="0" collapsed="false">
      <c r="A61" s="0" t="s">
        <v>271</v>
      </c>
      <c r="B61" s="0" t="s">
        <v>270</v>
      </c>
      <c r="C61" s="0" t="s">
        <v>180</v>
      </c>
      <c r="D61" s="24" t="n">
        <v>108690</v>
      </c>
    </row>
    <row r="62" customFormat="false" ht="15" hidden="false" customHeight="true" outlineLevel="0" collapsed="false">
      <c r="A62" s="0" t="s">
        <v>272</v>
      </c>
      <c r="B62" s="0" t="s">
        <v>273</v>
      </c>
      <c r="C62" s="0" t="s">
        <v>178</v>
      </c>
      <c r="D62" s="24" t="n">
        <v>13810</v>
      </c>
    </row>
    <row r="63" customFormat="false" ht="15" hidden="false" customHeight="true" outlineLevel="0" collapsed="false">
      <c r="A63" s="0" t="s">
        <v>274</v>
      </c>
      <c r="B63" s="0" t="s">
        <v>273</v>
      </c>
      <c r="C63" s="0" t="s">
        <v>180</v>
      </c>
      <c r="D63" s="24" t="n">
        <v>13810</v>
      </c>
    </row>
    <row r="64" customFormat="false" ht="15" hidden="false" customHeight="true" outlineLevel="0" collapsed="false">
      <c r="A64" s="0" t="s">
        <v>275</v>
      </c>
      <c r="B64" s="0" t="s">
        <v>276</v>
      </c>
      <c r="C64" s="0" t="s">
        <v>178</v>
      </c>
      <c r="D64" s="24" t="n">
        <v>311180</v>
      </c>
    </row>
    <row r="65" customFormat="false" ht="15" hidden="false" customHeight="true" outlineLevel="0" collapsed="false">
      <c r="A65" s="0" t="s">
        <v>277</v>
      </c>
      <c r="B65" s="0" t="s">
        <v>276</v>
      </c>
      <c r="C65" s="0" t="s">
        <v>180</v>
      </c>
      <c r="D65" s="24" t="n">
        <v>311180</v>
      </c>
    </row>
    <row r="66" customFormat="false" ht="15" hidden="false" customHeight="true" outlineLevel="0" collapsed="false">
      <c r="A66" s="0" t="s">
        <v>278</v>
      </c>
      <c r="B66" s="0" t="s">
        <v>279</v>
      </c>
      <c r="C66" s="0" t="s">
        <v>178</v>
      </c>
      <c r="D66" s="24" t="n">
        <v>209330</v>
      </c>
    </row>
    <row r="67" customFormat="false" ht="15" hidden="false" customHeight="true" outlineLevel="0" collapsed="false">
      <c r="A67" s="0" t="s">
        <v>280</v>
      </c>
      <c r="B67" s="0" t="s">
        <v>279</v>
      </c>
      <c r="C67" s="0" t="s">
        <v>180</v>
      </c>
      <c r="D67" s="24" t="n">
        <v>209330</v>
      </c>
    </row>
    <row r="68" customFormat="false" ht="15" hidden="false" customHeight="true" outlineLevel="0" collapsed="false">
      <c r="A68" s="0" t="s">
        <v>281</v>
      </c>
      <c r="B68" s="0" t="s">
        <v>282</v>
      </c>
      <c r="C68" s="0" t="s">
        <v>178</v>
      </c>
      <c r="D68" s="24" t="n">
        <v>13500</v>
      </c>
    </row>
    <row r="69" customFormat="false" ht="15" hidden="false" customHeight="true" outlineLevel="0" collapsed="false">
      <c r="A69" s="0" t="s">
        <v>283</v>
      </c>
      <c r="B69" s="0" t="s">
        <v>282</v>
      </c>
      <c r="C69" s="0" t="s">
        <v>180</v>
      </c>
      <c r="D69" s="24" t="n">
        <v>13500</v>
      </c>
    </row>
    <row r="70" customFormat="false" ht="15" hidden="false" customHeight="true" outlineLevel="0" collapsed="false">
      <c r="A70" s="0" t="s">
        <v>284</v>
      </c>
      <c r="B70" s="0" t="s">
        <v>285</v>
      </c>
      <c r="C70" s="0" t="s">
        <v>178</v>
      </c>
      <c r="D70" s="24" t="n">
        <v>24350</v>
      </c>
    </row>
    <row r="71" customFormat="false" ht="15" hidden="false" customHeight="true" outlineLevel="0" collapsed="false">
      <c r="A71" s="0" t="s">
        <v>286</v>
      </c>
      <c r="B71" s="0" t="s">
        <v>287</v>
      </c>
      <c r="C71" s="0" t="s">
        <v>180</v>
      </c>
      <c r="D71" s="24" t="n">
        <v>13910</v>
      </c>
    </row>
    <row r="72" customFormat="false" ht="15" hidden="false" customHeight="true" outlineLevel="0" collapsed="false">
      <c r="A72" s="0" t="s">
        <v>288</v>
      </c>
      <c r="B72" s="0" t="s">
        <v>289</v>
      </c>
      <c r="C72" s="0" t="s">
        <v>180</v>
      </c>
      <c r="D72" s="24" t="n">
        <v>10450</v>
      </c>
    </row>
    <row r="73" customFormat="false" ht="15" hidden="false" customHeight="true" outlineLevel="0" collapsed="false">
      <c r="A73" s="0" t="s">
        <v>290</v>
      </c>
      <c r="B73" s="0" t="s">
        <v>291</v>
      </c>
      <c r="C73" s="0" t="s">
        <v>178</v>
      </c>
      <c r="D73" s="24" t="n">
        <v>622190</v>
      </c>
    </row>
    <row r="74" customFormat="false" ht="15" hidden="false" customHeight="true" outlineLevel="0" collapsed="false">
      <c r="A74" s="0" t="s">
        <v>292</v>
      </c>
      <c r="B74" s="0" t="s">
        <v>293</v>
      </c>
      <c r="C74" s="0" t="s">
        <v>180</v>
      </c>
      <c r="D74" s="24" t="n">
        <v>622190</v>
      </c>
    </row>
    <row r="75" customFormat="false" ht="15" hidden="false" customHeight="true" outlineLevel="0" collapsed="false">
      <c r="A75" s="0" t="s">
        <v>294</v>
      </c>
      <c r="B75" s="0" t="s">
        <v>295</v>
      </c>
      <c r="C75" s="0" t="s">
        <v>172</v>
      </c>
      <c r="D75" s="24" t="n">
        <v>10537240</v>
      </c>
    </row>
    <row r="76" customFormat="false" ht="15" hidden="false" customHeight="true" outlineLevel="0" collapsed="false">
      <c r="A76" s="0" t="s">
        <v>296</v>
      </c>
      <c r="B76" s="0" t="s">
        <v>297</v>
      </c>
      <c r="C76" s="0" t="s">
        <v>175</v>
      </c>
      <c r="D76" s="24" t="n">
        <v>7485920</v>
      </c>
    </row>
    <row r="77" customFormat="false" ht="15" hidden="false" customHeight="true" outlineLevel="0" collapsed="false">
      <c r="A77" s="0" t="s">
        <v>298</v>
      </c>
      <c r="B77" s="0" t="s">
        <v>299</v>
      </c>
      <c r="C77" s="0" t="s">
        <v>178</v>
      </c>
      <c r="D77" s="24" t="n">
        <v>12620</v>
      </c>
    </row>
    <row r="78" customFormat="false" ht="15" hidden="false" customHeight="true" outlineLevel="0" collapsed="false">
      <c r="A78" s="0" t="s">
        <v>300</v>
      </c>
      <c r="B78" s="0" t="s">
        <v>299</v>
      </c>
      <c r="C78" s="0" t="s">
        <v>180</v>
      </c>
      <c r="D78" s="24" t="n">
        <v>12620</v>
      </c>
    </row>
    <row r="79" customFormat="false" ht="15" hidden="false" customHeight="true" outlineLevel="0" collapsed="false">
      <c r="A79" s="0" t="s">
        <v>301</v>
      </c>
      <c r="B79" s="0" t="s">
        <v>302</v>
      </c>
      <c r="C79" s="0" t="s">
        <v>178</v>
      </c>
      <c r="D79" s="24" t="n">
        <v>491430</v>
      </c>
    </row>
    <row r="80" customFormat="false" ht="15" hidden="false" customHeight="true" outlineLevel="0" collapsed="false">
      <c r="A80" s="0" t="s">
        <v>303</v>
      </c>
      <c r="B80" s="0" t="s">
        <v>304</v>
      </c>
      <c r="C80" s="0" t="s">
        <v>178</v>
      </c>
      <c r="D80" s="24" t="n">
        <v>335790</v>
      </c>
    </row>
    <row r="81" customFormat="false" ht="15" hidden="false" customHeight="true" outlineLevel="0" collapsed="false">
      <c r="A81" s="0" t="s">
        <v>305</v>
      </c>
      <c r="B81" s="0" t="s">
        <v>306</v>
      </c>
      <c r="C81" s="0" t="s">
        <v>180</v>
      </c>
      <c r="D81" s="24" t="n">
        <v>324230</v>
      </c>
    </row>
    <row r="82" customFormat="false" ht="15" hidden="false" customHeight="true" outlineLevel="0" collapsed="false">
      <c r="A82" s="0" t="s">
        <v>307</v>
      </c>
      <c r="B82" s="0" t="s">
        <v>308</v>
      </c>
      <c r="C82" s="0" t="s">
        <v>180</v>
      </c>
      <c r="D82" s="24" t="n">
        <v>11560</v>
      </c>
    </row>
    <row r="83" customFormat="false" ht="15" hidden="false" customHeight="true" outlineLevel="0" collapsed="false">
      <c r="A83" s="0" t="s">
        <v>309</v>
      </c>
      <c r="B83" s="0" t="s">
        <v>310</v>
      </c>
      <c r="C83" s="0" t="s">
        <v>178</v>
      </c>
      <c r="D83" s="24" t="n">
        <v>417070</v>
      </c>
    </row>
    <row r="84" customFormat="false" ht="15" hidden="false" customHeight="true" outlineLevel="0" collapsed="false">
      <c r="A84" s="0" t="s">
        <v>311</v>
      </c>
      <c r="B84" s="0" t="s">
        <v>310</v>
      </c>
      <c r="C84" s="0" t="s">
        <v>180</v>
      </c>
      <c r="D84" s="24" t="n">
        <v>417070</v>
      </c>
    </row>
    <row r="85" customFormat="false" ht="15" hidden="false" customHeight="true" outlineLevel="0" collapsed="false">
      <c r="A85" s="0" t="s">
        <v>312</v>
      </c>
      <c r="B85" s="0" t="s">
        <v>313</v>
      </c>
      <c r="C85" s="0" t="s">
        <v>178</v>
      </c>
      <c r="D85" s="24" t="n">
        <v>224220</v>
      </c>
    </row>
    <row r="86" customFormat="false" ht="15" hidden="false" customHeight="true" outlineLevel="0" collapsed="false">
      <c r="A86" s="0" t="s">
        <v>314</v>
      </c>
      <c r="B86" s="0" t="s">
        <v>313</v>
      </c>
      <c r="C86" s="0" t="s">
        <v>180</v>
      </c>
      <c r="D86" s="24" t="n">
        <v>224220</v>
      </c>
    </row>
    <row r="87" customFormat="false" ht="15" hidden="false" customHeight="true" outlineLevel="0" collapsed="false">
      <c r="A87" s="0" t="s">
        <v>315</v>
      </c>
      <c r="B87" s="0" t="s">
        <v>316</v>
      </c>
      <c r="C87" s="0" t="s">
        <v>178</v>
      </c>
      <c r="D87" s="24" t="n">
        <v>977550</v>
      </c>
    </row>
    <row r="88" customFormat="false" ht="15" hidden="false" customHeight="true" outlineLevel="0" collapsed="false">
      <c r="A88" s="0" t="s">
        <v>317</v>
      </c>
      <c r="B88" s="0" t="s">
        <v>318</v>
      </c>
      <c r="C88" s="0" t="s">
        <v>180</v>
      </c>
      <c r="D88" s="24" t="n">
        <v>912430</v>
      </c>
    </row>
    <row r="89" customFormat="false" ht="15" hidden="false" customHeight="true" outlineLevel="0" collapsed="false">
      <c r="A89" s="0" t="s">
        <v>319</v>
      </c>
      <c r="B89" s="0" t="s">
        <v>320</v>
      </c>
      <c r="C89" s="0" t="s">
        <v>180</v>
      </c>
      <c r="D89" s="24" t="n">
        <v>310</v>
      </c>
    </row>
    <row r="90" customFormat="false" ht="15" hidden="false" customHeight="true" outlineLevel="0" collapsed="false">
      <c r="A90" s="0" t="s">
        <v>321</v>
      </c>
      <c r="B90" s="0" t="s">
        <v>322</v>
      </c>
      <c r="C90" s="0" t="s">
        <v>180</v>
      </c>
      <c r="D90" s="24" t="n">
        <v>64810</v>
      </c>
    </row>
    <row r="91" customFormat="false" ht="15" hidden="false" customHeight="true" outlineLevel="0" collapsed="false">
      <c r="A91" s="0" t="s">
        <v>323</v>
      </c>
      <c r="B91" s="0" t="s">
        <v>324</v>
      </c>
      <c r="C91" s="0" t="s">
        <v>178</v>
      </c>
      <c r="D91" s="24" t="n">
        <v>1317720</v>
      </c>
    </row>
    <row r="92" customFormat="false" ht="15" hidden="false" customHeight="true" outlineLevel="0" collapsed="false">
      <c r="A92" s="0" t="s">
        <v>325</v>
      </c>
      <c r="B92" s="0" t="s">
        <v>326</v>
      </c>
      <c r="C92" s="0" t="s">
        <v>180</v>
      </c>
      <c r="D92" s="24" t="n">
        <v>251040</v>
      </c>
    </row>
    <row r="93" customFormat="false" ht="15" hidden="false" customHeight="true" outlineLevel="0" collapsed="false">
      <c r="A93" s="0" t="s">
        <v>327</v>
      </c>
      <c r="B93" s="0" t="s">
        <v>328</v>
      </c>
      <c r="C93" s="0" t="s">
        <v>180</v>
      </c>
      <c r="D93" s="24" t="n">
        <v>1066670</v>
      </c>
    </row>
    <row r="94" customFormat="false" ht="15" hidden="false" customHeight="true" outlineLevel="0" collapsed="false">
      <c r="A94" s="0" t="s">
        <v>329</v>
      </c>
      <c r="B94" s="0" t="s">
        <v>330</v>
      </c>
      <c r="C94" s="0" t="s">
        <v>178</v>
      </c>
      <c r="D94" s="24" t="n">
        <v>898280</v>
      </c>
    </row>
    <row r="95" customFormat="false" ht="15" hidden="false" customHeight="true" outlineLevel="0" collapsed="false">
      <c r="A95" s="0" t="s">
        <v>331</v>
      </c>
      <c r="B95" s="0" t="s">
        <v>330</v>
      </c>
      <c r="C95" s="0" t="s">
        <v>180</v>
      </c>
      <c r="D95" s="24" t="n">
        <v>898280</v>
      </c>
    </row>
    <row r="96" customFormat="false" ht="15" hidden="false" customHeight="true" outlineLevel="0" collapsed="false">
      <c r="A96" s="0" t="s">
        <v>332</v>
      </c>
      <c r="B96" s="0" t="s">
        <v>333</v>
      </c>
      <c r="C96" s="0" t="s">
        <v>178</v>
      </c>
      <c r="D96" s="24" t="n">
        <v>142860</v>
      </c>
    </row>
    <row r="97" customFormat="false" ht="15" hidden="false" customHeight="true" outlineLevel="0" collapsed="false">
      <c r="A97" s="0" t="s">
        <v>334</v>
      </c>
      <c r="B97" s="0" t="s">
        <v>333</v>
      </c>
      <c r="C97" s="0" t="s">
        <v>180</v>
      </c>
      <c r="D97" s="24" t="n">
        <v>142860</v>
      </c>
    </row>
    <row r="98" customFormat="false" ht="15" hidden="false" customHeight="true" outlineLevel="0" collapsed="false">
      <c r="A98" s="0" t="s">
        <v>335</v>
      </c>
      <c r="B98" s="0" t="s">
        <v>336</v>
      </c>
      <c r="C98" s="0" t="s">
        <v>178</v>
      </c>
      <c r="D98" s="24" t="n">
        <v>111040</v>
      </c>
    </row>
    <row r="99" customFormat="false" ht="15" hidden="false" customHeight="true" outlineLevel="0" collapsed="false">
      <c r="A99" s="0" t="s">
        <v>337</v>
      </c>
      <c r="B99" s="0" t="s">
        <v>336</v>
      </c>
      <c r="C99" s="0" t="s">
        <v>180</v>
      </c>
      <c r="D99" s="24" t="n">
        <v>111040</v>
      </c>
    </row>
    <row r="100" customFormat="false" ht="15" hidden="false" customHeight="true" outlineLevel="0" collapsed="false">
      <c r="A100" s="0" t="s">
        <v>338</v>
      </c>
      <c r="B100" s="0" t="s">
        <v>339</v>
      </c>
      <c r="C100" s="0" t="s">
        <v>178</v>
      </c>
      <c r="D100" s="24" t="n">
        <v>112380</v>
      </c>
    </row>
    <row r="101" customFormat="false" ht="15" hidden="false" customHeight="true" outlineLevel="0" collapsed="false">
      <c r="A101" s="0" t="s">
        <v>340</v>
      </c>
      <c r="B101" s="0" t="s">
        <v>339</v>
      </c>
      <c r="C101" s="0" t="s">
        <v>180</v>
      </c>
      <c r="D101" s="24" t="n">
        <v>112380</v>
      </c>
    </row>
    <row r="102" customFormat="false" ht="15" hidden="false" customHeight="true" outlineLevel="0" collapsed="false">
      <c r="A102" s="0" t="s">
        <v>341</v>
      </c>
      <c r="B102" s="0" t="s">
        <v>342</v>
      </c>
      <c r="C102" s="0" t="s">
        <v>178</v>
      </c>
      <c r="D102" s="24" t="n">
        <v>458300</v>
      </c>
    </row>
    <row r="103" customFormat="false" ht="15" hidden="false" customHeight="true" outlineLevel="0" collapsed="false">
      <c r="A103" s="0" t="s">
        <v>343</v>
      </c>
      <c r="B103" s="0" t="s">
        <v>342</v>
      </c>
      <c r="C103" s="0" t="s">
        <v>180</v>
      </c>
      <c r="D103" s="24" t="n">
        <v>458300</v>
      </c>
    </row>
    <row r="104" customFormat="false" ht="15" hidden="false" customHeight="true" outlineLevel="0" collapsed="false">
      <c r="A104" s="0" t="s">
        <v>344</v>
      </c>
      <c r="B104" s="0" t="s">
        <v>345</v>
      </c>
      <c r="C104" s="0" t="s">
        <v>178</v>
      </c>
      <c r="D104" s="24" t="n">
        <v>899580</v>
      </c>
    </row>
    <row r="105" customFormat="false" ht="15" hidden="false" customHeight="true" outlineLevel="0" collapsed="false">
      <c r="A105" s="0" t="s">
        <v>346</v>
      </c>
      <c r="B105" s="0" t="s">
        <v>345</v>
      </c>
      <c r="C105" s="0" t="s">
        <v>180</v>
      </c>
      <c r="D105" s="24" t="n">
        <v>899580</v>
      </c>
    </row>
    <row r="106" customFormat="false" ht="15" hidden="false" customHeight="true" outlineLevel="0" collapsed="false">
      <c r="A106" s="0" t="s">
        <v>347</v>
      </c>
      <c r="B106" s="0" t="s">
        <v>348</v>
      </c>
      <c r="C106" s="0" t="s">
        <v>178</v>
      </c>
      <c r="D106" s="24" t="n">
        <v>1087090</v>
      </c>
    </row>
    <row r="107" customFormat="false" ht="15" hidden="false" customHeight="true" outlineLevel="0" collapsed="false">
      <c r="A107" s="0" t="s">
        <v>349</v>
      </c>
      <c r="B107" s="0" t="s">
        <v>350</v>
      </c>
      <c r="C107" s="0" t="s">
        <v>180</v>
      </c>
      <c r="D107" s="24" t="n">
        <v>1087090</v>
      </c>
    </row>
    <row r="108" customFormat="false" ht="15" hidden="false" customHeight="true" outlineLevel="0" collapsed="false">
      <c r="A108" s="0" t="s">
        <v>351</v>
      </c>
      <c r="B108" s="0" t="s">
        <v>352</v>
      </c>
      <c r="C108" s="0" t="s">
        <v>175</v>
      </c>
      <c r="D108" s="24" t="n">
        <v>3051310</v>
      </c>
    </row>
    <row r="109" customFormat="false" ht="15" hidden="false" customHeight="true" outlineLevel="0" collapsed="false">
      <c r="A109" s="0" t="s">
        <v>353</v>
      </c>
      <c r="B109" s="0" t="s">
        <v>354</v>
      </c>
      <c r="C109" s="0" t="s">
        <v>178</v>
      </c>
      <c r="D109" s="24" t="n">
        <v>1449500</v>
      </c>
    </row>
    <row r="110" customFormat="false" ht="15" hidden="false" customHeight="true" outlineLevel="0" collapsed="false">
      <c r="A110" s="0" t="s">
        <v>355</v>
      </c>
      <c r="B110" s="0" t="s">
        <v>354</v>
      </c>
      <c r="C110" s="0" t="s">
        <v>180</v>
      </c>
      <c r="D110" s="24" t="n">
        <v>1449500</v>
      </c>
    </row>
    <row r="111" customFormat="false" ht="15" hidden="false" customHeight="true" outlineLevel="0" collapsed="false">
      <c r="A111" s="0" t="s">
        <v>356</v>
      </c>
      <c r="B111" s="0" t="s">
        <v>357</v>
      </c>
      <c r="C111" s="0" t="s">
        <v>178</v>
      </c>
      <c r="D111" s="24" t="n">
        <v>57070</v>
      </c>
    </row>
    <row r="112" customFormat="false" ht="15" hidden="false" customHeight="true" outlineLevel="0" collapsed="false">
      <c r="A112" s="0" t="s">
        <v>358</v>
      </c>
      <c r="B112" s="0" t="s">
        <v>359</v>
      </c>
      <c r="C112" s="0" t="s">
        <v>178</v>
      </c>
      <c r="D112" s="24" t="n">
        <v>47160</v>
      </c>
    </row>
    <row r="113" customFormat="false" ht="15" hidden="false" customHeight="true" outlineLevel="0" collapsed="false">
      <c r="A113" s="0" t="s">
        <v>360</v>
      </c>
      <c r="B113" s="0" t="s">
        <v>359</v>
      </c>
      <c r="C113" s="0" t="s">
        <v>180</v>
      </c>
      <c r="D113" s="24" t="n">
        <v>47160</v>
      </c>
    </row>
    <row r="114" customFormat="false" ht="15" hidden="false" customHeight="true" outlineLevel="0" collapsed="false">
      <c r="A114" s="0" t="s">
        <v>361</v>
      </c>
      <c r="B114" s="0" t="s">
        <v>362</v>
      </c>
      <c r="C114" s="0" t="s">
        <v>178</v>
      </c>
      <c r="D114" s="24" t="n">
        <v>64390</v>
      </c>
    </row>
    <row r="115" customFormat="false" ht="15" hidden="false" customHeight="true" outlineLevel="0" collapsed="false">
      <c r="A115" s="0" t="s">
        <v>363</v>
      </c>
      <c r="B115" s="0" t="s">
        <v>362</v>
      </c>
      <c r="C115" s="0" t="s">
        <v>180</v>
      </c>
      <c r="D115" s="24" t="n">
        <v>64390</v>
      </c>
    </row>
    <row r="116" customFormat="false" ht="15" hidden="false" customHeight="true" outlineLevel="0" collapsed="false">
      <c r="A116" s="0" t="s">
        <v>364</v>
      </c>
      <c r="B116" s="0" t="s">
        <v>365</v>
      </c>
      <c r="C116" s="0" t="s">
        <v>178</v>
      </c>
      <c r="D116" s="24" t="n">
        <v>798050</v>
      </c>
    </row>
    <row r="117" customFormat="false" ht="15" hidden="false" customHeight="true" outlineLevel="0" collapsed="false">
      <c r="A117" s="0" t="s">
        <v>366</v>
      </c>
      <c r="B117" s="0" t="s">
        <v>367</v>
      </c>
      <c r="C117" s="0" t="s">
        <v>180</v>
      </c>
      <c r="D117" s="24" t="n">
        <v>361980</v>
      </c>
    </row>
    <row r="118" customFormat="false" ht="15" hidden="false" customHeight="true" outlineLevel="0" collapsed="false">
      <c r="A118" s="0" t="s">
        <v>368</v>
      </c>
      <c r="B118" s="0" t="s">
        <v>369</v>
      </c>
      <c r="C118" s="0" t="s">
        <v>180</v>
      </c>
      <c r="D118" s="24" t="n">
        <v>266800</v>
      </c>
    </row>
    <row r="119" customFormat="false" ht="15" hidden="false" customHeight="true" outlineLevel="0" collapsed="false">
      <c r="A119" s="0" t="s">
        <v>370</v>
      </c>
      <c r="B119" s="0" t="s">
        <v>371</v>
      </c>
      <c r="C119" s="0" t="s">
        <v>180</v>
      </c>
      <c r="D119" s="24" t="n">
        <v>105420</v>
      </c>
    </row>
    <row r="120" customFormat="false" ht="15" hidden="false" customHeight="true" outlineLevel="0" collapsed="false">
      <c r="A120" s="0" t="s">
        <v>372</v>
      </c>
      <c r="B120" s="0" t="s">
        <v>373</v>
      </c>
      <c r="C120" s="0" t="s">
        <v>180</v>
      </c>
      <c r="D120" s="24" t="n">
        <v>63850</v>
      </c>
    </row>
    <row r="121" customFormat="false" ht="15" hidden="false" customHeight="true" outlineLevel="0" collapsed="false">
      <c r="A121" s="0" t="s">
        <v>374</v>
      </c>
      <c r="B121" s="0" t="s">
        <v>375</v>
      </c>
      <c r="C121" s="0" t="s">
        <v>178</v>
      </c>
      <c r="D121" s="24" t="n">
        <v>67830</v>
      </c>
    </row>
    <row r="122" customFormat="false" ht="15" hidden="false" customHeight="true" outlineLevel="0" collapsed="false">
      <c r="A122" s="0" t="s">
        <v>376</v>
      </c>
      <c r="B122" s="0" t="s">
        <v>375</v>
      </c>
      <c r="C122" s="0" t="s">
        <v>180</v>
      </c>
      <c r="D122" s="24" t="n">
        <v>67830</v>
      </c>
    </row>
    <row r="123" customFormat="false" ht="15" hidden="false" customHeight="true" outlineLevel="0" collapsed="false">
      <c r="A123" s="0" t="s">
        <v>377</v>
      </c>
      <c r="B123" s="0" t="s">
        <v>378</v>
      </c>
      <c r="C123" s="0" t="s">
        <v>178</v>
      </c>
      <c r="D123" s="24" t="n">
        <v>302100</v>
      </c>
    </row>
    <row r="124" customFormat="false" ht="15" hidden="false" customHeight="true" outlineLevel="0" collapsed="false">
      <c r="A124" s="0" t="s">
        <v>379</v>
      </c>
      <c r="B124" s="0" t="s">
        <v>380</v>
      </c>
      <c r="C124" s="0" t="s">
        <v>180</v>
      </c>
      <c r="D124" s="24" t="n">
        <v>27770</v>
      </c>
    </row>
    <row r="125" customFormat="false" ht="15" hidden="false" customHeight="true" outlineLevel="0" collapsed="false">
      <c r="A125" s="0" t="s">
        <v>381</v>
      </c>
      <c r="B125" s="0" t="s">
        <v>382</v>
      </c>
      <c r="C125" s="0" t="s">
        <v>180</v>
      </c>
      <c r="D125" s="24" t="n">
        <v>274330</v>
      </c>
    </row>
    <row r="126" customFormat="false" ht="15" hidden="false" customHeight="true" outlineLevel="0" collapsed="false">
      <c r="A126" s="0" t="s">
        <v>383</v>
      </c>
      <c r="B126" s="0" t="s">
        <v>384</v>
      </c>
      <c r="C126" s="0" t="s">
        <v>178</v>
      </c>
      <c r="D126" s="24" t="n">
        <v>133090</v>
      </c>
    </row>
    <row r="127" customFormat="false" ht="15" hidden="false" customHeight="true" outlineLevel="0" collapsed="false">
      <c r="A127" s="0" t="s">
        <v>385</v>
      </c>
      <c r="B127" s="0" t="s">
        <v>386</v>
      </c>
      <c r="C127" s="0" t="s">
        <v>180</v>
      </c>
      <c r="D127" s="24" t="n">
        <v>56610</v>
      </c>
    </row>
    <row r="128" customFormat="false" ht="15" hidden="false" customHeight="true" outlineLevel="0" collapsed="false">
      <c r="A128" s="0" t="s">
        <v>387</v>
      </c>
      <c r="B128" s="0" t="s">
        <v>388</v>
      </c>
      <c r="C128" s="0" t="s">
        <v>180</v>
      </c>
      <c r="D128" s="24" t="n">
        <v>76480</v>
      </c>
    </row>
    <row r="129" customFormat="false" ht="15" hidden="false" customHeight="true" outlineLevel="0" collapsed="false">
      <c r="A129" s="0" t="s">
        <v>389</v>
      </c>
      <c r="B129" s="0" t="s">
        <v>390</v>
      </c>
      <c r="C129" s="0" t="s">
        <v>178</v>
      </c>
      <c r="D129" s="24" t="n">
        <v>132130</v>
      </c>
    </row>
    <row r="130" customFormat="false" ht="15" hidden="false" customHeight="true" outlineLevel="0" collapsed="false">
      <c r="A130" s="0" t="s">
        <v>391</v>
      </c>
      <c r="B130" s="0" t="s">
        <v>392</v>
      </c>
      <c r="C130" s="0" t="s">
        <v>180</v>
      </c>
      <c r="D130" s="24" t="n">
        <v>132130</v>
      </c>
    </row>
    <row r="131" customFormat="false" ht="15" hidden="false" customHeight="true" outlineLevel="0" collapsed="false">
      <c r="A131" s="0" t="s">
        <v>393</v>
      </c>
      <c r="B131" s="0" t="s">
        <v>394</v>
      </c>
      <c r="C131" s="0" t="s">
        <v>172</v>
      </c>
      <c r="D131" s="24" t="n">
        <v>5260110</v>
      </c>
    </row>
    <row r="132" customFormat="false" ht="15" hidden="false" customHeight="true" outlineLevel="0" collapsed="false">
      <c r="A132" s="0" t="s">
        <v>395</v>
      </c>
      <c r="B132" s="0" t="s">
        <v>396</v>
      </c>
      <c r="C132" s="0" t="s">
        <v>175</v>
      </c>
      <c r="D132" s="24" t="n">
        <v>4827720</v>
      </c>
    </row>
    <row r="133" customFormat="false" ht="15" hidden="false" customHeight="true" outlineLevel="0" collapsed="false">
      <c r="A133" s="0" t="s">
        <v>397</v>
      </c>
      <c r="B133" s="0" t="s">
        <v>398</v>
      </c>
      <c r="C133" s="0" t="s">
        <v>178</v>
      </c>
      <c r="D133" s="24" t="n">
        <v>710180</v>
      </c>
    </row>
    <row r="134" customFormat="false" ht="15" hidden="false" customHeight="true" outlineLevel="0" collapsed="false">
      <c r="A134" s="0" t="s">
        <v>399</v>
      </c>
      <c r="B134" s="0" t="s">
        <v>400</v>
      </c>
      <c r="C134" s="0" t="s">
        <v>180</v>
      </c>
      <c r="D134" s="24" t="n">
        <v>519530</v>
      </c>
    </row>
    <row r="135" customFormat="false" ht="15" hidden="false" customHeight="true" outlineLevel="0" collapsed="false">
      <c r="A135" s="0" t="s">
        <v>401</v>
      </c>
      <c r="B135" s="0" t="s">
        <v>402</v>
      </c>
      <c r="C135" s="0" t="s">
        <v>180</v>
      </c>
      <c r="D135" s="24" t="n">
        <v>190650</v>
      </c>
    </row>
    <row r="136" customFormat="false" ht="15" hidden="false" customHeight="true" outlineLevel="0" collapsed="false">
      <c r="A136" s="0" t="s">
        <v>403</v>
      </c>
      <c r="B136" s="0" t="s">
        <v>404</v>
      </c>
      <c r="C136" s="0" t="s">
        <v>178</v>
      </c>
      <c r="D136" s="24" t="n">
        <v>37200</v>
      </c>
    </row>
    <row r="137" customFormat="false" ht="15" hidden="false" customHeight="true" outlineLevel="0" collapsed="false">
      <c r="A137" s="0" t="s">
        <v>405</v>
      </c>
      <c r="B137" s="0" t="s">
        <v>404</v>
      </c>
      <c r="C137" s="0" t="s">
        <v>180</v>
      </c>
      <c r="D137" s="24" t="n">
        <v>37200</v>
      </c>
    </row>
    <row r="138" customFormat="false" ht="15" hidden="false" customHeight="true" outlineLevel="0" collapsed="false">
      <c r="A138" s="0" t="s">
        <v>406</v>
      </c>
      <c r="B138" s="0" t="s">
        <v>407</v>
      </c>
      <c r="C138" s="0" t="s">
        <v>178</v>
      </c>
      <c r="D138" s="24" t="n">
        <v>863380</v>
      </c>
    </row>
    <row r="139" customFormat="false" ht="15" hidden="false" customHeight="true" outlineLevel="0" collapsed="false">
      <c r="A139" s="0" t="s">
        <v>408</v>
      </c>
      <c r="B139" s="0" t="s">
        <v>409</v>
      </c>
      <c r="C139" s="0" t="s">
        <v>180</v>
      </c>
      <c r="D139" s="24" t="n">
        <v>146190</v>
      </c>
    </row>
    <row r="140" customFormat="false" ht="15" hidden="false" customHeight="true" outlineLevel="0" collapsed="false">
      <c r="A140" s="0" t="s">
        <v>410</v>
      </c>
      <c r="B140" s="0" t="s">
        <v>411</v>
      </c>
      <c r="C140" s="0" t="s">
        <v>180</v>
      </c>
      <c r="D140" s="24" t="n">
        <v>717190</v>
      </c>
    </row>
    <row r="141" customFormat="false" ht="15" hidden="false" customHeight="true" outlineLevel="0" collapsed="false">
      <c r="A141" s="0" t="s">
        <v>412</v>
      </c>
      <c r="B141" s="0" t="s">
        <v>413</v>
      </c>
      <c r="C141" s="0" t="s">
        <v>178</v>
      </c>
      <c r="D141" s="24" t="n">
        <v>631200</v>
      </c>
    </row>
    <row r="142" customFormat="false" ht="15" hidden="false" customHeight="true" outlineLevel="0" collapsed="false">
      <c r="A142" s="0" t="s">
        <v>414</v>
      </c>
      <c r="B142" s="0" t="s">
        <v>415</v>
      </c>
      <c r="C142" s="0" t="s">
        <v>180</v>
      </c>
      <c r="D142" s="24" t="n">
        <v>179740</v>
      </c>
    </row>
    <row r="143" customFormat="false" ht="15" hidden="false" customHeight="true" outlineLevel="0" collapsed="false">
      <c r="A143" s="0" t="s">
        <v>416</v>
      </c>
      <c r="B143" s="0" t="s">
        <v>417</v>
      </c>
      <c r="C143" s="0" t="s">
        <v>180</v>
      </c>
      <c r="D143" s="24" t="n">
        <v>69990</v>
      </c>
    </row>
    <row r="144" customFormat="false" ht="15" hidden="false" customHeight="true" outlineLevel="0" collapsed="false">
      <c r="A144" s="0" t="s">
        <v>418</v>
      </c>
      <c r="B144" s="0" t="s">
        <v>419</v>
      </c>
      <c r="C144" s="0" t="s">
        <v>180</v>
      </c>
      <c r="D144" s="24" t="n">
        <v>67140</v>
      </c>
    </row>
    <row r="145" customFormat="false" ht="15" hidden="false" customHeight="true" outlineLevel="0" collapsed="false">
      <c r="A145" s="0" t="s">
        <v>420</v>
      </c>
      <c r="B145" s="0" t="s">
        <v>421</v>
      </c>
      <c r="C145" s="0" t="s">
        <v>180</v>
      </c>
      <c r="D145" s="24" t="n">
        <v>314340</v>
      </c>
    </row>
    <row r="146" customFormat="false" ht="15" hidden="false" customHeight="true" outlineLevel="0" collapsed="false">
      <c r="A146" s="0" t="s">
        <v>422</v>
      </c>
      <c r="B146" s="0" t="s">
        <v>423</v>
      </c>
      <c r="C146" s="0" t="s">
        <v>178</v>
      </c>
      <c r="D146" s="24" t="n">
        <v>2150380</v>
      </c>
    </row>
    <row r="147" customFormat="false" ht="15" hidden="false" customHeight="true" outlineLevel="0" collapsed="false">
      <c r="A147" s="0" t="s">
        <v>424</v>
      </c>
      <c r="B147" s="0" t="s">
        <v>425</v>
      </c>
      <c r="C147" s="0" t="s">
        <v>180</v>
      </c>
      <c r="D147" s="24" t="n">
        <v>92230</v>
      </c>
    </row>
    <row r="148" customFormat="false" ht="15" hidden="false" customHeight="true" outlineLevel="0" collapsed="false">
      <c r="A148" s="0" t="s">
        <v>426</v>
      </c>
      <c r="B148" s="0" t="s">
        <v>427</v>
      </c>
      <c r="C148" s="0" t="s">
        <v>180</v>
      </c>
      <c r="D148" s="24" t="n">
        <v>1687890</v>
      </c>
    </row>
    <row r="149" customFormat="false" ht="15" hidden="false" customHeight="true" outlineLevel="0" collapsed="false">
      <c r="A149" s="0" t="s">
        <v>428</v>
      </c>
      <c r="B149" s="0" t="s">
        <v>429</v>
      </c>
      <c r="C149" s="0" t="s">
        <v>180</v>
      </c>
      <c r="D149" s="24" t="n">
        <v>186740</v>
      </c>
    </row>
    <row r="150" customFormat="false" ht="15" hidden="false" customHeight="true" outlineLevel="0" collapsed="false">
      <c r="A150" s="0" t="s">
        <v>430</v>
      </c>
      <c r="B150" s="0" t="s">
        <v>431</v>
      </c>
      <c r="C150" s="0" t="s">
        <v>180</v>
      </c>
      <c r="D150" s="24" t="n">
        <v>70190</v>
      </c>
    </row>
    <row r="151" customFormat="false" ht="15" hidden="false" customHeight="true" outlineLevel="0" collapsed="false">
      <c r="A151" s="0" t="s">
        <v>432</v>
      </c>
      <c r="B151" s="0" t="s">
        <v>433</v>
      </c>
      <c r="C151" s="0" t="s">
        <v>180</v>
      </c>
      <c r="D151" s="24" t="n">
        <v>113330</v>
      </c>
    </row>
    <row r="152" customFormat="false" ht="15" hidden="false" customHeight="true" outlineLevel="0" collapsed="false">
      <c r="A152" s="0" t="s">
        <v>434</v>
      </c>
      <c r="B152" s="0" t="s">
        <v>435</v>
      </c>
      <c r="C152" s="0" t="s">
        <v>178</v>
      </c>
      <c r="D152" s="24" t="n">
        <v>435370</v>
      </c>
    </row>
    <row r="153" customFormat="false" ht="15" hidden="false" customHeight="true" outlineLevel="0" collapsed="false">
      <c r="A153" s="0" t="s">
        <v>436</v>
      </c>
      <c r="B153" s="0" t="s">
        <v>437</v>
      </c>
      <c r="C153" s="0" t="s">
        <v>180</v>
      </c>
      <c r="D153" s="24" t="n">
        <v>435370</v>
      </c>
    </row>
    <row r="154" customFormat="false" ht="15" hidden="false" customHeight="true" outlineLevel="0" collapsed="false">
      <c r="A154" s="0" t="s">
        <v>438</v>
      </c>
      <c r="B154" s="0" t="s">
        <v>439</v>
      </c>
      <c r="C154" s="0" t="s">
        <v>175</v>
      </c>
      <c r="D154" s="24" t="n">
        <v>432400</v>
      </c>
    </row>
    <row r="155" customFormat="false" ht="15" hidden="false" customHeight="true" outlineLevel="0" collapsed="false">
      <c r="A155" s="0" t="s">
        <v>440</v>
      </c>
      <c r="B155" s="0" t="s">
        <v>441</v>
      </c>
      <c r="C155" s="0" t="s">
        <v>178</v>
      </c>
      <c r="D155" s="24" t="n">
        <v>26670</v>
      </c>
    </row>
    <row r="156" customFormat="false" ht="15" hidden="false" customHeight="true" outlineLevel="0" collapsed="false">
      <c r="A156" s="0" t="s">
        <v>442</v>
      </c>
      <c r="B156" s="0" t="s">
        <v>441</v>
      </c>
      <c r="C156" s="0" t="s">
        <v>180</v>
      </c>
      <c r="D156" s="24" t="n">
        <v>26670</v>
      </c>
    </row>
    <row r="157" customFormat="false" ht="15" hidden="false" customHeight="true" outlineLevel="0" collapsed="false">
      <c r="A157" s="0" t="s">
        <v>443</v>
      </c>
      <c r="B157" s="0" t="s">
        <v>444</v>
      </c>
      <c r="C157" s="0" t="s">
        <v>178</v>
      </c>
      <c r="D157" s="24" t="n">
        <v>2030</v>
      </c>
    </row>
    <row r="158" customFormat="false" ht="15" hidden="false" customHeight="true" outlineLevel="0" collapsed="false">
      <c r="A158" s="0" t="s">
        <v>445</v>
      </c>
      <c r="B158" s="0" t="s">
        <v>444</v>
      </c>
      <c r="C158" s="0" t="s">
        <v>180</v>
      </c>
      <c r="D158" s="24" t="n">
        <v>2030</v>
      </c>
    </row>
    <row r="159" customFormat="false" ht="15" hidden="false" customHeight="true" outlineLevel="0" collapsed="false">
      <c r="A159" s="0" t="s">
        <v>446</v>
      </c>
      <c r="B159" s="0" t="s">
        <v>447</v>
      </c>
      <c r="C159" s="0" t="s">
        <v>178</v>
      </c>
      <c r="D159" s="24" t="n">
        <v>108510</v>
      </c>
    </row>
    <row r="160" customFormat="false" ht="15" hidden="false" customHeight="true" outlineLevel="0" collapsed="false">
      <c r="A160" s="0" t="s">
        <v>448</v>
      </c>
      <c r="B160" s="0" t="s">
        <v>447</v>
      </c>
      <c r="C160" s="0" t="s">
        <v>180</v>
      </c>
      <c r="D160" s="24" t="n">
        <v>108510</v>
      </c>
    </row>
    <row r="161" customFormat="false" ht="15" hidden="false" customHeight="true" outlineLevel="0" collapsed="false">
      <c r="A161" s="0" t="s">
        <v>449</v>
      </c>
      <c r="B161" s="0" t="s">
        <v>450</v>
      </c>
      <c r="C161" s="0" t="s">
        <v>178</v>
      </c>
      <c r="D161" s="24" t="n">
        <v>29030</v>
      </c>
    </row>
    <row r="162" customFormat="false" ht="15" hidden="false" customHeight="true" outlineLevel="0" collapsed="false">
      <c r="A162" s="0" t="s">
        <v>451</v>
      </c>
      <c r="B162" s="0" t="s">
        <v>450</v>
      </c>
      <c r="C162" s="0" t="s">
        <v>180</v>
      </c>
      <c r="D162" s="24" t="n">
        <v>29030</v>
      </c>
    </row>
    <row r="163" customFormat="false" ht="15" hidden="false" customHeight="true" outlineLevel="0" collapsed="false">
      <c r="A163" s="0" t="s">
        <v>452</v>
      </c>
      <c r="B163" s="0" t="s">
        <v>453</v>
      </c>
      <c r="C163" s="0" t="s">
        <v>178</v>
      </c>
      <c r="D163" s="24" t="n">
        <v>262440</v>
      </c>
    </row>
    <row r="164" customFormat="false" ht="15" hidden="false" customHeight="true" outlineLevel="0" collapsed="false">
      <c r="A164" s="0" t="s">
        <v>454</v>
      </c>
      <c r="B164" s="0" t="s">
        <v>453</v>
      </c>
      <c r="C164" s="0" t="s">
        <v>180</v>
      </c>
      <c r="D164" s="24" t="n">
        <v>262440</v>
      </c>
    </row>
    <row r="165" customFormat="false" ht="15" hidden="false" customHeight="true" outlineLevel="0" collapsed="false">
      <c r="A165" s="0" t="s">
        <v>455</v>
      </c>
      <c r="B165" s="0" t="s">
        <v>456</v>
      </c>
      <c r="C165" s="0" t="s">
        <v>178</v>
      </c>
      <c r="D165" s="24" t="n">
        <v>3720</v>
      </c>
    </row>
    <row r="166" customFormat="false" ht="15" hidden="false" customHeight="true" outlineLevel="0" collapsed="false">
      <c r="A166" s="0" t="s">
        <v>457</v>
      </c>
      <c r="B166" s="0" t="s">
        <v>458</v>
      </c>
      <c r="C166" s="0" t="s">
        <v>180</v>
      </c>
      <c r="D166" s="24" t="n">
        <v>3720</v>
      </c>
    </row>
    <row r="167" customFormat="false" ht="15" hidden="false" customHeight="true" outlineLevel="0" collapsed="false">
      <c r="A167" s="0" t="s">
        <v>459</v>
      </c>
      <c r="B167" s="0" t="s">
        <v>460</v>
      </c>
      <c r="C167" s="0" t="s">
        <v>172</v>
      </c>
      <c r="D167" s="24" t="n">
        <v>2617130</v>
      </c>
    </row>
    <row r="168" customFormat="false" ht="15" hidden="false" customHeight="true" outlineLevel="0" collapsed="false">
      <c r="A168" s="0" t="s">
        <v>461</v>
      </c>
      <c r="B168" s="0" t="s">
        <v>462</v>
      </c>
      <c r="C168" s="0" t="s">
        <v>175</v>
      </c>
      <c r="D168" s="24" t="n">
        <v>191460</v>
      </c>
    </row>
    <row r="169" customFormat="false" ht="15" hidden="false" customHeight="true" outlineLevel="0" collapsed="false">
      <c r="A169" s="0" t="s">
        <v>463</v>
      </c>
      <c r="B169" s="0" t="s">
        <v>464</v>
      </c>
      <c r="C169" s="0" t="s">
        <v>178</v>
      </c>
      <c r="D169" s="24" t="n">
        <v>126380</v>
      </c>
    </row>
    <row r="170" customFormat="false" ht="15" hidden="false" customHeight="true" outlineLevel="0" collapsed="false">
      <c r="A170" s="0" t="s">
        <v>465</v>
      </c>
      <c r="B170" s="0" t="s">
        <v>466</v>
      </c>
      <c r="C170" s="0" t="s">
        <v>180</v>
      </c>
      <c r="D170" s="24" t="n">
        <v>106770</v>
      </c>
    </row>
    <row r="171" customFormat="false" ht="15" hidden="false" customHeight="true" outlineLevel="0" collapsed="false">
      <c r="A171" s="0" t="s">
        <v>467</v>
      </c>
      <c r="B171" s="0" t="s">
        <v>468</v>
      </c>
      <c r="C171" s="0" t="s">
        <v>180</v>
      </c>
      <c r="D171" s="24" t="n">
        <v>19600</v>
      </c>
    </row>
    <row r="172" customFormat="false" ht="15" hidden="false" customHeight="true" outlineLevel="0" collapsed="false">
      <c r="A172" s="0" t="s">
        <v>469</v>
      </c>
      <c r="B172" s="0" t="s">
        <v>470</v>
      </c>
      <c r="C172" s="0" t="s">
        <v>178</v>
      </c>
      <c r="D172" s="24" t="n">
        <v>65090</v>
      </c>
    </row>
    <row r="173" customFormat="false" ht="15" hidden="false" customHeight="true" outlineLevel="0" collapsed="false">
      <c r="A173" s="0" t="s">
        <v>471</v>
      </c>
      <c r="B173" s="0" t="s">
        <v>472</v>
      </c>
      <c r="C173" s="0" t="s">
        <v>180</v>
      </c>
      <c r="D173" s="24" t="n">
        <v>14260</v>
      </c>
    </row>
    <row r="174" customFormat="false" ht="15" hidden="false" customHeight="true" outlineLevel="0" collapsed="false">
      <c r="A174" s="0" t="s">
        <v>473</v>
      </c>
      <c r="B174" s="0" t="s">
        <v>474</v>
      </c>
      <c r="C174" s="0" t="s">
        <v>180</v>
      </c>
      <c r="D174" s="24" t="n">
        <v>50830</v>
      </c>
    </row>
    <row r="175" customFormat="false" ht="15" hidden="false" customHeight="true" outlineLevel="0" collapsed="false">
      <c r="A175" s="0" t="s">
        <v>475</v>
      </c>
      <c r="B175" s="0" t="s">
        <v>476</v>
      </c>
      <c r="C175" s="0" t="s">
        <v>175</v>
      </c>
      <c r="D175" s="24" t="n">
        <v>1800740</v>
      </c>
    </row>
    <row r="176" customFormat="false" ht="15" hidden="false" customHeight="true" outlineLevel="0" collapsed="false">
      <c r="A176" s="0" t="s">
        <v>477</v>
      </c>
      <c r="B176" s="0" t="s">
        <v>478</v>
      </c>
      <c r="C176" s="0" t="s">
        <v>178</v>
      </c>
      <c r="D176" s="24" t="n">
        <v>67710</v>
      </c>
    </row>
    <row r="177" customFormat="false" ht="15" hidden="false" customHeight="true" outlineLevel="0" collapsed="false">
      <c r="A177" s="0" t="s">
        <v>479</v>
      </c>
      <c r="B177" s="0" t="s">
        <v>478</v>
      </c>
      <c r="C177" s="0" t="s">
        <v>180</v>
      </c>
      <c r="D177" s="24" t="n">
        <v>67710</v>
      </c>
    </row>
    <row r="178" customFormat="false" ht="15" hidden="false" customHeight="true" outlineLevel="0" collapsed="false">
      <c r="A178" s="0" t="s">
        <v>480</v>
      </c>
      <c r="B178" s="0" t="s">
        <v>481</v>
      </c>
      <c r="C178" s="0" t="s">
        <v>178</v>
      </c>
      <c r="D178" s="24" t="n">
        <v>1480</v>
      </c>
    </row>
    <row r="179" customFormat="false" ht="15" hidden="false" customHeight="true" outlineLevel="0" collapsed="false">
      <c r="A179" s="0" t="s">
        <v>482</v>
      </c>
      <c r="B179" s="0" t="s">
        <v>481</v>
      </c>
      <c r="C179" s="0" t="s">
        <v>180</v>
      </c>
      <c r="D179" s="24" t="n">
        <v>1480</v>
      </c>
    </row>
    <row r="180" customFormat="false" ht="15" hidden="false" customHeight="true" outlineLevel="0" collapsed="false">
      <c r="A180" s="0" t="s">
        <v>483</v>
      </c>
      <c r="B180" s="0" t="s">
        <v>484</v>
      </c>
      <c r="C180" s="0" t="s">
        <v>178</v>
      </c>
      <c r="D180" s="24" t="n">
        <v>23480</v>
      </c>
    </row>
    <row r="181" customFormat="false" ht="15" hidden="false" customHeight="true" outlineLevel="0" collapsed="false">
      <c r="A181" s="0" t="s">
        <v>485</v>
      </c>
      <c r="B181" s="0" t="s">
        <v>484</v>
      </c>
      <c r="C181" s="0" t="s">
        <v>180</v>
      </c>
      <c r="D181" s="24" t="n">
        <v>23480</v>
      </c>
    </row>
    <row r="182" customFormat="false" ht="15" hidden="false" customHeight="true" outlineLevel="0" collapsed="false">
      <c r="A182" s="0" t="s">
        <v>486</v>
      </c>
      <c r="B182" s="0" t="s">
        <v>487</v>
      </c>
      <c r="C182" s="0" t="s">
        <v>178</v>
      </c>
      <c r="D182" s="24" t="n">
        <v>21070</v>
      </c>
    </row>
    <row r="183" customFormat="false" ht="15" hidden="false" customHeight="true" outlineLevel="0" collapsed="false">
      <c r="A183" s="0" t="s">
        <v>488</v>
      </c>
      <c r="B183" s="0" t="s">
        <v>487</v>
      </c>
      <c r="C183" s="0" t="s">
        <v>180</v>
      </c>
      <c r="D183" s="24" t="n">
        <v>21070</v>
      </c>
    </row>
    <row r="184" customFormat="false" ht="15" hidden="false" customHeight="true" outlineLevel="0" collapsed="false">
      <c r="A184" s="0" t="s">
        <v>489</v>
      </c>
      <c r="B184" s="0" t="s">
        <v>490</v>
      </c>
      <c r="C184" s="0" t="s">
        <v>178</v>
      </c>
      <c r="D184" s="24" t="n">
        <v>367840</v>
      </c>
    </row>
    <row r="185" customFormat="false" ht="15" hidden="false" customHeight="true" outlineLevel="0" collapsed="false">
      <c r="A185" s="0" t="s">
        <v>491</v>
      </c>
      <c r="B185" s="0" t="s">
        <v>490</v>
      </c>
      <c r="C185" s="0" t="s">
        <v>180</v>
      </c>
      <c r="D185" s="24" t="n">
        <v>367840</v>
      </c>
    </row>
    <row r="186" customFormat="false" ht="15" hidden="false" customHeight="true" outlineLevel="0" collapsed="false">
      <c r="A186" s="0" t="s">
        <v>492</v>
      </c>
      <c r="B186" s="0" t="s">
        <v>493</v>
      </c>
      <c r="C186" s="0" t="s">
        <v>178</v>
      </c>
      <c r="D186" s="24" t="n">
        <v>76660</v>
      </c>
    </row>
    <row r="187" customFormat="false" ht="15" hidden="false" customHeight="true" outlineLevel="0" collapsed="false">
      <c r="A187" s="0" t="s">
        <v>494</v>
      </c>
      <c r="B187" s="0" t="s">
        <v>493</v>
      </c>
      <c r="C187" s="0" t="s">
        <v>180</v>
      </c>
      <c r="D187" s="24" t="n">
        <v>76660</v>
      </c>
    </row>
    <row r="188" customFormat="false" ht="15" hidden="false" customHeight="true" outlineLevel="0" collapsed="false">
      <c r="A188" s="0" t="s">
        <v>495</v>
      </c>
      <c r="B188" s="0" t="s">
        <v>496</v>
      </c>
      <c r="C188" s="0" t="s">
        <v>178</v>
      </c>
      <c r="D188" s="24" t="n">
        <v>295650</v>
      </c>
    </row>
    <row r="189" customFormat="false" ht="15" hidden="false" customHeight="true" outlineLevel="0" collapsed="false">
      <c r="A189" s="0" t="s">
        <v>497</v>
      </c>
      <c r="B189" s="0" t="s">
        <v>498</v>
      </c>
      <c r="C189" s="0" t="s">
        <v>180</v>
      </c>
      <c r="D189" s="24" t="n">
        <v>198750</v>
      </c>
    </row>
    <row r="190" customFormat="false" ht="15" hidden="false" customHeight="true" outlineLevel="0" collapsed="false">
      <c r="A190" s="0" t="s">
        <v>499</v>
      </c>
      <c r="B190" s="0" t="s">
        <v>500</v>
      </c>
      <c r="C190" s="0" t="s">
        <v>180</v>
      </c>
      <c r="D190" s="24" t="n">
        <v>96900</v>
      </c>
    </row>
    <row r="191" customFormat="false" ht="15" hidden="false" customHeight="true" outlineLevel="0" collapsed="false">
      <c r="A191" s="0" t="s">
        <v>501</v>
      </c>
      <c r="B191" s="0" t="s">
        <v>502</v>
      </c>
      <c r="C191" s="0" t="s">
        <v>178</v>
      </c>
      <c r="D191" s="24" t="n">
        <v>38340</v>
      </c>
    </row>
    <row r="192" customFormat="false" ht="15" hidden="false" customHeight="true" outlineLevel="0" collapsed="false">
      <c r="A192" s="0" t="s">
        <v>503</v>
      </c>
      <c r="B192" s="0" t="s">
        <v>502</v>
      </c>
      <c r="C192" s="0" t="s">
        <v>180</v>
      </c>
      <c r="D192" s="24" t="n">
        <v>38340</v>
      </c>
    </row>
    <row r="193" customFormat="false" ht="15" hidden="false" customHeight="true" outlineLevel="0" collapsed="false">
      <c r="A193" s="0" t="s">
        <v>504</v>
      </c>
      <c r="B193" s="0" t="s">
        <v>505</v>
      </c>
      <c r="C193" s="0" t="s">
        <v>178</v>
      </c>
      <c r="D193" s="24" t="n">
        <v>387190</v>
      </c>
    </row>
    <row r="194" customFormat="false" ht="15" hidden="false" customHeight="true" outlineLevel="0" collapsed="false">
      <c r="A194" s="0" t="s">
        <v>506</v>
      </c>
      <c r="B194" s="0" t="s">
        <v>507</v>
      </c>
      <c r="C194" s="0" t="s">
        <v>180</v>
      </c>
      <c r="D194" s="24" t="n">
        <v>21450</v>
      </c>
    </row>
    <row r="195" customFormat="false" ht="15" hidden="false" customHeight="true" outlineLevel="0" collapsed="false">
      <c r="A195" s="0" t="s">
        <v>508</v>
      </c>
      <c r="B195" s="0" t="s">
        <v>509</v>
      </c>
      <c r="C195" s="0" t="s">
        <v>180</v>
      </c>
      <c r="D195" s="24" t="n">
        <v>365740</v>
      </c>
    </row>
    <row r="196" customFormat="false" ht="15" hidden="false" customHeight="true" outlineLevel="0" collapsed="false">
      <c r="A196" s="0" t="s">
        <v>510</v>
      </c>
      <c r="B196" s="0" t="s">
        <v>511</v>
      </c>
      <c r="C196" s="0" t="s">
        <v>178</v>
      </c>
      <c r="D196" s="24" t="n">
        <v>8250</v>
      </c>
    </row>
    <row r="197" customFormat="false" ht="15" hidden="false" customHeight="true" outlineLevel="0" collapsed="false">
      <c r="A197" s="0" t="s">
        <v>512</v>
      </c>
      <c r="B197" s="0" t="s">
        <v>511</v>
      </c>
      <c r="C197" s="0" t="s">
        <v>180</v>
      </c>
      <c r="D197" s="24" t="n">
        <v>8250</v>
      </c>
    </row>
    <row r="198" customFormat="false" ht="15" hidden="false" customHeight="true" outlineLevel="0" collapsed="false">
      <c r="A198" s="0" t="s">
        <v>513</v>
      </c>
      <c r="B198" s="0" t="s">
        <v>514</v>
      </c>
      <c r="C198" s="0" t="s">
        <v>178</v>
      </c>
      <c r="D198" s="24" t="n">
        <v>22770</v>
      </c>
    </row>
    <row r="199" customFormat="false" ht="15" hidden="false" customHeight="true" outlineLevel="0" collapsed="false">
      <c r="A199" s="0" t="s">
        <v>515</v>
      </c>
      <c r="B199" s="0" t="s">
        <v>514</v>
      </c>
      <c r="C199" s="0" t="s">
        <v>180</v>
      </c>
      <c r="D199" s="24" t="n">
        <v>22770</v>
      </c>
    </row>
    <row r="200" customFormat="false" ht="15" hidden="false" customHeight="true" outlineLevel="0" collapsed="false">
      <c r="A200" s="0" t="s">
        <v>516</v>
      </c>
      <c r="B200" s="0" t="s">
        <v>517</v>
      </c>
      <c r="C200" s="0" t="s">
        <v>178</v>
      </c>
      <c r="D200" s="24" t="n">
        <v>296810</v>
      </c>
    </row>
    <row r="201" customFormat="false" ht="15" hidden="false" customHeight="true" outlineLevel="0" collapsed="false">
      <c r="A201" s="0" t="s">
        <v>518</v>
      </c>
      <c r="B201" s="0" t="s">
        <v>517</v>
      </c>
      <c r="C201" s="0" t="s">
        <v>180</v>
      </c>
      <c r="D201" s="24" t="n">
        <v>296810</v>
      </c>
    </row>
    <row r="202" customFormat="false" ht="15" hidden="false" customHeight="true" outlineLevel="0" collapsed="false">
      <c r="A202" s="0" t="s">
        <v>519</v>
      </c>
      <c r="B202" s="0" t="s">
        <v>520</v>
      </c>
      <c r="C202" s="0" t="s">
        <v>178</v>
      </c>
      <c r="D202" s="24" t="n">
        <v>6080</v>
      </c>
    </row>
    <row r="203" customFormat="false" ht="15" hidden="false" customHeight="true" outlineLevel="0" collapsed="false">
      <c r="A203" s="0" t="s">
        <v>521</v>
      </c>
      <c r="B203" s="0" t="s">
        <v>520</v>
      </c>
      <c r="C203" s="0" t="s">
        <v>180</v>
      </c>
      <c r="D203" s="24" t="n">
        <v>6080</v>
      </c>
    </row>
    <row r="204" customFormat="false" ht="15" hidden="false" customHeight="true" outlineLevel="0" collapsed="false">
      <c r="A204" s="0" t="s">
        <v>522</v>
      </c>
      <c r="B204" s="0" t="s">
        <v>523</v>
      </c>
      <c r="C204" s="0" t="s">
        <v>178</v>
      </c>
      <c r="D204" s="24" t="n">
        <v>15280</v>
      </c>
    </row>
    <row r="205" customFormat="false" ht="15" hidden="false" customHeight="true" outlineLevel="0" collapsed="false">
      <c r="A205" s="0" t="s">
        <v>524</v>
      </c>
      <c r="B205" s="0" t="s">
        <v>523</v>
      </c>
      <c r="C205" s="0" t="s">
        <v>180</v>
      </c>
      <c r="D205" s="24" t="n">
        <v>15280</v>
      </c>
    </row>
    <row r="206" customFormat="false" ht="15" hidden="false" customHeight="true" outlineLevel="0" collapsed="false">
      <c r="A206" s="0" t="s">
        <v>525</v>
      </c>
      <c r="B206" s="0" t="s">
        <v>526</v>
      </c>
      <c r="C206" s="0" t="s">
        <v>178</v>
      </c>
      <c r="D206" s="24" t="n">
        <v>18060</v>
      </c>
    </row>
    <row r="207" customFormat="false" ht="15" hidden="false" customHeight="true" outlineLevel="0" collapsed="false">
      <c r="A207" s="0" t="s">
        <v>527</v>
      </c>
      <c r="B207" s="0" t="s">
        <v>526</v>
      </c>
      <c r="C207" s="0" t="s">
        <v>180</v>
      </c>
      <c r="D207" s="24" t="n">
        <v>18060</v>
      </c>
    </row>
    <row r="208" customFormat="false" ht="15" hidden="false" customHeight="true" outlineLevel="0" collapsed="false">
      <c r="A208" s="0" t="s">
        <v>528</v>
      </c>
      <c r="B208" s="0" t="s">
        <v>529</v>
      </c>
      <c r="C208" s="0" t="s">
        <v>178</v>
      </c>
      <c r="D208" s="24" t="n">
        <v>154070</v>
      </c>
    </row>
    <row r="209" customFormat="false" ht="15" hidden="false" customHeight="true" outlineLevel="0" collapsed="false">
      <c r="A209" s="0" t="s">
        <v>530</v>
      </c>
      <c r="B209" s="0" t="s">
        <v>531</v>
      </c>
      <c r="C209" s="0" t="s">
        <v>180</v>
      </c>
      <c r="D209" s="24" t="n">
        <v>154070</v>
      </c>
    </row>
    <row r="210" customFormat="false" ht="15" hidden="false" customHeight="true" outlineLevel="0" collapsed="false">
      <c r="A210" s="0" t="s">
        <v>532</v>
      </c>
      <c r="B210" s="0" t="s">
        <v>533</v>
      </c>
      <c r="C210" s="0" t="s">
        <v>175</v>
      </c>
      <c r="D210" s="24" t="n">
        <v>624930</v>
      </c>
    </row>
    <row r="211" customFormat="false" ht="15" hidden="false" customHeight="true" outlineLevel="0" collapsed="false">
      <c r="A211" s="0" t="s">
        <v>534</v>
      </c>
      <c r="B211" s="0" t="s">
        <v>535</v>
      </c>
      <c r="C211" s="0" t="s">
        <v>178</v>
      </c>
      <c r="D211" s="24" t="n">
        <v>176060</v>
      </c>
    </row>
    <row r="212" customFormat="false" ht="15" hidden="false" customHeight="true" outlineLevel="0" collapsed="false">
      <c r="A212" s="0" t="s">
        <v>536</v>
      </c>
      <c r="B212" s="0" t="s">
        <v>537</v>
      </c>
      <c r="C212" s="0" t="s">
        <v>180</v>
      </c>
      <c r="D212" s="24" t="n">
        <v>103700</v>
      </c>
    </row>
    <row r="213" customFormat="false" ht="15" hidden="false" customHeight="true" outlineLevel="0" collapsed="false">
      <c r="A213" s="0" t="s">
        <v>538</v>
      </c>
      <c r="B213" s="0" t="s">
        <v>539</v>
      </c>
      <c r="C213" s="0" t="s">
        <v>180</v>
      </c>
      <c r="D213" s="24" t="n">
        <v>17920</v>
      </c>
    </row>
    <row r="214" customFormat="false" ht="15" hidden="false" customHeight="true" outlineLevel="0" collapsed="false">
      <c r="A214" s="0" t="s">
        <v>540</v>
      </c>
      <c r="B214" s="0" t="s">
        <v>541</v>
      </c>
      <c r="C214" s="0" t="s">
        <v>180</v>
      </c>
      <c r="D214" s="24" t="n">
        <v>39960</v>
      </c>
    </row>
    <row r="215" customFormat="false" ht="15" hidden="false" customHeight="true" outlineLevel="0" collapsed="false">
      <c r="A215" s="0" t="s">
        <v>542</v>
      </c>
      <c r="B215" s="0" t="s">
        <v>543</v>
      </c>
      <c r="C215" s="0" t="s">
        <v>180</v>
      </c>
      <c r="D215" s="24" t="n">
        <v>14470</v>
      </c>
    </row>
    <row r="216" customFormat="false" ht="15" hidden="false" customHeight="true" outlineLevel="0" collapsed="false">
      <c r="A216" s="0" t="s">
        <v>544</v>
      </c>
      <c r="B216" s="0" t="s">
        <v>545</v>
      </c>
      <c r="C216" s="0" t="s">
        <v>178</v>
      </c>
      <c r="D216" s="24" t="n">
        <v>390860</v>
      </c>
    </row>
    <row r="217" customFormat="false" ht="15" hidden="false" customHeight="true" outlineLevel="0" collapsed="false">
      <c r="A217" s="0" t="s">
        <v>546</v>
      </c>
      <c r="B217" s="0" t="s">
        <v>547</v>
      </c>
      <c r="C217" s="0" t="s">
        <v>180</v>
      </c>
      <c r="D217" s="24" t="n">
        <v>11280</v>
      </c>
    </row>
    <row r="218" customFormat="false" ht="15" hidden="false" customHeight="true" outlineLevel="0" collapsed="false">
      <c r="A218" s="0" t="s">
        <v>548</v>
      </c>
      <c r="B218" s="0" t="s">
        <v>549</v>
      </c>
      <c r="C218" s="0" t="s">
        <v>180</v>
      </c>
      <c r="D218" s="24" t="n">
        <v>68520</v>
      </c>
    </row>
    <row r="219" customFormat="false" ht="15" hidden="false" customHeight="true" outlineLevel="0" collapsed="false">
      <c r="A219" s="0" t="s">
        <v>550</v>
      </c>
      <c r="B219" s="0" t="s">
        <v>551</v>
      </c>
      <c r="C219" s="0" t="s">
        <v>180</v>
      </c>
      <c r="D219" s="24" t="n">
        <v>95130</v>
      </c>
    </row>
    <row r="220" customFormat="false" ht="15" hidden="false" customHeight="true" outlineLevel="0" collapsed="false">
      <c r="A220" s="0" t="s">
        <v>552</v>
      </c>
      <c r="B220" s="0" t="s">
        <v>553</v>
      </c>
      <c r="C220" s="0" t="s">
        <v>180</v>
      </c>
      <c r="D220" s="24" t="n">
        <v>15520</v>
      </c>
    </row>
    <row r="221" customFormat="false" ht="15" hidden="false" customHeight="true" outlineLevel="0" collapsed="false">
      <c r="A221" s="0" t="s">
        <v>554</v>
      </c>
      <c r="B221" s="0" t="s">
        <v>555</v>
      </c>
      <c r="C221" s="0" t="s">
        <v>180</v>
      </c>
      <c r="D221" s="24" t="n">
        <v>12190</v>
      </c>
    </row>
    <row r="222" customFormat="false" ht="15" hidden="false" customHeight="true" outlineLevel="0" collapsed="false">
      <c r="A222" s="0" t="s">
        <v>556</v>
      </c>
      <c r="B222" s="0" t="s">
        <v>557</v>
      </c>
      <c r="C222" s="0" t="s">
        <v>180</v>
      </c>
      <c r="D222" s="24" t="n">
        <v>75570</v>
      </c>
    </row>
    <row r="223" customFormat="false" ht="15" hidden="false" customHeight="true" outlineLevel="0" collapsed="false">
      <c r="A223" s="0" t="s">
        <v>558</v>
      </c>
      <c r="B223" s="0" t="s">
        <v>559</v>
      </c>
      <c r="C223" s="0" t="s">
        <v>180</v>
      </c>
      <c r="D223" s="24" t="n">
        <v>36190</v>
      </c>
    </row>
    <row r="224" customFormat="false" ht="15" hidden="false" customHeight="true" outlineLevel="0" collapsed="false">
      <c r="A224" s="0" t="s">
        <v>560</v>
      </c>
      <c r="B224" s="0" t="s">
        <v>561</v>
      </c>
      <c r="C224" s="0" t="s">
        <v>180</v>
      </c>
      <c r="D224" s="24" t="n">
        <v>16540</v>
      </c>
    </row>
    <row r="225" customFormat="false" ht="15" hidden="false" customHeight="true" outlineLevel="0" collapsed="false">
      <c r="A225" s="0" t="s">
        <v>562</v>
      </c>
      <c r="B225" s="0" t="s">
        <v>563</v>
      </c>
      <c r="C225" s="0" t="s">
        <v>180</v>
      </c>
      <c r="D225" s="24" t="n">
        <v>59930</v>
      </c>
    </row>
    <row r="226" customFormat="false" ht="15" hidden="false" customHeight="true" outlineLevel="0" collapsed="false">
      <c r="A226" s="0" t="s">
        <v>564</v>
      </c>
      <c r="B226" s="0" t="s">
        <v>565</v>
      </c>
      <c r="C226" s="0" t="s">
        <v>178</v>
      </c>
      <c r="D226" s="24" t="n">
        <v>58010</v>
      </c>
    </row>
    <row r="227" customFormat="false" ht="15" hidden="false" customHeight="true" outlineLevel="0" collapsed="false">
      <c r="A227" s="0" t="s">
        <v>566</v>
      </c>
      <c r="B227" s="0" t="s">
        <v>565</v>
      </c>
      <c r="C227" s="0" t="s">
        <v>180</v>
      </c>
      <c r="D227" s="24" t="n">
        <v>58010</v>
      </c>
    </row>
    <row r="228" customFormat="false" ht="15" hidden="false" customHeight="true" outlineLevel="0" collapsed="false">
      <c r="A228" s="0" t="s">
        <v>567</v>
      </c>
      <c r="B228" s="0" t="s">
        <v>568</v>
      </c>
      <c r="C228" s="0" t="s">
        <v>172</v>
      </c>
      <c r="D228" s="24" t="n">
        <v>1473260</v>
      </c>
    </row>
    <row r="229" customFormat="false" ht="15" hidden="false" customHeight="true" outlineLevel="0" collapsed="false">
      <c r="A229" s="0" t="s">
        <v>569</v>
      </c>
      <c r="B229" s="0" t="s">
        <v>570</v>
      </c>
      <c r="C229" s="0" t="s">
        <v>175</v>
      </c>
      <c r="D229" s="24" t="n">
        <v>386900</v>
      </c>
    </row>
    <row r="230" customFormat="false" ht="15" hidden="false" customHeight="true" outlineLevel="0" collapsed="false">
      <c r="A230" s="0" t="s">
        <v>571</v>
      </c>
      <c r="B230" s="0" t="s">
        <v>572</v>
      </c>
      <c r="C230" s="0" t="s">
        <v>178</v>
      </c>
      <c r="D230" s="24" t="n">
        <v>31890</v>
      </c>
    </row>
    <row r="231" customFormat="false" ht="15" hidden="false" customHeight="true" outlineLevel="0" collapsed="false">
      <c r="A231" s="0" t="s">
        <v>573</v>
      </c>
      <c r="B231" s="0" t="s">
        <v>574</v>
      </c>
      <c r="C231" s="0" t="s">
        <v>180</v>
      </c>
      <c r="D231" s="24" t="n">
        <v>3100</v>
      </c>
    </row>
    <row r="232" customFormat="false" ht="15" hidden="false" customHeight="true" outlineLevel="0" collapsed="false">
      <c r="A232" s="0" t="s">
        <v>575</v>
      </c>
      <c r="B232" s="0" t="s">
        <v>576</v>
      </c>
      <c r="C232" s="0" t="s">
        <v>180</v>
      </c>
      <c r="D232" s="24" t="n">
        <v>13060</v>
      </c>
    </row>
    <row r="233" customFormat="false" ht="15" hidden="false" customHeight="true" outlineLevel="0" collapsed="false">
      <c r="A233" s="0" t="s">
        <v>577</v>
      </c>
      <c r="B233" s="0" t="s">
        <v>578</v>
      </c>
      <c r="C233" s="0" t="s">
        <v>180</v>
      </c>
      <c r="D233" s="24" t="n">
        <v>15730</v>
      </c>
    </row>
    <row r="234" customFormat="false" ht="15" hidden="false" customHeight="true" outlineLevel="0" collapsed="false">
      <c r="A234" s="0" t="s">
        <v>579</v>
      </c>
      <c r="B234" s="0" t="s">
        <v>580</v>
      </c>
      <c r="C234" s="0" t="s">
        <v>178</v>
      </c>
      <c r="D234" s="24" t="n">
        <v>126740</v>
      </c>
    </row>
    <row r="235" customFormat="false" ht="15" hidden="false" customHeight="true" outlineLevel="0" collapsed="false">
      <c r="A235" s="0" t="s">
        <v>581</v>
      </c>
      <c r="B235" s="0" t="s">
        <v>582</v>
      </c>
      <c r="C235" s="0" t="s">
        <v>180</v>
      </c>
      <c r="D235" s="24" t="n">
        <v>33830</v>
      </c>
    </row>
    <row r="236" customFormat="false" ht="15" hidden="false" customHeight="true" outlineLevel="0" collapsed="false">
      <c r="A236" s="0" t="s">
        <v>583</v>
      </c>
      <c r="B236" s="0" t="s">
        <v>584</v>
      </c>
      <c r="C236" s="0" t="s">
        <v>180</v>
      </c>
      <c r="D236" s="24" t="n">
        <v>18940</v>
      </c>
    </row>
    <row r="237" customFormat="false" ht="15" hidden="false" customHeight="true" outlineLevel="0" collapsed="false">
      <c r="A237" s="0" t="s">
        <v>585</v>
      </c>
      <c r="B237" s="0" t="s">
        <v>586</v>
      </c>
      <c r="C237" s="0" t="s">
        <v>180</v>
      </c>
      <c r="D237" s="24" t="n">
        <v>18120</v>
      </c>
    </row>
    <row r="238" customFormat="false" ht="15" hidden="false" customHeight="true" outlineLevel="0" collapsed="false">
      <c r="A238" s="0" t="s">
        <v>587</v>
      </c>
      <c r="B238" s="0" t="s">
        <v>588</v>
      </c>
      <c r="C238" s="0" t="s">
        <v>180</v>
      </c>
      <c r="D238" s="24" t="n">
        <v>55850</v>
      </c>
    </row>
    <row r="239" customFormat="false" ht="15" hidden="false" customHeight="true" outlineLevel="0" collapsed="false">
      <c r="A239" s="0" t="s">
        <v>589</v>
      </c>
      <c r="B239" s="0" t="s">
        <v>590</v>
      </c>
      <c r="C239" s="0" t="s">
        <v>178</v>
      </c>
      <c r="D239" s="24" t="n">
        <v>36380</v>
      </c>
    </row>
    <row r="240" customFormat="false" ht="15" hidden="false" customHeight="true" outlineLevel="0" collapsed="false">
      <c r="A240" s="0" t="s">
        <v>591</v>
      </c>
      <c r="B240" s="0" t="s">
        <v>592</v>
      </c>
      <c r="C240" s="0" t="s">
        <v>180</v>
      </c>
      <c r="D240" s="24" t="n">
        <v>25950</v>
      </c>
    </row>
    <row r="241" customFormat="false" ht="15" hidden="false" customHeight="true" outlineLevel="0" collapsed="false">
      <c r="A241" s="0" t="s">
        <v>593</v>
      </c>
      <c r="B241" s="0" t="s">
        <v>594</v>
      </c>
      <c r="C241" s="0" t="s">
        <v>180</v>
      </c>
      <c r="D241" s="24" t="n">
        <v>10430</v>
      </c>
    </row>
    <row r="242" customFormat="false" ht="15" hidden="false" customHeight="true" outlineLevel="0" collapsed="false">
      <c r="A242" s="0" t="s">
        <v>595</v>
      </c>
      <c r="B242" s="0" t="s">
        <v>596</v>
      </c>
      <c r="C242" s="0" t="s">
        <v>178</v>
      </c>
      <c r="D242" s="24" t="n">
        <v>184430</v>
      </c>
    </row>
    <row r="243" customFormat="false" ht="15" hidden="false" customHeight="true" outlineLevel="0" collapsed="false">
      <c r="A243" s="0" t="s">
        <v>597</v>
      </c>
      <c r="B243" s="0" t="s">
        <v>598</v>
      </c>
      <c r="C243" s="0" t="s">
        <v>180</v>
      </c>
      <c r="D243" s="24" t="n">
        <v>12090</v>
      </c>
    </row>
    <row r="244" customFormat="false" ht="15" hidden="false" customHeight="true" outlineLevel="0" collapsed="false">
      <c r="A244" s="0" t="s">
        <v>599</v>
      </c>
      <c r="B244" s="0" t="s">
        <v>600</v>
      </c>
      <c r="C244" s="0" t="s">
        <v>180</v>
      </c>
      <c r="D244" s="24" t="n">
        <v>172340</v>
      </c>
    </row>
    <row r="245" customFormat="false" ht="15" hidden="false" customHeight="true" outlineLevel="0" collapsed="false">
      <c r="A245" s="0" t="s">
        <v>601</v>
      </c>
      <c r="B245" s="0" t="s">
        <v>602</v>
      </c>
      <c r="C245" s="0" t="s">
        <v>178</v>
      </c>
      <c r="D245" s="24" t="n">
        <v>7460</v>
      </c>
    </row>
    <row r="246" customFormat="false" ht="15" hidden="false" customHeight="true" outlineLevel="0" collapsed="false">
      <c r="A246" s="0" t="s">
        <v>603</v>
      </c>
      <c r="B246" s="0" t="s">
        <v>604</v>
      </c>
      <c r="C246" s="0" t="s">
        <v>180</v>
      </c>
      <c r="D246" s="24" t="n">
        <v>7460</v>
      </c>
    </row>
    <row r="247" customFormat="false" ht="15" hidden="false" customHeight="true" outlineLevel="0" collapsed="false">
      <c r="A247" s="0" t="s">
        <v>605</v>
      </c>
      <c r="B247" s="0" t="s">
        <v>606</v>
      </c>
      <c r="C247" s="0" t="s">
        <v>175</v>
      </c>
      <c r="D247" s="24" t="n">
        <v>264650</v>
      </c>
    </row>
    <row r="248" customFormat="false" ht="15" hidden="false" customHeight="true" outlineLevel="0" collapsed="false">
      <c r="A248" s="0" t="s">
        <v>607</v>
      </c>
      <c r="B248" s="0" t="s">
        <v>608</v>
      </c>
      <c r="C248" s="0" t="s">
        <v>178</v>
      </c>
      <c r="D248" s="24" t="n">
        <v>22540</v>
      </c>
    </row>
    <row r="249" customFormat="false" ht="15" hidden="false" customHeight="true" outlineLevel="0" collapsed="false">
      <c r="A249" s="0" t="s">
        <v>609</v>
      </c>
      <c r="B249" s="0" t="s">
        <v>610</v>
      </c>
      <c r="C249" s="0" t="s">
        <v>180</v>
      </c>
      <c r="D249" s="24" t="n">
        <v>2120</v>
      </c>
    </row>
    <row r="250" customFormat="false" ht="15" hidden="false" customHeight="true" outlineLevel="0" collapsed="false">
      <c r="A250" s="0" t="s">
        <v>611</v>
      </c>
      <c r="B250" s="0" t="s">
        <v>612</v>
      </c>
      <c r="C250" s="0" t="s">
        <v>180</v>
      </c>
      <c r="D250" s="24" t="n">
        <v>20430</v>
      </c>
    </row>
    <row r="251" customFormat="false" ht="15" hidden="false" customHeight="true" outlineLevel="0" collapsed="false">
      <c r="A251" s="0" t="s">
        <v>613</v>
      </c>
      <c r="B251" s="0" t="s">
        <v>614</v>
      </c>
      <c r="C251" s="0" t="s">
        <v>178</v>
      </c>
      <c r="D251" s="24" t="n">
        <v>10000</v>
      </c>
    </row>
    <row r="252" customFormat="false" ht="15" hidden="false" customHeight="true" outlineLevel="0" collapsed="false">
      <c r="A252" s="0" t="s">
        <v>615</v>
      </c>
      <c r="B252" s="0" t="s">
        <v>614</v>
      </c>
      <c r="C252" s="0" t="s">
        <v>180</v>
      </c>
      <c r="D252" s="24" t="n">
        <v>10000</v>
      </c>
    </row>
    <row r="253" customFormat="false" ht="15" hidden="false" customHeight="true" outlineLevel="0" collapsed="false">
      <c r="A253" s="0" t="s">
        <v>616</v>
      </c>
      <c r="B253" s="0" t="s">
        <v>617</v>
      </c>
      <c r="C253" s="0" t="s">
        <v>178</v>
      </c>
      <c r="D253" s="24" t="n">
        <v>91250</v>
      </c>
    </row>
    <row r="254" customFormat="false" ht="15" hidden="false" customHeight="true" outlineLevel="0" collapsed="false">
      <c r="A254" s="0" t="s">
        <v>618</v>
      </c>
      <c r="B254" s="0" t="s">
        <v>619</v>
      </c>
      <c r="C254" s="0" t="s">
        <v>180</v>
      </c>
      <c r="D254" s="24" t="n">
        <v>82770</v>
      </c>
    </row>
    <row r="255" customFormat="false" ht="15" hidden="false" customHeight="true" outlineLevel="0" collapsed="false">
      <c r="A255" s="0" t="s">
        <v>620</v>
      </c>
      <c r="B255" s="0" t="s">
        <v>621</v>
      </c>
      <c r="C255" s="0" t="s">
        <v>180</v>
      </c>
      <c r="D255" s="24" t="n">
        <v>8470</v>
      </c>
    </row>
    <row r="256" customFormat="false" ht="15" hidden="false" customHeight="true" outlineLevel="0" collapsed="false">
      <c r="A256" s="0" t="s">
        <v>622</v>
      </c>
      <c r="B256" s="0" t="s">
        <v>623</v>
      </c>
      <c r="C256" s="0" t="s">
        <v>178</v>
      </c>
      <c r="D256" s="24" t="n">
        <v>118560</v>
      </c>
    </row>
    <row r="257" customFormat="false" ht="15" hidden="false" customHeight="true" outlineLevel="0" collapsed="false">
      <c r="A257" s="0" t="s">
        <v>624</v>
      </c>
      <c r="B257" s="0" t="s">
        <v>625</v>
      </c>
      <c r="C257" s="0" t="s">
        <v>180</v>
      </c>
      <c r="D257" s="24" t="n">
        <v>89250</v>
      </c>
    </row>
    <row r="258" customFormat="false" ht="15" hidden="false" customHeight="true" outlineLevel="0" collapsed="false">
      <c r="A258" s="0" t="s">
        <v>626</v>
      </c>
      <c r="B258" s="0" t="s">
        <v>627</v>
      </c>
      <c r="C258" s="0" t="s">
        <v>180</v>
      </c>
      <c r="D258" s="24" t="n">
        <v>23470</v>
      </c>
    </row>
    <row r="259" customFormat="false" ht="15" hidden="false" customHeight="true" outlineLevel="0" collapsed="false">
      <c r="A259" s="0" t="s">
        <v>628</v>
      </c>
      <c r="B259" s="0" t="s">
        <v>629</v>
      </c>
      <c r="C259" s="0" t="s">
        <v>180</v>
      </c>
      <c r="D259" s="24" t="n">
        <v>5850</v>
      </c>
    </row>
    <row r="260" customFormat="false" ht="15" hidden="false" customHeight="true" outlineLevel="0" collapsed="false">
      <c r="A260" s="0" t="s">
        <v>630</v>
      </c>
      <c r="B260" s="0" t="s">
        <v>631</v>
      </c>
      <c r="C260" s="0" t="s">
        <v>178</v>
      </c>
      <c r="D260" s="24" t="n">
        <v>22300</v>
      </c>
    </row>
    <row r="261" customFormat="false" ht="15" hidden="false" customHeight="true" outlineLevel="0" collapsed="false">
      <c r="A261" s="0" t="s">
        <v>632</v>
      </c>
      <c r="B261" s="0" t="s">
        <v>633</v>
      </c>
      <c r="C261" s="0" t="s">
        <v>180</v>
      </c>
      <c r="D261" s="24" t="n">
        <v>22300</v>
      </c>
    </row>
    <row r="262" customFormat="false" ht="15" hidden="false" customHeight="true" outlineLevel="0" collapsed="false">
      <c r="A262" s="0" t="s">
        <v>634</v>
      </c>
      <c r="B262" s="0" t="s">
        <v>635</v>
      </c>
      <c r="C262" s="0" t="s">
        <v>175</v>
      </c>
      <c r="D262" s="24" t="n">
        <v>288600</v>
      </c>
    </row>
    <row r="263" customFormat="false" ht="15" hidden="false" customHeight="true" outlineLevel="0" collapsed="false">
      <c r="A263" s="0" t="s">
        <v>636</v>
      </c>
      <c r="B263" s="0" t="s">
        <v>637</v>
      </c>
      <c r="C263" s="0" t="s">
        <v>178</v>
      </c>
      <c r="D263" s="24" t="n">
        <v>17790</v>
      </c>
    </row>
    <row r="264" customFormat="false" ht="15" hidden="false" customHeight="true" outlineLevel="0" collapsed="false">
      <c r="A264" s="0" t="s">
        <v>638</v>
      </c>
      <c r="B264" s="0" t="s">
        <v>637</v>
      </c>
      <c r="C264" s="0" t="s">
        <v>180</v>
      </c>
      <c r="D264" s="24" t="n">
        <v>17790</v>
      </c>
    </row>
    <row r="265" customFormat="false" ht="15" hidden="false" customHeight="true" outlineLevel="0" collapsed="false">
      <c r="A265" s="0" t="s">
        <v>639</v>
      </c>
      <c r="B265" s="0" t="s">
        <v>640</v>
      </c>
      <c r="C265" s="0" t="s">
        <v>178</v>
      </c>
      <c r="D265" s="24" t="n">
        <v>8290</v>
      </c>
    </row>
    <row r="266" customFormat="false" ht="15" hidden="false" customHeight="true" outlineLevel="0" collapsed="false">
      <c r="A266" s="0" t="s">
        <v>641</v>
      </c>
      <c r="B266" s="0" t="s">
        <v>640</v>
      </c>
      <c r="C266" s="0" t="s">
        <v>180</v>
      </c>
      <c r="D266" s="24" t="n">
        <v>8290</v>
      </c>
    </row>
    <row r="267" customFormat="false" ht="15" hidden="false" customHeight="true" outlineLevel="0" collapsed="false">
      <c r="A267" s="0" t="s">
        <v>642</v>
      </c>
      <c r="B267" s="0" t="s">
        <v>643</v>
      </c>
      <c r="C267" s="0" t="s">
        <v>178</v>
      </c>
      <c r="D267" s="24" t="n">
        <v>159540</v>
      </c>
    </row>
    <row r="268" customFormat="false" ht="15" hidden="false" customHeight="true" outlineLevel="0" collapsed="false">
      <c r="A268" s="0" t="s">
        <v>644</v>
      </c>
      <c r="B268" s="0" t="s">
        <v>645</v>
      </c>
      <c r="C268" s="0" t="s">
        <v>180</v>
      </c>
      <c r="D268" s="24" t="n">
        <v>790</v>
      </c>
    </row>
    <row r="269" customFormat="false" ht="15" hidden="false" customHeight="true" outlineLevel="0" collapsed="false">
      <c r="A269" s="0" t="s">
        <v>646</v>
      </c>
      <c r="B269" s="0" t="s">
        <v>647</v>
      </c>
      <c r="C269" s="0" t="s">
        <v>180</v>
      </c>
      <c r="D269" s="24" t="n">
        <v>75990</v>
      </c>
    </row>
    <row r="270" customFormat="false" ht="15" hidden="false" customHeight="true" outlineLevel="0" collapsed="false">
      <c r="A270" s="0" t="s">
        <v>648</v>
      </c>
      <c r="B270" s="0" t="s">
        <v>649</v>
      </c>
      <c r="C270" s="0" t="s">
        <v>180</v>
      </c>
      <c r="D270" s="24" t="n">
        <v>63940</v>
      </c>
    </row>
    <row r="271" customFormat="false" ht="15" hidden="false" customHeight="true" outlineLevel="0" collapsed="false">
      <c r="A271" s="0" t="s">
        <v>650</v>
      </c>
      <c r="B271" s="0" t="s">
        <v>651</v>
      </c>
      <c r="C271" s="0" t="s">
        <v>180</v>
      </c>
      <c r="D271" s="24" t="n">
        <v>18820</v>
      </c>
    </row>
    <row r="272" customFormat="false" ht="15" hidden="false" customHeight="true" outlineLevel="0" collapsed="false">
      <c r="A272" s="0" t="s">
        <v>652</v>
      </c>
      <c r="B272" s="0" t="s">
        <v>653</v>
      </c>
      <c r="C272" s="0" t="s">
        <v>178</v>
      </c>
      <c r="D272" s="24" t="n">
        <v>2260</v>
      </c>
    </row>
    <row r="273" customFormat="false" ht="15" hidden="false" customHeight="true" outlineLevel="0" collapsed="false">
      <c r="A273" s="0" t="s">
        <v>654</v>
      </c>
      <c r="B273" s="0" t="s">
        <v>653</v>
      </c>
      <c r="C273" s="0" t="s">
        <v>180</v>
      </c>
      <c r="D273" s="24" t="n">
        <v>2260</v>
      </c>
    </row>
    <row r="274" customFormat="false" ht="15" hidden="false" customHeight="true" outlineLevel="0" collapsed="false">
      <c r="A274" s="0" t="s">
        <v>655</v>
      </c>
      <c r="B274" s="0" t="s">
        <v>656</v>
      </c>
      <c r="C274" s="0" t="s">
        <v>178</v>
      </c>
      <c r="D274" s="24" t="n">
        <v>44230</v>
      </c>
    </row>
    <row r="275" customFormat="false" ht="15" hidden="false" customHeight="true" outlineLevel="0" collapsed="false">
      <c r="A275" s="0" t="s">
        <v>657</v>
      </c>
      <c r="B275" s="0" t="s">
        <v>656</v>
      </c>
      <c r="C275" s="0" t="s">
        <v>180</v>
      </c>
      <c r="D275" s="24" t="n">
        <v>44230</v>
      </c>
    </row>
    <row r="276" customFormat="false" ht="15" hidden="false" customHeight="true" outlineLevel="0" collapsed="false">
      <c r="A276" s="0" t="s">
        <v>658</v>
      </c>
      <c r="B276" s="0" t="s">
        <v>659</v>
      </c>
      <c r="C276" s="0" t="s">
        <v>178</v>
      </c>
      <c r="D276" s="24" t="n">
        <v>56490</v>
      </c>
    </row>
    <row r="277" customFormat="false" ht="15" hidden="false" customHeight="true" outlineLevel="0" collapsed="false">
      <c r="A277" s="0" t="s">
        <v>660</v>
      </c>
      <c r="B277" s="0" t="s">
        <v>661</v>
      </c>
      <c r="C277" s="0" t="s">
        <v>180</v>
      </c>
      <c r="D277" s="24" t="n">
        <v>8990</v>
      </c>
    </row>
    <row r="278" customFormat="false" ht="15" hidden="false" customHeight="true" outlineLevel="0" collapsed="false">
      <c r="A278" s="0" t="s">
        <v>662</v>
      </c>
      <c r="B278" s="0" t="s">
        <v>663</v>
      </c>
      <c r="C278" s="0" t="s">
        <v>180</v>
      </c>
      <c r="D278" s="24" t="n">
        <v>1400</v>
      </c>
    </row>
    <row r="279" customFormat="false" ht="15" hidden="false" customHeight="true" outlineLevel="0" collapsed="false">
      <c r="A279" s="0" t="s">
        <v>664</v>
      </c>
      <c r="B279" s="0" t="s">
        <v>665</v>
      </c>
      <c r="C279" s="0" t="s">
        <v>180</v>
      </c>
      <c r="D279" s="24" t="n">
        <v>3450</v>
      </c>
    </row>
    <row r="280" customFormat="false" ht="15" hidden="false" customHeight="true" outlineLevel="0" collapsed="false">
      <c r="A280" s="0" t="s">
        <v>666</v>
      </c>
      <c r="B280" s="0" t="s">
        <v>667</v>
      </c>
      <c r="C280" s="0" t="s">
        <v>180</v>
      </c>
      <c r="D280" s="24" t="n">
        <v>5540</v>
      </c>
    </row>
    <row r="281" customFormat="false" ht="15" hidden="false" customHeight="true" outlineLevel="0" collapsed="false">
      <c r="A281" s="0" t="s">
        <v>668</v>
      </c>
      <c r="B281" s="0" t="s">
        <v>669</v>
      </c>
      <c r="C281" s="0" t="s">
        <v>180</v>
      </c>
      <c r="D281" s="24" t="n">
        <v>37100</v>
      </c>
    </row>
    <row r="282" customFormat="false" ht="15" hidden="false" customHeight="true" outlineLevel="0" collapsed="false">
      <c r="A282" s="0" t="s">
        <v>670</v>
      </c>
      <c r="B282" s="0" t="s">
        <v>671</v>
      </c>
      <c r="C282" s="0" t="s">
        <v>175</v>
      </c>
      <c r="D282" s="24" t="n">
        <v>361920</v>
      </c>
    </row>
    <row r="283" customFormat="false" ht="15" hidden="false" customHeight="true" outlineLevel="0" collapsed="false">
      <c r="A283" s="0" t="s">
        <v>672</v>
      </c>
      <c r="B283" s="0" t="s">
        <v>673</v>
      </c>
      <c r="C283" s="0" t="s">
        <v>178</v>
      </c>
      <c r="D283" s="24" t="n">
        <v>29730</v>
      </c>
    </row>
    <row r="284" customFormat="false" ht="15" hidden="false" customHeight="true" outlineLevel="0" collapsed="false">
      <c r="A284" s="0" t="s">
        <v>674</v>
      </c>
      <c r="B284" s="0" t="s">
        <v>675</v>
      </c>
      <c r="C284" s="0" t="s">
        <v>180</v>
      </c>
      <c r="D284" s="24" t="n">
        <v>15130</v>
      </c>
    </row>
    <row r="285" customFormat="false" ht="15" hidden="false" customHeight="true" outlineLevel="0" collapsed="false">
      <c r="A285" s="0" t="s">
        <v>676</v>
      </c>
      <c r="B285" s="0" t="s">
        <v>677</v>
      </c>
      <c r="C285" s="0" t="s">
        <v>180</v>
      </c>
      <c r="D285" s="24" t="n">
        <v>14600</v>
      </c>
    </row>
    <row r="286" customFormat="false" ht="15" hidden="false" customHeight="true" outlineLevel="0" collapsed="false">
      <c r="A286" s="0" t="s">
        <v>678</v>
      </c>
      <c r="B286" s="0" t="s">
        <v>679</v>
      </c>
      <c r="C286" s="0" t="s">
        <v>178</v>
      </c>
      <c r="D286" s="24" t="n">
        <v>69620</v>
      </c>
    </row>
    <row r="287" customFormat="false" ht="15" hidden="false" customHeight="true" outlineLevel="0" collapsed="false">
      <c r="A287" s="0" t="s">
        <v>680</v>
      </c>
      <c r="B287" s="0" t="s">
        <v>679</v>
      </c>
      <c r="C287" s="0" t="s">
        <v>180</v>
      </c>
      <c r="D287" s="24" t="n">
        <v>69620</v>
      </c>
    </row>
    <row r="288" customFormat="false" ht="15" hidden="false" customHeight="true" outlineLevel="0" collapsed="false">
      <c r="A288" s="0" t="s">
        <v>681</v>
      </c>
      <c r="B288" s="0" t="s">
        <v>682</v>
      </c>
      <c r="C288" s="0" t="s">
        <v>178</v>
      </c>
      <c r="D288" s="24" t="n">
        <v>57540</v>
      </c>
    </row>
    <row r="289" customFormat="false" ht="15" hidden="false" customHeight="true" outlineLevel="0" collapsed="false">
      <c r="A289" s="0" t="s">
        <v>683</v>
      </c>
      <c r="B289" s="0" t="s">
        <v>682</v>
      </c>
      <c r="C289" s="0" t="s">
        <v>180</v>
      </c>
      <c r="D289" s="24" t="n">
        <v>57540</v>
      </c>
    </row>
    <row r="290" customFormat="false" ht="15" hidden="false" customHeight="true" outlineLevel="0" collapsed="false">
      <c r="A290" s="0" t="s">
        <v>684</v>
      </c>
      <c r="B290" s="0" t="s">
        <v>685</v>
      </c>
      <c r="C290" s="0" t="s">
        <v>178</v>
      </c>
      <c r="D290" s="24" t="n">
        <v>44480</v>
      </c>
    </row>
    <row r="291" customFormat="false" ht="15" hidden="false" customHeight="true" outlineLevel="0" collapsed="false">
      <c r="A291" s="0" t="s">
        <v>686</v>
      </c>
      <c r="B291" s="0" t="s">
        <v>687</v>
      </c>
      <c r="C291" s="0" t="s">
        <v>180</v>
      </c>
      <c r="D291" s="24" t="n">
        <v>34670</v>
      </c>
    </row>
    <row r="292" customFormat="false" ht="15" hidden="false" customHeight="true" outlineLevel="0" collapsed="false">
      <c r="A292" s="0" t="s">
        <v>688</v>
      </c>
      <c r="B292" s="0" t="s">
        <v>689</v>
      </c>
      <c r="C292" s="0" t="s">
        <v>180</v>
      </c>
      <c r="D292" s="24" t="n">
        <v>6980</v>
      </c>
    </row>
    <row r="293" customFormat="false" ht="15" hidden="false" customHeight="true" outlineLevel="0" collapsed="false">
      <c r="A293" s="0" t="s">
        <v>690</v>
      </c>
      <c r="B293" s="0" t="s">
        <v>691</v>
      </c>
      <c r="C293" s="0" t="s">
        <v>180</v>
      </c>
      <c r="D293" s="24" t="n">
        <v>2840</v>
      </c>
    </row>
    <row r="294" customFormat="false" ht="15" hidden="false" customHeight="true" outlineLevel="0" collapsed="false">
      <c r="A294" s="0" t="s">
        <v>692</v>
      </c>
      <c r="B294" s="0" t="s">
        <v>693</v>
      </c>
      <c r="C294" s="0" t="s">
        <v>178</v>
      </c>
      <c r="D294" s="24" t="n">
        <v>6470</v>
      </c>
    </row>
    <row r="295" customFormat="false" ht="15" hidden="false" customHeight="true" outlineLevel="0" collapsed="false">
      <c r="A295" s="0" t="s">
        <v>694</v>
      </c>
      <c r="B295" s="0" t="s">
        <v>693</v>
      </c>
      <c r="C295" s="0" t="s">
        <v>180</v>
      </c>
      <c r="D295" s="24" t="n">
        <v>6470</v>
      </c>
    </row>
    <row r="296" customFormat="false" ht="15" hidden="false" customHeight="true" outlineLevel="0" collapsed="false">
      <c r="A296" s="0" t="s">
        <v>695</v>
      </c>
      <c r="B296" s="0" t="s">
        <v>696</v>
      </c>
      <c r="C296" s="0" t="s">
        <v>178</v>
      </c>
      <c r="D296" s="24" t="n">
        <v>30640</v>
      </c>
    </row>
    <row r="297" customFormat="false" ht="15" hidden="false" customHeight="true" outlineLevel="0" collapsed="false">
      <c r="A297" s="0" t="s">
        <v>697</v>
      </c>
      <c r="B297" s="0" t="s">
        <v>696</v>
      </c>
      <c r="C297" s="0" t="s">
        <v>180</v>
      </c>
      <c r="D297" s="24" t="n">
        <v>30640</v>
      </c>
    </row>
    <row r="298" customFormat="false" ht="15" hidden="false" customHeight="true" outlineLevel="0" collapsed="false">
      <c r="A298" s="0" t="s">
        <v>698</v>
      </c>
      <c r="B298" s="0" t="s">
        <v>699</v>
      </c>
      <c r="C298" s="0" t="s">
        <v>178</v>
      </c>
      <c r="D298" s="24" t="n">
        <v>30410</v>
      </c>
    </row>
    <row r="299" customFormat="false" ht="15" hidden="false" customHeight="true" outlineLevel="0" collapsed="false">
      <c r="A299" s="0" t="s">
        <v>700</v>
      </c>
      <c r="B299" s="0" t="s">
        <v>699</v>
      </c>
      <c r="C299" s="0" t="s">
        <v>180</v>
      </c>
      <c r="D299" s="24" t="n">
        <v>30410</v>
      </c>
    </row>
    <row r="300" customFormat="false" ht="15" hidden="false" customHeight="true" outlineLevel="0" collapsed="false">
      <c r="A300" s="0" t="s">
        <v>701</v>
      </c>
      <c r="B300" s="0" t="s">
        <v>702</v>
      </c>
      <c r="C300" s="0" t="s">
        <v>178</v>
      </c>
      <c r="D300" s="24" t="n">
        <v>93030</v>
      </c>
    </row>
    <row r="301" customFormat="false" ht="15" hidden="false" customHeight="true" outlineLevel="0" collapsed="false">
      <c r="A301" s="0" t="s">
        <v>703</v>
      </c>
      <c r="B301" s="0" t="s">
        <v>704</v>
      </c>
      <c r="C301" s="0" t="s">
        <v>180</v>
      </c>
      <c r="D301" s="24" t="n">
        <v>19120</v>
      </c>
    </row>
    <row r="302" customFormat="false" ht="15" hidden="false" customHeight="true" outlineLevel="0" collapsed="false">
      <c r="A302" s="0" t="s">
        <v>705</v>
      </c>
      <c r="B302" s="0" t="s">
        <v>706</v>
      </c>
      <c r="C302" s="0" t="s">
        <v>180</v>
      </c>
      <c r="D302" s="24" t="n">
        <v>73910</v>
      </c>
    </row>
    <row r="303" customFormat="false" ht="15" hidden="false" customHeight="true" outlineLevel="0" collapsed="false">
      <c r="A303" s="0" t="s">
        <v>707</v>
      </c>
      <c r="B303" s="0" t="s">
        <v>708</v>
      </c>
      <c r="C303" s="0" t="s">
        <v>175</v>
      </c>
      <c r="D303" s="24" t="n">
        <v>171200</v>
      </c>
    </row>
    <row r="304" customFormat="false" ht="15" hidden="false" customHeight="true" outlineLevel="0" collapsed="false">
      <c r="A304" s="0" t="s">
        <v>709</v>
      </c>
      <c r="B304" s="0" t="s">
        <v>708</v>
      </c>
      <c r="C304" s="0" t="s">
        <v>178</v>
      </c>
      <c r="D304" s="24" t="n">
        <v>171200</v>
      </c>
    </row>
    <row r="305" customFormat="false" ht="15" hidden="false" customHeight="true" outlineLevel="0" collapsed="false">
      <c r="A305" s="0" t="s">
        <v>710</v>
      </c>
      <c r="B305" s="0" t="s">
        <v>711</v>
      </c>
      <c r="C305" s="0" t="s">
        <v>180</v>
      </c>
      <c r="D305" s="24" t="n">
        <v>140610</v>
      </c>
    </row>
    <row r="306" customFormat="false" ht="15" hidden="false" customHeight="true" outlineLevel="0" collapsed="false">
      <c r="A306" s="0" t="s">
        <v>712</v>
      </c>
      <c r="B306" s="0" t="s">
        <v>713</v>
      </c>
      <c r="C306" s="0" t="s">
        <v>180</v>
      </c>
      <c r="D306" s="24" t="n">
        <v>30590</v>
      </c>
    </row>
    <row r="307" customFormat="false" ht="15" hidden="false" customHeight="true" outlineLevel="0" collapsed="false">
      <c r="A307" s="0" t="s">
        <v>714</v>
      </c>
      <c r="B307" s="0" t="s">
        <v>715</v>
      </c>
      <c r="C307" s="0" t="s">
        <v>172</v>
      </c>
      <c r="D307" s="24" t="n">
        <v>2668680</v>
      </c>
    </row>
    <row r="308" customFormat="false" ht="15" hidden="false" customHeight="true" outlineLevel="0" collapsed="false">
      <c r="A308" s="0" t="s">
        <v>716</v>
      </c>
      <c r="B308" s="0" t="s">
        <v>717</v>
      </c>
      <c r="C308" s="0" t="s">
        <v>175</v>
      </c>
      <c r="D308" s="24" t="n">
        <v>2573560</v>
      </c>
    </row>
    <row r="309" customFormat="false" ht="15" hidden="false" customHeight="true" outlineLevel="0" collapsed="false">
      <c r="A309" s="0" t="s">
        <v>718</v>
      </c>
      <c r="B309" s="0" t="s">
        <v>719</v>
      </c>
      <c r="C309" s="0" t="s">
        <v>178</v>
      </c>
      <c r="D309" s="24" t="n">
        <v>1035300</v>
      </c>
    </row>
    <row r="310" customFormat="false" ht="15" hidden="false" customHeight="true" outlineLevel="0" collapsed="false">
      <c r="A310" s="0" t="s">
        <v>720</v>
      </c>
      <c r="B310" s="0" t="s">
        <v>721</v>
      </c>
      <c r="C310" s="0" t="s">
        <v>180</v>
      </c>
      <c r="D310" s="24" t="n">
        <v>353310</v>
      </c>
    </row>
    <row r="311" customFormat="false" ht="15" hidden="false" customHeight="true" outlineLevel="0" collapsed="false">
      <c r="A311" s="0" t="s">
        <v>722</v>
      </c>
      <c r="B311" s="0" t="s">
        <v>723</v>
      </c>
      <c r="C311" s="0" t="s">
        <v>180</v>
      </c>
      <c r="D311" s="24" t="n">
        <v>66740</v>
      </c>
    </row>
    <row r="312" customFormat="false" ht="15" hidden="false" customHeight="true" outlineLevel="0" collapsed="false">
      <c r="A312" s="0" t="s">
        <v>724</v>
      </c>
      <c r="B312" s="0" t="s">
        <v>725</v>
      </c>
      <c r="C312" s="0" t="s">
        <v>180</v>
      </c>
      <c r="D312" s="24" t="n">
        <v>94740</v>
      </c>
    </row>
    <row r="313" customFormat="false" ht="15" hidden="false" customHeight="true" outlineLevel="0" collapsed="false">
      <c r="A313" s="0" t="s">
        <v>726</v>
      </c>
      <c r="B313" s="0" t="s">
        <v>727</v>
      </c>
      <c r="C313" s="0" t="s">
        <v>180</v>
      </c>
      <c r="D313" s="24" t="n">
        <v>491930</v>
      </c>
    </row>
    <row r="314" customFormat="false" ht="15" hidden="false" customHeight="true" outlineLevel="0" collapsed="false">
      <c r="A314" s="0" t="s">
        <v>728</v>
      </c>
      <c r="B314" s="0" t="s">
        <v>729</v>
      </c>
      <c r="C314" s="0" t="s">
        <v>180</v>
      </c>
      <c r="D314" s="24" t="n">
        <v>28580</v>
      </c>
    </row>
    <row r="315" customFormat="false" ht="15" hidden="false" customHeight="true" outlineLevel="0" collapsed="false">
      <c r="A315" s="0" t="s">
        <v>730</v>
      </c>
      <c r="B315" s="0" t="s">
        <v>731</v>
      </c>
      <c r="C315" s="0" t="s">
        <v>178</v>
      </c>
      <c r="D315" s="24" t="n">
        <v>775930</v>
      </c>
    </row>
    <row r="316" customFormat="false" ht="15" hidden="false" customHeight="true" outlineLevel="0" collapsed="false">
      <c r="A316" s="0" t="s">
        <v>732</v>
      </c>
      <c r="B316" s="0" t="s">
        <v>733</v>
      </c>
      <c r="C316" s="0" t="s">
        <v>180</v>
      </c>
      <c r="D316" s="24" t="n">
        <v>392550</v>
      </c>
    </row>
    <row r="317" customFormat="false" ht="15" hidden="false" customHeight="true" outlineLevel="0" collapsed="false">
      <c r="A317" s="0" t="s">
        <v>734</v>
      </c>
      <c r="B317" s="0" t="s">
        <v>735</v>
      </c>
      <c r="C317" s="0" t="s">
        <v>180</v>
      </c>
      <c r="D317" s="24" t="n">
        <v>187630</v>
      </c>
    </row>
    <row r="318" customFormat="false" ht="15" hidden="false" customHeight="true" outlineLevel="0" collapsed="false">
      <c r="A318" s="0" t="s">
        <v>736</v>
      </c>
      <c r="B318" s="0" t="s">
        <v>737</v>
      </c>
      <c r="C318" s="0" t="s">
        <v>180</v>
      </c>
      <c r="D318" s="24" t="n">
        <v>132810</v>
      </c>
    </row>
    <row r="319" customFormat="false" ht="15" hidden="false" customHeight="true" outlineLevel="0" collapsed="false">
      <c r="A319" s="0" t="s">
        <v>738</v>
      </c>
      <c r="B319" s="0" t="s">
        <v>739</v>
      </c>
      <c r="C319" s="0" t="s">
        <v>180</v>
      </c>
      <c r="D319" s="24" t="n">
        <v>62930</v>
      </c>
    </row>
    <row r="320" customFormat="false" ht="15" hidden="false" customHeight="true" outlineLevel="0" collapsed="false">
      <c r="A320" s="0" t="s">
        <v>740</v>
      </c>
      <c r="B320" s="0" t="s">
        <v>741</v>
      </c>
      <c r="C320" s="0" t="s">
        <v>178</v>
      </c>
      <c r="D320" s="24" t="n">
        <v>762330</v>
      </c>
    </row>
    <row r="321" customFormat="false" ht="15" hidden="false" customHeight="true" outlineLevel="0" collapsed="false">
      <c r="A321" s="0" t="s">
        <v>742</v>
      </c>
      <c r="B321" s="0" t="s">
        <v>743</v>
      </c>
      <c r="C321" s="0" t="s">
        <v>180</v>
      </c>
      <c r="D321" s="24" t="n">
        <v>65690</v>
      </c>
    </row>
    <row r="322" customFormat="false" ht="15" hidden="false" customHeight="true" outlineLevel="0" collapsed="false">
      <c r="A322" s="0" t="s">
        <v>744</v>
      </c>
      <c r="B322" s="0" t="s">
        <v>745</v>
      </c>
      <c r="C322" s="0" t="s">
        <v>180</v>
      </c>
      <c r="D322" s="24" t="n">
        <v>89390</v>
      </c>
    </row>
    <row r="323" customFormat="false" ht="15" hidden="false" customHeight="true" outlineLevel="0" collapsed="false">
      <c r="A323" s="0" t="s">
        <v>746</v>
      </c>
      <c r="B323" s="0" t="s">
        <v>747</v>
      </c>
      <c r="C323" s="0" t="s">
        <v>180</v>
      </c>
      <c r="D323" s="24" t="n">
        <v>437860</v>
      </c>
    </row>
    <row r="324" customFormat="false" ht="15" hidden="false" customHeight="true" outlineLevel="0" collapsed="false">
      <c r="A324" s="0" t="s">
        <v>748</v>
      </c>
      <c r="B324" s="0" t="s">
        <v>749</v>
      </c>
      <c r="C324" s="0" t="s">
        <v>180</v>
      </c>
      <c r="D324" s="24" t="n">
        <v>61660</v>
      </c>
    </row>
    <row r="325" customFormat="false" ht="15" hidden="false" customHeight="true" outlineLevel="0" collapsed="false">
      <c r="A325" s="0" t="s">
        <v>750</v>
      </c>
      <c r="B325" s="0" t="s">
        <v>751</v>
      </c>
      <c r="C325" s="0" t="s">
        <v>180</v>
      </c>
      <c r="D325" s="24" t="n">
        <v>107730</v>
      </c>
    </row>
    <row r="326" customFormat="false" ht="15" hidden="false" customHeight="true" outlineLevel="0" collapsed="false">
      <c r="A326" s="0" t="s">
        <v>752</v>
      </c>
      <c r="B326" s="0" t="s">
        <v>753</v>
      </c>
      <c r="C326" s="0" t="s">
        <v>175</v>
      </c>
      <c r="D326" s="24" t="n">
        <v>95120</v>
      </c>
    </row>
    <row r="327" customFormat="false" ht="15" hidden="false" customHeight="true" outlineLevel="0" collapsed="false">
      <c r="A327" s="0" t="s">
        <v>754</v>
      </c>
      <c r="B327" s="0" t="s">
        <v>755</v>
      </c>
      <c r="C327" s="0" t="s">
        <v>178</v>
      </c>
      <c r="D327" s="24" t="n">
        <v>57200</v>
      </c>
    </row>
    <row r="328" customFormat="false" ht="15" hidden="false" customHeight="true" outlineLevel="0" collapsed="false">
      <c r="A328" s="0" t="s">
        <v>756</v>
      </c>
      <c r="B328" s="0" t="s">
        <v>755</v>
      </c>
      <c r="C328" s="0" t="s">
        <v>180</v>
      </c>
      <c r="D328" s="24" t="n">
        <v>57200</v>
      </c>
    </row>
    <row r="329" customFormat="false" ht="15" hidden="false" customHeight="true" outlineLevel="0" collapsed="false">
      <c r="A329" s="0" t="s">
        <v>757</v>
      </c>
      <c r="B329" s="0" t="s">
        <v>758</v>
      </c>
      <c r="C329" s="0" t="s">
        <v>178</v>
      </c>
      <c r="D329" s="24" t="n">
        <v>22160</v>
      </c>
    </row>
    <row r="330" customFormat="false" ht="15" hidden="false" customHeight="true" outlineLevel="0" collapsed="false">
      <c r="A330" s="0" t="s">
        <v>759</v>
      </c>
      <c r="B330" s="0" t="s">
        <v>758</v>
      </c>
      <c r="C330" s="0" t="s">
        <v>180</v>
      </c>
      <c r="D330" s="24" t="n">
        <v>22160</v>
      </c>
    </row>
    <row r="331" customFormat="false" ht="15" hidden="false" customHeight="true" outlineLevel="0" collapsed="false">
      <c r="A331" s="0" t="s">
        <v>760</v>
      </c>
      <c r="B331" s="0" t="s">
        <v>761</v>
      </c>
      <c r="C331" s="0" t="s">
        <v>178</v>
      </c>
      <c r="D331" s="24" t="n">
        <v>15760</v>
      </c>
    </row>
    <row r="332" customFormat="false" ht="15" hidden="false" customHeight="true" outlineLevel="0" collapsed="false">
      <c r="A332" s="0" t="s">
        <v>762</v>
      </c>
      <c r="B332" s="0" t="s">
        <v>763</v>
      </c>
      <c r="C332" s="0" t="s">
        <v>180</v>
      </c>
      <c r="D332" s="24" t="n">
        <v>15760</v>
      </c>
    </row>
    <row r="333" customFormat="false" ht="15" hidden="false" customHeight="true" outlineLevel="0" collapsed="false">
      <c r="A333" s="0" t="s">
        <v>764</v>
      </c>
      <c r="B333" s="0" t="s">
        <v>765</v>
      </c>
      <c r="C333" s="0" t="s">
        <v>172</v>
      </c>
      <c r="D333" s="24" t="n">
        <v>1305620</v>
      </c>
    </row>
    <row r="334" customFormat="false" ht="15" hidden="false" customHeight="true" outlineLevel="0" collapsed="false">
      <c r="A334" s="0" t="s">
        <v>766</v>
      </c>
      <c r="B334" s="0" t="s">
        <v>767</v>
      </c>
      <c r="C334" s="0" t="s">
        <v>175</v>
      </c>
      <c r="D334" s="24" t="n">
        <v>817400</v>
      </c>
    </row>
    <row r="335" customFormat="false" ht="15" hidden="false" customHeight="true" outlineLevel="0" collapsed="false">
      <c r="A335" s="0" t="s">
        <v>768</v>
      </c>
      <c r="B335" s="0" t="s">
        <v>769</v>
      </c>
      <c r="C335" s="0" t="s">
        <v>178</v>
      </c>
      <c r="D335" s="24" t="n">
        <v>767800</v>
      </c>
    </row>
    <row r="336" customFormat="false" ht="15" hidden="false" customHeight="true" outlineLevel="0" collapsed="false">
      <c r="A336" s="0" t="s">
        <v>770</v>
      </c>
      <c r="B336" s="0" t="s">
        <v>771</v>
      </c>
      <c r="C336" s="0" t="s">
        <v>180</v>
      </c>
      <c r="D336" s="24" t="n">
        <v>754500</v>
      </c>
    </row>
    <row r="337" customFormat="false" ht="15" hidden="false" customHeight="true" outlineLevel="0" collapsed="false">
      <c r="A337" s="0" t="s">
        <v>772</v>
      </c>
      <c r="B337" s="0" t="s">
        <v>773</v>
      </c>
      <c r="C337" s="0" t="s">
        <v>180</v>
      </c>
      <c r="D337" s="24" t="n">
        <v>13290</v>
      </c>
    </row>
    <row r="338" customFormat="false" ht="15" hidden="false" customHeight="true" outlineLevel="0" collapsed="false">
      <c r="A338" s="0" t="s">
        <v>774</v>
      </c>
      <c r="B338" s="0" t="s">
        <v>775</v>
      </c>
      <c r="C338" s="0" t="s">
        <v>178</v>
      </c>
      <c r="D338" s="24" t="n">
        <v>49610</v>
      </c>
    </row>
    <row r="339" customFormat="false" ht="15" hidden="false" customHeight="true" outlineLevel="0" collapsed="false">
      <c r="A339" s="0" t="s">
        <v>776</v>
      </c>
      <c r="B339" s="0" t="s">
        <v>777</v>
      </c>
      <c r="C339" s="0" t="s">
        <v>180</v>
      </c>
      <c r="D339" s="24" t="n">
        <v>16370</v>
      </c>
    </row>
    <row r="340" customFormat="false" ht="15" hidden="false" customHeight="true" outlineLevel="0" collapsed="false">
      <c r="A340" s="0" t="s">
        <v>778</v>
      </c>
      <c r="B340" s="0" t="s">
        <v>779</v>
      </c>
      <c r="C340" s="0" t="s">
        <v>180</v>
      </c>
      <c r="D340" s="24" t="n">
        <v>9210</v>
      </c>
    </row>
    <row r="341" customFormat="false" ht="15" hidden="false" customHeight="true" outlineLevel="0" collapsed="false">
      <c r="A341" s="0" t="s">
        <v>780</v>
      </c>
      <c r="B341" s="0" t="s">
        <v>781</v>
      </c>
      <c r="C341" s="0" t="s">
        <v>180</v>
      </c>
      <c r="D341" s="24" t="n">
        <v>24030</v>
      </c>
    </row>
    <row r="342" customFormat="false" ht="15" hidden="false" customHeight="true" outlineLevel="0" collapsed="false">
      <c r="A342" s="0" t="s">
        <v>782</v>
      </c>
      <c r="B342" s="0" t="s">
        <v>783</v>
      </c>
      <c r="C342" s="0" t="s">
        <v>175</v>
      </c>
      <c r="D342" s="24" t="n">
        <v>488220</v>
      </c>
    </row>
    <row r="343" customFormat="false" ht="15" hidden="false" customHeight="true" outlineLevel="0" collapsed="false">
      <c r="A343" s="0" t="s">
        <v>784</v>
      </c>
      <c r="B343" s="0" t="s">
        <v>785</v>
      </c>
      <c r="C343" s="0" t="s">
        <v>178</v>
      </c>
      <c r="D343" s="24" t="n">
        <v>392880</v>
      </c>
    </row>
    <row r="344" customFormat="false" ht="15" hidden="false" customHeight="true" outlineLevel="0" collapsed="false">
      <c r="A344" s="0" t="s">
        <v>786</v>
      </c>
      <c r="B344" s="0" t="s">
        <v>785</v>
      </c>
      <c r="C344" s="0" t="s">
        <v>180</v>
      </c>
      <c r="D344" s="24" t="n">
        <v>392880</v>
      </c>
    </row>
    <row r="345" customFormat="false" ht="15" hidden="false" customHeight="true" outlineLevel="0" collapsed="false">
      <c r="A345" s="0" t="s">
        <v>787</v>
      </c>
      <c r="B345" s="0" t="s">
        <v>788</v>
      </c>
      <c r="C345" s="0" t="s">
        <v>178</v>
      </c>
      <c r="D345" s="24" t="n">
        <v>95340</v>
      </c>
    </row>
    <row r="346" customFormat="false" ht="15" hidden="false" customHeight="true" outlineLevel="0" collapsed="false">
      <c r="A346" s="0" t="s">
        <v>789</v>
      </c>
      <c r="B346" s="0" t="s">
        <v>790</v>
      </c>
      <c r="C346" s="0" t="s">
        <v>180</v>
      </c>
      <c r="D346" s="24" t="n">
        <v>48580</v>
      </c>
    </row>
    <row r="347" customFormat="false" ht="15" hidden="false" customHeight="true" outlineLevel="0" collapsed="false">
      <c r="A347" s="0" t="s">
        <v>791</v>
      </c>
      <c r="B347" s="0" t="s">
        <v>792</v>
      </c>
      <c r="C347" s="0" t="s">
        <v>180</v>
      </c>
      <c r="D347" s="24" t="n">
        <v>46760</v>
      </c>
    </row>
    <row r="348" customFormat="false" ht="15" hidden="false" customHeight="true" outlineLevel="0" collapsed="false">
      <c r="A348" s="0" t="s">
        <v>793</v>
      </c>
      <c r="B348" s="0" t="s">
        <v>794</v>
      </c>
      <c r="C348" s="0" t="s">
        <v>172</v>
      </c>
      <c r="D348" s="24" t="n">
        <v>9100570</v>
      </c>
    </row>
    <row r="349" customFormat="false" ht="15" hidden="false" customHeight="true" outlineLevel="0" collapsed="false">
      <c r="A349" s="0" t="s">
        <v>795</v>
      </c>
      <c r="B349" s="0" t="s">
        <v>796</v>
      </c>
      <c r="C349" s="0" t="s">
        <v>175</v>
      </c>
      <c r="D349" s="24" t="n">
        <v>1370560</v>
      </c>
    </row>
    <row r="350" customFormat="false" ht="15" hidden="false" customHeight="true" outlineLevel="0" collapsed="false">
      <c r="A350" s="0" t="s">
        <v>797</v>
      </c>
      <c r="B350" s="0" t="s">
        <v>798</v>
      </c>
      <c r="C350" s="0" t="s">
        <v>178</v>
      </c>
      <c r="D350" s="24" t="n">
        <v>82150</v>
      </c>
    </row>
    <row r="351" customFormat="false" ht="15" hidden="false" customHeight="true" outlineLevel="0" collapsed="false">
      <c r="A351" s="0" t="s">
        <v>799</v>
      </c>
      <c r="B351" s="0" t="s">
        <v>798</v>
      </c>
      <c r="C351" s="0" t="s">
        <v>180</v>
      </c>
      <c r="D351" s="24" t="n">
        <v>82150</v>
      </c>
    </row>
    <row r="352" customFormat="false" ht="15" hidden="false" customHeight="true" outlineLevel="0" collapsed="false">
      <c r="A352" s="0" t="s">
        <v>800</v>
      </c>
      <c r="B352" s="0" t="s">
        <v>801</v>
      </c>
      <c r="C352" s="0" t="s">
        <v>178</v>
      </c>
      <c r="D352" s="24" t="n">
        <v>83150</v>
      </c>
    </row>
    <row r="353" customFormat="false" ht="15" hidden="false" customHeight="true" outlineLevel="0" collapsed="false">
      <c r="A353" s="0" t="s">
        <v>802</v>
      </c>
      <c r="B353" s="0" t="s">
        <v>803</v>
      </c>
      <c r="C353" s="0" t="s">
        <v>180</v>
      </c>
      <c r="D353" s="24" t="n">
        <v>35480</v>
      </c>
    </row>
    <row r="354" customFormat="false" ht="15" hidden="false" customHeight="true" outlineLevel="0" collapsed="false">
      <c r="A354" s="0" t="s">
        <v>804</v>
      </c>
      <c r="B354" s="0" t="s">
        <v>805</v>
      </c>
      <c r="C354" s="0" t="s">
        <v>180</v>
      </c>
      <c r="D354" s="24" t="n">
        <v>47670</v>
      </c>
    </row>
    <row r="355" customFormat="false" ht="15" hidden="false" customHeight="true" outlineLevel="0" collapsed="false">
      <c r="A355" s="0" t="s">
        <v>806</v>
      </c>
      <c r="B355" s="0" t="s">
        <v>807</v>
      </c>
      <c r="C355" s="0" t="s">
        <v>178</v>
      </c>
      <c r="D355" s="24" t="n">
        <v>47970</v>
      </c>
    </row>
    <row r="356" customFormat="false" ht="15" hidden="false" customHeight="true" outlineLevel="0" collapsed="false">
      <c r="A356" s="0" t="s">
        <v>808</v>
      </c>
      <c r="B356" s="0" t="s">
        <v>809</v>
      </c>
      <c r="C356" s="0" t="s">
        <v>180</v>
      </c>
      <c r="D356" s="24" t="n">
        <v>7700</v>
      </c>
    </row>
    <row r="357" customFormat="false" ht="15" hidden="false" customHeight="true" outlineLevel="0" collapsed="false">
      <c r="A357" s="0" t="s">
        <v>810</v>
      </c>
      <c r="B357" s="0" t="s">
        <v>811</v>
      </c>
      <c r="C357" s="0" t="s">
        <v>180</v>
      </c>
      <c r="D357" s="24" t="n">
        <v>40270</v>
      </c>
    </row>
    <row r="358" customFormat="false" ht="15" hidden="false" customHeight="true" outlineLevel="0" collapsed="false">
      <c r="A358" s="0" t="s">
        <v>812</v>
      </c>
      <c r="B358" s="0" t="s">
        <v>813</v>
      </c>
      <c r="C358" s="0" t="s">
        <v>178</v>
      </c>
      <c r="D358" s="24" t="n">
        <v>60630</v>
      </c>
    </row>
    <row r="359" customFormat="false" ht="15" hidden="false" customHeight="true" outlineLevel="0" collapsed="false">
      <c r="A359" s="0" t="s">
        <v>814</v>
      </c>
      <c r="B359" s="0" t="s">
        <v>815</v>
      </c>
      <c r="C359" s="0" t="s">
        <v>180</v>
      </c>
      <c r="D359" s="24" t="n">
        <v>8920</v>
      </c>
    </row>
    <row r="360" customFormat="false" ht="15" hidden="false" customHeight="true" outlineLevel="0" collapsed="false">
      <c r="A360" s="0" t="s">
        <v>816</v>
      </c>
      <c r="B360" s="0" t="s">
        <v>817</v>
      </c>
      <c r="C360" s="0" t="s">
        <v>180</v>
      </c>
      <c r="D360" s="24" t="n">
        <v>50190</v>
      </c>
    </row>
    <row r="361" customFormat="false" ht="15" hidden="false" customHeight="true" outlineLevel="0" collapsed="false">
      <c r="A361" s="0" t="s">
        <v>818</v>
      </c>
      <c r="B361" s="0" t="s">
        <v>819</v>
      </c>
      <c r="C361" s="0" t="s">
        <v>180</v>
      </c>
      <c r="D361" s="24" t="n">
        <v>1520</v>
      </c>
    </row>
    <row r="362" customFormat="false" ht="15" hidden="false" customHeight="true" outlineLevel="0" collapsed="false">
      <c r="A362" s="0" t="s">
        <v>820</v>
      </c>
      <c r="B362" s="0" t="s">
        <v>821</v>
      </c>
      <c r="C362" s="0" t="s">
        <v>178</v>
      </c>
      <c r="D362" s="24" t="n">
        <v>49660</v>
      </c>
    </row>
    <row r="363" customFormat="false" ht="15" hidden="false" customHeight="true" outlineLevel="0" collapsed="false">
      <c r="A363" s="0" t="s">
        <v>822</v>
      </c>
      <c r="B363" s="0" t="s">
        <v>823</v>
      </c>
      <c r="C363" s="0" t="s">
        <v>180</v>
      </c>
      <c r="D363" s="24" t="n">
        <v>9900</v>
      </c>
    </row>
    <row r="364" customFormat="false" ht="15" hidden="false" customHeight="true" outlineLevel="0" collapsed="false">
      <c r="A364" s="0" t="s">
        <v>824</v>
      </c>
      <c r="B364" s="0" t="s">
        <v>825</v>
      </c>
      <c r="C364" s="0" t="s">
        <v>180</v>
      </c>
      <c r="D364" s="24" t="n">
        <v>19980</v>
      </c>
    </row>
    <row r="365" customFormat="false" ht="15" hidden="false" customHeight="true" outlineLevel="0" collapsed="false">
      <c r="A365" s="0" t="s">
        <v>826</v>
      </c>
      <c r="B365" s="0" t="s">
        <v>827</v>
      </c>
      <c r="C365" s="0" t="s">
        <v>180</v>
      </c>
      <c r="D365" s="24" t="n">
        <v>6690</v>
      </c>
    </row>
    <row r="366" customFormat="false" ht="15" hidden="false" customHeight="true" outlineLevel="0" collapsed="false">
      <c r="A366" s="0" t="s">
        <v>828</v>
      </c>
      <c r="B366" s="0" t="s">
        <v>829</v>
      </c>
      <c r="C366" s="0" t="s">
        <v>180</v>
      </c>
      <c r="D366" s="24" t="n">
        <v>13090</v>
      </c>
    </row>
    <row r="367" customFormat="false" ht="15" hidden="false" customHeight="true" outlineLevel="0" collapsed="false">
      <c r="A367" s="0" t="s">
        <v>830</v>
      </c>
      <c r="B367" s="0" t="s">
        <v>831</v>
      </c>
      <c r="C367" s="0" t="s">
        <v>178</v>
      </c>
      <c r="D367" s="24" t="n">
        <v>118350</v>
      </c>
    </row>
    <row r="368" customFormat="false" ht="15" hidden="false" customHeight="true" outlineLevel="0" collapsed="false">
      <c r="A368" s="0" t="s">
        <v>832</v>
      </c>
      <c r="B368" s="0" t="s">
        <v>833</v>
      </c>
      <c r="C368" s="0" t="s">
        <v>180</v>
      </c>
      <c r="D368" s="24" t="n">
        <v>5240</v>
      </c>
    </row>
    <row r="369" customFormat="false" ht="15" hidden="false" customHeight="true" outlineLevel="0" collapsed="false">
      <c r="A369" s="0" t="s">
        <v>834</v>
      </c>
      <c r="B369" s="0" t="s">
        <v>835</v>
      </c>
      <c r="C369" s="0" t="s">
        <v>180</v>
      </c>
      <c r="D369" s="24" t="n">
        <v>11300</v>
      </c>
    </row>
    <row r="370" customFormat="false" ht="15" hidden="false" customHeight="true" outlineLevel="0" collapsed="false">
      <c r="A370" s="0" t="s">
        <v>836</v>
      </c>
      <c r="B370" s="0" t="s">
        <v>837</v>
      </c>
      <c r="C370" s="0" t="s">
        <v>180</v>
      </c>
      <c r="D370" s="24" t="n">
        <v>11560</v>
      </c>
    </row>
    <row r="371" customFormat="false" ht="15" hidden="false" customHeight="true" outlineLevel="0" collapsed="false">
      <c r="A371" s="0" t="s">
        <v>838</v>
      </c>
      <c r="B371" s="0" t="s">
        <v>839</v>
      </c>
      <c r="C371" s="0" t="s">
        <v>180</v>
      </c>
      <c r="D371" s="24" t="n">
        <v>3330</v>
      </c>
    </row>
    <row r="372" customFormat="false" ht="15" hidden="false" customHeight="true" outlineLevel="0" collapsed="false">
      <c r="A372" s="0" t="s">
        <v>840</v>
      </c>
      <c r="B372" s="0" t="s">
        <v>841</v>
      </c>
      <c r="C372" s="0" t="s">
        <v>180</v>
      </c>
      <c r="D372" s="24" t="n">
        <v>16970</v>
      </c>
    </row>
    <row r="373" customFormat="false" ht="15" hidden="false" customHeight="true" outlineLevel="0" collapsed="false">
      <c r="A373" s="0" t="s">
        <v>842</v>
      </c>
      <c r="B373" s="0" t="s">
        <v>843</v>
      </c>
      <c r="C373" s="0" t="s">
        <v>180</v>
      </c>
      <c r="D373" s="24" t="n">
        <v>41530</v>
      </c>
    </row>
    <row r="374" customFormat="false" ht="15" hidden="false" customHeight="true" outlineLevel="0" collapsed="false">
      <c r="A374" s="0" t="s">
        <v>844</v>
      </c>
      <c r="B374" s="0" t="s">
        <v>845</v>
      </c>
      <c r="C374" s="0" t="s">
        <v>180</v>
      </c>
      <c r="D374" s="24" t="n">
        <v>11850</v>
      </c>
    </row>
    <row r="375" customFormat="false" ht="15" hidden="false" customHeight="true" outlineLevel="0" collapsed="false">
      <c r="A375" s="0" t="s">
        <v>846</v>
      </c>
      <c r="B375" s="0" t="s">
        <v>847</v>
      </c>
      <c r="C375" s="0" t="s">
        <v>180</v>
      </c>
      <c r="D375" s="24" t="n">
        <v>16580</v>
      </c>
    </row>
    <row r="376" customFormat="false" ht="15" hidden="false" customHeight="true" outlineLevel="0" collapsed="false">
      <c r="A376" s="0" t="s">
        <v>848</v>
      </c>
      <c r="B376" s="0" t="s">
        <v>849</v>
      </c>
      <c r="C376" s="0" t="s">
        <v>178</v>
      </c>
      <c r="D376" s="24" t="n">
        <v>299230</v>
      </c>
    </row>
    <row r="377" customFormat="false" ht="15" hidden="false" customHeight="true" outlineLevel="0" collapsed="false">
      <c r="A377" s="0" t="s">
        <v>850</v>
      </c>
      <c r="B377" s="0" t="s">
        <v>851</v>
      </c>
      <c r="C377" s="0" t="s">
        <v>180</v>
      </c>
      <c r="D377" s="24" t="n">
        <v>221270</v>
      </c>
    </row>
    <row r="378" customFormat="false" ht="15" hidden="false" customHeight="true" outlineLevel="0" collapsed="false">
      <c r="A378" s="0" t="s">
        <v>852</v>
      </c>
      <c r="B378" s="0" t="s">
        <v>853</v>
      </c>
      <c r="C378" s="0" t="s">
        <v>180</v>
      </c>
      <c r="D378" s="24" t="n">
        <v>77960</v>
      </c>
    </row>
    <row r="379" customFormat="false" ht="15" hidden="false" customHeight="true" outlineLevel="0" collapsed="false">
      <c r="A379" s="0" t="s">
        <v>854</v>
      </c>
      <c r="B379" s="0" t="s">
        <v>855</v>
      </c>
      <c r="C379" s="0" t="s">
        <v>178</v>
      </c>
      <c r="D379" s="24" t="n">
        <v>64460</v>
      </c>
    </row>
    <row r="380" customFormat="false" ht="15" hidden="false" customHeight="true" outlineLevel="0" collapsed="false">
      <c r="A380" s="0" t="s">
        <v>856</v>
      </c>
      <c r="B380" s="0" t="s">
        <v>857</v>
      </c>
      <c r="C380" s="0" t="s">
        <v>180</v>
      </c>
      <c r="D380" s="24" t="n">
        <v>60830</v>
      </c>
    </row>
    <row r="381" customFormat="false" ht="15" hidden="false" customHeight="true" outlineLevel="0" collapsed="false">
      <c r="A381" s="0" t="s">
        <v>858</v>
      </c>
      <c r="B381" s="0" t="s">
        <v>859</v>
      </c>
      <c r="C381" s="0" t="s">
        <v>180</v>
      </c>
      <c r="D381" s="24" t="n">
        <v>3630</v>
      </c>
    </row>
    <row r="382" customFormat="false" ht="15" hidden="false" customHeight="true" outlineLevel="0" collapsed="false">
      <c r="A382" s="0" t="s">
        <v>860</v>
      </c>
      <c r="B382" s="0" t="s">
        <v>861</v>
      </c>
      <c r="C382" s="0" t="s">
        <v>178</v>
      </c>
      <c r="D382" s="24" t="n">
        <v>45820</v>
      </c>
    </row>
    <row r="383" customFormat="false" ht="15" hidden="false" customHeight="true" outlineLevel="0" collapsed="false">
      <c r="A383" s="0" t="s">
        <v>862</v>
      </c>
      <c r="B383" s="0" t="s">
        <v>863</v>
      </c>
      <c r="C383" s="0" t="s">
        <v>180</v>
      </c>
      <c r="D383" s="24" t="n">
        <v>13150</v>
      </c>
    </row>
    <row r="384" customFormat="false" ht="15" hidden="false" customHeight="true" outlineLevel="0" collapsed="false">
      <c r="A384" s="0" t="s">
        <v>864</v>
      </c>
      <c r="B384" s="0" t="s">
        <v>865</v>
      </c>
      <c r="C384" s="0" t="s">
        <v>180</v>
      </c>
      <c r="D384" s="24" t="n">
        <v>20060</v>
      </c>
    </row>
    <row r="385" customFormat="false" ht="15" hidden="false" customHeight="true" outlineLevel="0" collapsed="false">
      <c r="A385" s="0" t="s">
        <v>866</v>
      </c>
      <c r="B385" s="0" t="s">
        <v>867</v>
      </c>
      <c r="C385" s="0" t="s">
        <v>180</v>
      </c>
      <c r="D385" s="24" t="n">
        <v>12610</v>
      </c>
    </row>
    <row r="386" customFormat="false" ht="15" hidden="false" customHeight="true" outlineLevel="0" collapsed="false">
      <c r="A386" s="0" t="s">
        <v>868</v>
      </c>
      <c r="B386" s="0" t="s">
        <v>869</v>
      </c>
      <c r="C386" s="0" t="s">
        <v>178</v>
      </c>
      <c r="D386" s="24" t="n">
        <v>239780</v>
      </c>
    </row>
    <row r="387" customFormat="false" ht="15" hidden="false" customHeight="true" outlineLevel="0" collapsed="false">
      <c r="A387" s="0" t="s">
        <v>870</v>
      </c>
      <c r="B387" s="0" t="s">
        <v>871</v>
      </c>
      <c r="C387" s="0" t="s">
        <v>180</v>
      </c>
      <c r="D387" s="24" t="n">
        <v>93560</v>
      </c>
    </row>
    <row r="388" customFormat="false" ht="15" hidden="false" customHeight="true" outlineLevel="0" collapsed="false">
      <c r="A388" s="0" t="s">
        <v>872</v>
      </c>
      <c r="B388" s="0" t="s">
        <v>873</v>
      </c>
      <c r="C388" s="0" t="s">
        <v>180</v>
      </c>
      <c r="D388" s="24" t="n">
        <v>29420</v>
      </c>
    </row>
    <row r="389" customFormat="false" ht="15" hidden="false" customHeight="true" outlineLevel="0" collapsed="false">
      <c r="A389" s="0" t="s">
        <v>874</v>
      </c>
      <c r="B389" s="0" t="s">
        <v>875</v>
      </c>
      <c r="C389" s="0" t="s">
        <v>180</v>
      </c>
      <c r="D389" s="24" t="n">
        <v>57720</v>
      </c>
    </row>
    <row r="390" customFormat="false" ht="15" hidden="false" customHeight="true" outlineLevel="0" collapsed="false">
      <c r="A390" s="0" t="s">
        <v>876</v>
      </c>
      <c r="B390" s="0" t="s">
        <v>877</v>
      </c>
      <c r="C390" s="0" t="s">
        <v>180</v>
      </c>
      <c r="D390" s="24" t="n">
        <v>19830</v>
      </c>
    </row>
    <row r="391" customFormat="false" ht="15" hidden="false" customHeight="true" outlineLevel="0" collapsed="false">
      <c r="A391" s="0" t="s">
        <v>878</v>
      </c>
      <c r="B391" s="0" t="s">
        <v>879</v>
      </c>
      <c r="C391" s="0" t="s">
        <v>180</v>
      </c>
      <c r="D391" s="24" t="n">
        <v>18790</v>
      </c>
    </row>
    <row r="392" customFormat="false" ht="15" hidden="false" customHeight="true" outlineLevel="0" collapsed="false">
      <c r="A392" s="0" t="s">
        <v>880</v>
      </c>
      <c r="B392" s="0" t="s">
        <v>881</v>
      </c>
      <c r="C392" s="0" t="s">
        <v>180</v>
      </c>
      <c r="D392" s="24" t="n">
        <v>20460</v>
      </c>
    </row>
    <row r="393" customFormat="false" ht="15" hidden="false" customHeight="true" outlineLevel="0" collapsed="false">
      <c r="A393" s="0" t="s">
        <v>882</v>
      </c>
      <c r="B393" s="0" t="s">
        <v>883</v>
      </c>
      <c r="C393" s="0" t="s">
        <v>178</v>
      </c>
      <c r="D393" s="24" t="n">
        <v>279350</v>
      </c>
    </row>
    <row r="394" customFormat="false" ht="15" hidden="false" customHeight="true" outlineLevel="0" collapsed="false">
      <c r="A394" s="0" t="s">
        <v>884</v>
      </c>
      <c r="B394" s="0" t="s">
        <v>885</v>
      </c>
      <c r="C394" s="0" t="s">
        <v>180</v>
      </c>
      <c r="D394" s="24" t="n">
        <v>2770</v>
      </c>
    </row>
    <row r="395" customFormat="false" ht="15" hidden="false" customHeight="true" outlineLevel="0" collapsed="false">
      <c r="A395" s="0" t="s">
        <v>886</v>
      </c>
      <c r="B395" s="0" t="s">
        <v>887</v>
      </c>
      <c r="C395" s="0" t="s">
        <v>180</v>
      </c>
      <c r="D395" s="24" t="n">
        <v>12630</v>
      </c>
    </row>
    <row r="396" customFormat="false" ht="15" hidden="false" customHeight="true" outlineLevel="0" collapsed="false">
      <c r="A396" s="0" t="s">
        <v>888</v>
      </c>
      <c r="B396" s="0" t="s">
        <v>889</v>
      </c>
      <c r="C396" s="0" t="s">
        <v>180</v>
      </c>
      <c r="D396" s="24" t="n">
        <v>114110</v>
      </c>
    </row>
    <row r="397" customFormat="false" ht="15" hidden="false" customHeight="true" outlineLevel="0" collapsed="false">
      <c r="A397" s="0" t="s">
        <v>890</v>
      </c>
      <c r="B397" s="0" t="s">
        <v>891</v>
      </c>
      <c r="C397" s="0" t="s">
        <v>180</v>
      </c>
      <c r="D397" s="24" t="n">
        <v>149840</v>
      </c>
    </row>
    <row r="398" customFormat="false" ht="15" hidden="false" customHeight="true" outlineLevel="0" collapsed="false">
      <c r="A398" s="0" t="s">
        <v>892</v>
      </c>
      <c r="B398" s="0" t="s">
        <v>893</v>
      </c>
      <c r="C398" s="0" t="s">
        <v>175</v>
      </c>
      <c r="D398" s="24" t="n">
        <v>4373040</v>
      </c>
    </row>
    <row r="399" customFormat="false" ht="15" hidden="false" customHeight="true" outlineLevel="0" collapsed="false">
      <c r="A399" s="0" t="s">
        <v>894</v>
      </c>
      <c r="B399" s="0" t="s">
        <v>895</v>
      </c>
      <c r="C399" s="0" t="s">
        <v>178</v>
      </c>
      <c r="D399" s="24" t="n">
        <v>587650</v>
      </c>
    </row>
    <row r="400" customFormat="false" ht="15" hidden="false" customHeight="true" outlineLevel="0" collapsed="false">
      <c r="A400" s="0" t="s">
        <v>896</v>
      </c>
      <c r="B400" s="0" t="s">
        <v>897</v>
      </c>
      <c r="C400" s="0" t="s">
        <v>180</v>
      </c>
      <c r="D400" s="24" t="n">
        <v>478780</v>
      </c>
    </row>
    <row r="401" customFormat="false" ht="15" hidden="false" customHeight="true" outlineLevel="0" collapsed="false">
      <c r="A401" s="0" t="s">
        <v>898</v>
      </c>
      <c r="B401" s="0" t="s">
        <v>899</v>
      </c>
      <c r="C401" s="0" t="s">
        <v>180</v>
      </c>
      <c r="D401" s="24" t="n">
        <v>108870</v>
      </c>
    </row>
    <row r="402" customFormat="false" ht="15" hidden="false" customHeight="true" outlineLevel="0" collapsed="false">
      <c r="A402" s="0" t="s">
        <v>900</v>
      </c>
      <c r="B402" s="0" t="s">
        <v>901</v>
      </c>
      <c r="C402" s="0" t="s">
        <v>178</v>
      </c>
      <c r="D402" s="24" t="n">
        <v>2025340</v>
      </c>
    </row>
    <row r="403" customFormat="false" ht="15" hidden="false" customHeight="true" outlineLevel="0" collapsed="false">
      <c r="A403" s="0" t="s">
        <v>902</v>
      </c>
      <c r="B403" s="0" t="s">
        <v>903</v>
      </c>
      <c r="C403" s="0" t="s">
        <v>180</v>
      </c>
      <c r="D403" s="24" t="n">
        <v>1388390</v>
      </c>
    </row>
    <row r="404" customFormat="false" ht="15" hidden="false" customHeight="true" outlineLevel="0" collapsed="false">
      <c r="A404" s="0" t="s">
        <v>904</v>
      </c>
      <c r="B404" s="0" t="s">
        <v>905</v>
      </c>
      <c r="C404" s="0" t="s">
        <v>180</v>
      </c>
      <c r="D404" s="24" t="n">
        <v>620090</v>
      </c>
    </row>
    <row r="405" customFormat="false" ht="15" hidden="false" customHeight="true" outlineLevel="0" collapsed="false">
      <c r="A405" s="0" t="s">
        <v>906</v>
      </c>
      <c r="B405" s="0" t="s">
        <v>907</v>
      </c>
      <c r="C405" s="0" t="s">
        <v>180</v>
      </c>
      <c r="D405" s="24" t="n">
        <v>16870</v>
      </c>
    </row>
    <row r="406" customFormat="false" ht="15" hidden="false" customHeight="true" outlineLevel="0" collapsed="false">
      <c r="A406" s="0" t="s">
        <v>908</v>
      </c>
      <c r="B406" s="0" t="s">
        <v>909</v>
      </c>
      <c r="C406" s="0" t="s">
        <v>178</v>
      </c>
      <c r="D406" s="24" t="n">
        <v>1176620</v>
      </c>
    </row>
    <row r="407" customFormat="false" ht="15" hidden="false" customHeight="true" outlineLevel="0" collapsed="false">
      <c r="A407" s="0" t="s">
        <v>910</v>
      </c>
      <c r="B407" s="0" t="s">
        <v>911</v>
      </c>
      <c r="C407" s="0" t="s">
        <v>180</v>
      </c>
      <c r="D407" s="24" t="n">
        <v>1065210</v>
      </c>
    </row>
    <row r="408" customFormat="false" ht="15" hidden="false" customHeight="true" outlineLevel="0" collapsed="false">
      <c r="A408" s="0" t="s">
        <v>912</v>
      </c>
      <c r="B408" s="0" t="s">
        <v>913</v>
      </c>
      <c r="C408" s="0" t="s">
        <v>180</v>
      </c>
      <c r="D408" s="24" t="n">
        <v>111420</v>
      </c>
    </row>
    <row r="409" customFormat="false" ht="15" hidden="false" customHeight="true" outlineLevel="0" collapsed="false">
      <c r="A409" s="0" t="s">
        <v>914</v>
      </c>
      <c r="B409" s="0" t="s">
        <v>915</v>
      </c>
      <c r="C409" s="0" t="s">
        <v>178</v>
      </c>
      <c r="D409" s="24" t="n">
        <v>583430</v>
      </c>
    </row>
    <row r="410" customFormat="false" ht="15" hidden="false" customHeight="true" outlineLevel="0" collapsed="false">
      <c r="A410" s="0" t="s">
        <v>916</v>
      </c>
      <c r="B410" s="0" t="s">
        <v>917</v>
      </c>
      <c r="C410" s="0" t="s">
        <v>180</v>
      </c>
      <c r="D410" s="24" t="n">
        <v>29510</v>
      </c>
    </row>
    <row r="411" customFormat="false" ht="15" hidden="false" customHeight="true" outlineLevel="0" collapsed="false">
      <c r="A411" s="0" t="s">
        <v>918</v>
      </c>
      <c r="B411" s="0" t="s">
        <v>919</v>
      </c>
      <c r="C411" s="0" t="s">
        <v>180</v>
      </c>
      <c r="D411" s="24" t="n">
        <v>260870</v>
      </c>
    </row>
    <row r="412" customFormat="false" ht="15" hidden="false" customHeight="true" outlineLevel="0" collapsed="false">
      <c r="A412" s="0" t="s">
        <v>920</v>
      </c>
      <c r="B412" s="0" t="s">
        <v>921</v>
      </c>
      <c r="C412" s="0" t="s">
        <v>180</v>
      </c>
      <c r="D412" s="24" t="n">
        <v>95200</v>
      </c>
    </row>
    <row r="413" customFormat="false" ht="15" hidden="false" customHeight="true" outlineLevel="0" collapsed="false">
      <c r="A413" s="0" t="s">
        <v>922</v>
      </c>
      <c r="B413" s="0" t="s">
        <v>923</v>
      </c>
      <c r="C413" s="0" t="s">
        <v>180</v>
      </c>
      <c r="D413" s="24" t="n">
        <v>163930</v>
      </c>
    </row>
    <row r="414" customFormat="false" ht="15" hidden="false" customHeight="true" outlineLevel="0" collapsed="false">
      <c r="A414" s="0" t="s">
        <v>924</v>
      </c>
      <c r="B414" s="0" t="s">
        <v>925</v>
      </c>
      <c r="C414" s="0" t="s">
        <v>180</v>
      </c>
      <c r="D414" s="24" t="n">
        <v>33930</v>
      </c>
    </row>
    <row r="415" customFormat="false" ht="15" hidden="false" customHeight="true" outlineLevel="0" collapsed="false">
      <c r="A415" s="0" t="s">
        <v>926</v>
      </c>
      <c r="B415" s="0" t="s">
        <v>927</v>
      </c>
      <c r="C415" s="0" t="s">
        <v>175</v>
      </c>
      <c r="D415" s="24" t="n">
        <v>1183050</v>
      </c>
    </row>
    <row r="416" customFormat="false" ht="15" hidden="false" customHeight="true" outlineLevel="0" collapsed="false">
      <c r="A416" s="0" t="s">
        <v>928</v>
      </c>
      <c r="B416" s="0" t="s">
        <v>929</v>
      </c>
      <c r="C416" s="0" t="s">
        <v>178</v>
      </c>
      <c r="D416" s="24" t="n">
        <v>37310</v>
      </c>
    </row>
    <row r="417" customFormat="false" ht="15" hidden="false" customHeight="true" outlineLevel="0" collapsed="false">
      <c r="A417" s="0" t="s">
        <v>930</v>
      </c>
      <c r="B417" s="0" t="s">
        <v>929</v>
      </c>
      <c r="C417" s="0" t="s">
        <v>180</v>
      </c>
      <c r="D417" s="24" t="n">
        <v>37310</v>
      </c>
    </row>
    <row r="418" customFormat="false" ht="15" hidden="false" customHeight="true" outlineLevel="0" collapsed="false">
      <c r="A418" s="0" t="s">
        <v>931</v>
      </c>
      <c r="B418" s="0" t="s">
        <v>932</v>
      </c>
      <c r="C418" s="0" t="s">
        <v>178</v>
      </c>
      <c r="D418" s="24" t="n">
        <v>332110</v>
      </c>
    </row>
    <row r="419" customFormat="false" ht="15" hidden="false" customHeight="true" outlineLevel="0" collapsed="false">
      <c r="A419" s="0" t="s">
        <v>933</v>
      </c>
      <c r="B419" s="0" t="s">
        <v>932</v>
      </c>
      <c r="C419" s="0" t="s">
        <v>180</v>
      </c>
      <c r="D419" s="24" t="n">
        <v>332110</v>
      </c>
    </row>
    <row r="420" customFormat="false" ht="15" hidden="false" customHeight="true" outlineLevel="0" collapsed="false">
      <c r="A420" s="0" t="s">
        <v>934</v>
      </c>
      <c r="B420" s="0" t="s">
        <v>935</v>
      </c>
      <c r="C420" s="0" t="s">
        <v>178</v>
      </c>
      <c r="D420" s="24" t="n">
        <v>524770</v>
      </c>
    </row>
    <row r="421" customFormat="false" ht="15" hidden="false" customHeight="true" outlineLevel="0" collapsed="false">
      <c r="A421" s="0" t="s">
        <v>936</v>
      </c>
      <c r="B421" s="0" t="s">
        <v>935</v>
      </c>
      <c r="C421" s="0" t="s">
        <v>180</v>
      </c>
      <c r="D421" s="24" t="n">
        <v>524770</v>
      </c>
    </row>
    <row r="422" customFormat="false" ht="15" hidden="false" customHeight="true" outlineLevel="0" collapsed="false">
      <c r="A422" s="0" t="s">
        <v>937</v>
      </c>
      <c r="B422" s="0" t="s">
        <v>938</v>
      </c>
      <c r="C422" s="0" t="s">
        <v>178</v>
      </c>
      <c r="D422" s="24" t="n">
        <v>175070</v>
      </c>
    </row>
    <row r="423" customFormat="false" ht="15" hidden="false" customHeight="true" outlineLevel="0" collapsed="false">
      <c r="A423" s="0" t="s">
        <v>939</v>
      </c>
      <c r="B423" s="0" t="s">
        <v>938</v>
      </c>
      <c r="C423" s="0" t="s">
        <v>180</v>
      </c>
      <c r="D423" s="24" t="n">
        <v>175070</v>
      </c>
    </row>
    <row r="424" customFormat="false" ht="15" hidden="false" customHeight="true" outlineLevel="0" collapsed="false">
      <c r="A424" s="0" t="s">
        <v>940</v>
      </c>
      <c r="B424" s="0" t="s">
        <v>941</v>
      </c>
      <c r="C424" s="0" t="s">
        <v>178</v>
      </c>
      <c r="D424" s="24" t="n">
        <v>113790</v>
      </c>
    </row>
    <row r="425" customFormat="false" ht="15" hidden="false" customHeight="true" outlineLevel="0" collapsed="false">
      <c r="A425" s="0" t="s">
        <v>942</v>
      </c>
      <c r="B425" s="0" t="s">
        <v>943</v>
      </c>
      <c r="C425" s="0" t="s">
        <v>180</v>
      </c>
      <c r="D425" s="24" t="n">
        <v>113790</v>
      </c>
    </row>
    <row r="426" customFormat="false" ht="15" hidden="false" customHeight="true" outlineLevel="0" collapsed="false">
      <c r="A426" s="0" t="s">
        <v>944</v>
      </c>
      <c r="B426" s="0" t="s">
        <v>945</v>
      </c>
      <c r="C426" s="0" t="s">
        <v>175</v>
      </c>
      <c r="D426" s="24" t="n">
        <v>234910</v>
      </c>
    </row>
    <row r="427" customFormat="false" ht="15" hidden="false" customHeight="true" outlineLevel="0" collapsed="false">
      <c r="A427" s="0" t="s">
        <v>946</v>
      </c>
      <c r="B427" s="0" t="s">
        <v>947</v>
      </c>
      <c r="C427" s="0" t="s">
        <v>178</v>
      </c>
      <c r="D427" s="24" t="n">
        <v>32430</v>
      </c>
    </row>
    <row r="428" customFormat="false" ht="15" hidden="false" customHeight="true" outlineLevel="0" collapsed="false">
      <c r="A428" s="0" t="s">
        <v>948</v>
      </c>
      <c r="B428" s="0" t="s">
        <v>949</v>
      </c>
      <c r="C428" s="0" t="s">
        <v>180</v>
      </c>
      <c r="D428" s="24" t="n">
        <v>7970</v>
      </c>
    </row>
    <row r="429" customFormat="false" ht="15" hidden="false" customHeight="true" outlineLevel="0" collapsed="false">
      <c r="A429" s="0" t="s">
        <v>950</v>
      </c>
      <c r="B429" s="0" t="s">
        <v>951</v>
      </c>
      <c r="C429" s="0" t="s">
        <v>180</v>
      </c>
      <c r="D429" s="24" t="n">
        <v>12150</v>
      </c>
    </row>
    <row r="430" customFormat="false" ht="15" hidden="false" customHeight="true" outlineLevel="0" collapsed="false">
      <c r="A430" s="0" t="s">
        <v>952</v>
      </c>
      <c r="B430" s="0" t="s">
        <v>953</v>
      </c>
      <c r="C430" s="0" t="s">
        <v>180</v>
      </c>
      <c r="D430" s="24" t="n">
        <v>12310</v>
      </c>
    </row>
    <row r="431" customFormat="false" ht="15" hidden="false" customHeight="true" outlineLevel="0" collapsed="false">
      <c r="A431" s="0" t="s">
        <v>954</v>
      </c>
      <c r="B431" s="0" t="s">
        <v>955</v>
      </c>
      <c r="C431" s="0" t="s">
        <v>178</v>
      </c>
      <c r="D431" s="24" t="n">
        <v>133790</v>
      </c>
    </row>
    <row r="432" customFormat="false" ht="15" hidden="false" customHeight="true" outlineLevel="0" collapsed="false">
      <c r="A432" s="0" t="s">
        <v>956</v>
      </c>
      <c r="B432" s="0" t="s">
        <v>955</v>
      </c>
      <c r="C432" s="0" t="s">
        <v>180</v>
      </c>
      <c r="D432" s="24" t="n">
        <v>133790</v>
      </c>
    </row>
    <row r="433" customFormat="false" ht="15" hidden="false" customHeight="true" outlineLevel="0" collapsed="false">
      <c r="A433" s="0" t="s">
        <v>957</v>
      </c>
      <c r="B433" s="0" t="s">
        <v>958</v>
      </c>
      <c r="C433" s="0" t="s">
        <v>178</v>
      </c>
      <c r="D433" s="24" t="n">
        <v>68690</v>
      </c>
    </row>
    <row r="434" customFormat="false" ht="15" hidden="false" customHeight="true" outlineLevel="0" collapsed="false">
      <c r="A434" s="0" t="s">
        <v>959</v>
      </c>
      <c r="B434" s="0" t="s">
        <v>958</v>
      </c>
      <c r="C434" s="0" t="s">
        <v>180</v>
      </c>
      <c r="D434" s="24" t="n">
        <v>68690</v>
      </c>
    </row>
    <row r="435" customFormat="false" ht="15" hidden="false" customHeight="true" outlineLevel="0" collapsed="false">
      <c r="A435" s="0" t="s">
        <v>960</v>
      </c>
      <c r="B435" s="0" t="s">
        <v>961</v>
      </c>
      <c r="C435" s="0" t="s">
        <v>175</v>
      </c>
      <c r="D435" s="24" t="n">
        <v>1939010</v>
      </c>
    </row>
    <row r="436" customFormat="false" ht="15" hidden="false" customHeight="true" outlineLevel="0" collapsed="false">
      <c r="A436" s="0" t="s">
        <v>962</v>
      </c>
      <c r="B436" s="0" t="s">
        <v>963</v>
      </c>
      <c r="C436" s="0" t="s">
        <v>178</v>
      </c>
      <c r="D436" s="24" t="n">
        <v>8220</v>
      </c>
    </row>
    <row r="437" customFormat="false" ht="15" hidden="false" customHeight="true" outlineLevel="0" collapsed="false">
      <c r="A437" s="0" t="s">
        <v>964</v>
      </c>
      <c r="B437" s="0" t="s">
        <v>963</v>
      </c>
      <c r="C437" s="0" t="s">
        <v>180</v>
      </c>
      <c r="D437" s="24" t="n">
        <v>8220</v>
      </c>
    </row>
    <row r="438" customFormat="false" ht="15" hidden="false" customHeight="true" outlineLevel="0" collapsed="false">
      <c r="A438" s="0" t="s">
        <v>965</v>
      </c>
      <c r="B438" s="0" t="s">
        <v>966</v>
      </c>
      <c r="C438" s="0" t="s">
        <v>178</v>
      </c>
      <c r="D438" s="24" t="n">
        <v>227760</v>
      </c>
    </row>
    <row r="439" customFormat="false" ht="15" hidden="false" customHeight="true" outlineLevel="0" collapsed="false">
      <c r="A439" s="0" t="s">
        <v>967</v>
      </c>
      <c r="B439" s="0" t="s">
        <v>966</v>
      </c>
      <c r="C439" s="0" t="s">
        <v>180</v>
      </c>
      <c r="D439" s="24" t="n">
        <v>227760</v>
      </c>
    </row>
    <row r="440" customFormat="false" ht="15" hidden="false" customHeight="true" outlineLevel="0" collapsed="false">
      <c r="A440" s="0" t="s">
        <v>968</v>
      </c>
      <c r="B440" s="0" t="s">
        <v>969</v>
      </c>
      <c r="C440" s="0" t="s">
        <v>178</v>
      </c>
      <c r="D440" s="24" t="n">
        <v>1584440</v>
      </c>
    </row>
    <row r="441" customFormat="false" ht="15" hidden="false" customHeight="true" outlineLevel="0" collapsed="false">
      <c r="A441" s="0" t="s">
        <v>970</v>
      </c>
      <c r="B441" s="0" t="s">
        <v>971</v>
      </c>
      <c r="C441" s="0" t="s">
        <v>180</v>
      </c>
      <c r="D441" s="24" t="n">
        <v>164090</v>
      </c>
    </row>
    <row r="442" customFormat="false" ht="15" hidden="false" customHeight="true" outlineLevel="0" collapsed="false">
      <c r="A442" s="0" t="s">
        <v>972</v>
      </c>
      <c r="B442" s="0" t="s">
        <v>973</v>
      </c>
      <c r="C442" s="0" t="s">
        <v>180</v>
      </c>
      <c r="D442" s="24" t="n">
        <v>1420350</v>
      </c>
    </row>
    <row r="443" customFormat="false" ht="15" hidden="false" customHeight="true" outlineLevel="0" collapsed="false">
      <c r="A443" s="0" t="s">
        <v>974</v>
      </c>
      <c r="B443" s="0" t="s">
        <v>975</v>
      </c>
      <c r="C443" s="0" t="s">
        <v>178</v>
      </c>
      <c r="D443" s="24" t="n">
        <v>118590</v>
      </c>
    </row>
    <row r="444" customFormat="false" ht="15" hidden="false" customHeight="true" outlineLevel="0" collapsed="false">
      <c r="A444" s="0" t="s">
        <v>976</v>
      </c>
      <c r="B444" s="0" t="s">
        <v>977</v>
      </c>
      <c r="C444" s="0" t="s">
        <v>180</v>
      </c>
      <c r="D444" s="24" t="n">
        <v>118590</v>
      </c>
    </row>
    <row r="445" customFormat="false" ht="15" hidden="false" customHeight="true" outlineLevel="0" collapsed="false">
      <c r="A445" s="0" t="s">
        <v>978</v>
      </c>
      <c r="B445" s="0" t="s">
        <v>979</v>
      </c>
      <c r="C445" s="0" t="s">
        <v>172</v>
      </c>
      <c r="D445" s="24" t="n">
        <v>2046290</v>
      </c>
    </row>
    <row r="446" customFormat="false" ht="15" hidden="false" customHeight="true" outlineLevel="0" collapsed="false">
      <c r="A446" s="0" t="s">
        <v>980</v>
      </c>
      <c r="B446" s="0" t="s">
        <v>981</v>
      </c>
      <c r="C446" s="0" t="s">
        <v>175</v>
      </c>
      <c r="D446" s="24" t="n">
        <v>645970</v>
      </c>
    </row>
    <row r="447" customFormat="false" ht="15" hidden="false" customHeight="true" outlineLevel="0" collapsed="false">
      <c r="A447" s="0" t="s">
        <v>982</v>
      </c>
      <c r="B447" s="0" t="s">
        <v>983</v>
      </c>
      <c r="C447" s="0" t="s">
        <v>178</v>
      </c>
      <c r="D447" s="24" t="n">
        <v>95780</v>
      </c>
    </row>
    <row r="448" customFormat="false" ht="15" hidden="false" customHeight="true" outlineLevel="0" collapsed="false">
      <c r="A448" s="0" t="s">
        <v>984</v>
      </c>
      <c r="B448" s="0" t="s">
        <v>985</v>
      </c>
      <c r="C448" s="0" t="s">
        <v>180</v>
      </c>
      <c r="D448" s="24" t="n">
        <v>53070</v>
      </c>
    </row>
    <row r="449" customFormat="false" ht="15" hidden="false" customHeight="true" outlineLevel="0" collapsed="false">
      <c r="A449" s="0" t="s">
        <v>986</v>
      </c>
      <c r="B449" s="0" t="s">
        <v>987</v>
      </c>
      <c r="C449" s="0" t="s">
        <v>180</v>
      </c>
      <c r="D449" s="24" t="n">
        <v>4580</v>
      </c>
    </row>
    <row r="450" customFormat="false" ht="15" hidden="false" customHeight="true" outlineLevel="0" collapsed="false">
      <c r="A450" s="0" t="s">
        <v>988</v>
      </c>
      <c r="B450" s="0" t="s">
        <v>989</v>
      </c>
      <c r="C450" s="0" t="s">
        <v>180</v>
      </c>
      <c r="D450" s="24" t="n">
        <v>11220</v>
      </c>
    </row>
    <row r="451" customFormat="false" ht="15" hidden="false" customHeight="true" outlineLevel="0" collapsed="false">
      <c r="A451" s="0" t="s">
        <v>990</v>
      </c>
      <c r="B451" s="0" t="s">
        <v>991</v>
      </c>
      <c r="C451" s="0" t="s">
        <v>180</v>
      </c>
      <c r="D451" s="24" t="n">
        <v>19970</v>
      </c>
    </row>
    <row r="452" customFormat="false" ht="15" hidden="false" customHeight="true" outlineLevel="0" collapsed="false">
      <c r="A452" s="0" t="s">
        <v>992</v>
      </c>
      <c r="B452" s="0" t="s">
        <v>993</v>
      </c>
      <c r="C452" s="0" t="s">
        <v>180</v>
      </c>
      <c r="D452" s="24" t="n">
        <v>6930</v>
      </c>
    </row>
    <row r="453" customFormat="false" ht="15" hidden="false" customHeight="true" outlineLevel="0" collapsed="false">
      <c r="A453" s="0" t="s">
        <v>994</v>
      </c>
      <c r="B453" s="0" t="s">
        <v>995</v>
      </c>
      <c r="C453" s="0" t="s">
        <v>178</v>
      </c>
      <c r="D453" s="24" t="n">
        <v>550190</v>
      </c>
    </row>
    <row r="454" customFormat="false" ht="15" hidden="false" customHeight="true" outlineLevel="0" collapsed="false">
      <c r="A454" s="0" t="s">
        <v>996</v>
      </c>
      <c r="B454" s="0" t="s">
        <v>997</v>
      </c>
      <c r="C454" s="0" t="s">
        <v>180</v>
      </c>
      <c r="D454" s="24" t="n">
        <v>33490</v>
      </c>
    </row>
    <row r="455" customFormat="false" ht="15" hidden="false" customHeight="true" outlineLevel="0" collapsed="false">
      <c r="A455" s="0" t="s">
        <v>998</v>
      </c>
      <c r="B455" s="0" t="s">
        <v>999</v>
      </c>
      <c r="C455" s="0" t="s">
        <v>180</v>
      </c>
      <c r="D455" s="24" t="n">
        <v>21450</v>
      </c>
    </row>
    <row r="456" customFormat="false" ht="15" hidden="false" customHeight="true" outlineLevel="0" collapsed="false">
      <c r="A456" s="0" t="s">
        <v>1000</v>
      </c>
      <c r="B456" s="0" t="s">
        <v>1001</v>
      </c>
      <c r="C456" s="0" t="s">
        <v>180</v>
      </c>
      <c r="D456" s="24" t="n">
        <v>40590</v>
      </c>
    </row>
    <row r="457" customFormat="false" ht="15" hidden="false" customHeight="true" outlineLevel="0" collapsed="false">
      <c r="A457" s="0" t="s">
        <v>1002</v>
      </c>
      <c r="B457" s="0" t="s">
        <v>1003</v>
      </c>
      <c r="C457" s="0" t="s">
        <v>180</v>
      </c>
      <c r="D457" s="24" t="n">
        <v>197830</v>
      </c>
    </row>
    <row r="458" customFormat="false" ht="15" hidden="false" customHeight="true" outlineLevel="0" collapsed="false">
      <c r="A458" s="0" t="s">
        <v>1004</v>
      </c>
      <c r="B458" s="0" t="s">
        <v>1005</v>
      </c>
      <c r="C458" s="0" t="s">
        <v>180</v>
      </c>
      <c r="D458" s="24" t="n">
        <v>71500</v>
      </c>
    </row>
    <row r="459" customFormat="false" ht="15" hidden="false" customHeight="true" outlineLevel="0" collapsed="false">
      <c r="A459" s="0" t="s">
        <v>1006</v>
      </c>
      <c r="B459" s="0" t="s">
        <v>1007</v>
      </c>
      <c r="C459" s="0" t="s">
        <v>180</v>
      </c>
      <c r="D459" s="24" t="n">
        <v>165220</v>
      </c>
    </row>
    <row r="460" customFormat="false" ht="15" hidden="false" customHeight="true" outlineLevel="0" collapsed="false">
      <c r="A460" s="0" t="s">
        <v>1008</v>
      </c>
      <c r="B460" s="0" t="s">
        <v>1009</v>
      </c>
      <c r="C460" s="0" t="s">
        <v>180</v>
      </c>
      <c r="D460" s="24" t="n">
        <v>10630</v>
      </c>
    </row>
    <row r="461" customFormat="false" ht="15" hidden="false" customHeight="true" outlineLevel="0" collapsed="false">
      <c r="A461" s="0" t="s">
        <v>1010</v>
      </c>
      <c r="B461" s="0" t="s">
        <v>1011</v>
      </c>
      <c r="C461" s="0" t="s">
        <v>180</v>
      </c>
      <c r="D461" s="24" t="n">
        <v>9480</v>
      </c>
    </row>
    <row r="462" customFormat="false" ht="15" hidden="false" customHeight="true" outlineLevel="0" collapsed="false">
      <c r="A462" s="0" t="s">
        <v>1012</v>
      </c>
      <c r="B462" s="0" t="s">
        <v>1013</v>
      </c>
      <c r="C462" s="0" t="s">
        <v>175</v>
      </c>
      <c r="D462" s="24" t="n">
        <v>562100</v>
      </c>
    </row>
    <row r="463" customFormat="false" ht="15" hidden="false" customHeight="true" outlineLevel="0" collapsed="false">
      <c r="A463" s="0" t="s">
        <v>1014</v>
      </c>
      <c r="B463" s="0" t="s">
        <v>1015</v>
      </c>
      <c r="C463" s="0" t="s">
        <v>178</v>
      </c>
      <c r="D463" s="24" t="n">
        <v>198120</v>
      </c>
    </row>
    <row r="464" customFormat="false" ht="15" hidden="false" customHeight="true" outlineLevel="0" collapsed="false">
      <c r="A464" s="0" t="s">
        <v>1016</v>
      </c>
      <c r="B464" s="0" t="s">
        <v>1017</v>
      </c>
      <c r="C464" s="0" t="s">
        <v>180</v>
      </c>
      <c r="D464" s="24" t="n">
        <v>55000</v>
      </c>
    </row>
    <row r="465" customFormat="false" ht="15" hidden="false" customHeight="true" outlineLevel="0" collapsed="false">
      <c r="A465" s="0" t="s">
        <v>1018</v>
      </c>
      <c r="B465" s="0" t="s">
        <v>1019</v>
      </c>
      <c r="C465" s="0" t="s">
        <v>180</v>
      </c>
      <c r="D465" s="24" t="n">
        <v>143120</v>
      </c>
    </row>
    <row r="466" customFormat="false" ht="15" hidden="false" customHeight="true" outlineLevel="0" collapsed="false">
      <c r="A466" s="0" t="s">
        <v>1020</v>
      </c>
      <c r="B466" s="0" t="s">
        <v>1021</v>
      </c>
      <c r="C466" s="0" t="s">
        <v>178</v>
      </c>
      <c r="D466" s="24" t="n">
        <v>279790</v>
      </c>
    </row>
    <row r="467" customFormat="false" ht="15" hidden="false" customHeight="true" outlineLevel="0" collapsed="false">
      <c r="A467" s="0" t="s">
        <v>1022</v>
      </c>
      <c r="B467" s="0" t="s">
        <v>1023</v>
      </c>
      <c r="C467" s="0" t="s">
        <v>180</v>
      </c>
      <c r="D467" s="24" t="n">
        <v>15070</v>
      </c>
    </row>
    <row r="468" customFormat="false" ht="15" hidden="false" customHeight="true" outlineLevel="0" collapsed="false">
      <c r="A468" s="0" t="s">
        <v>1024</v>
      </c>
      <c r="B468" s="0" t="s">
        <v>1025</v>
      </c>
      <c r="C468" s="0" t="s">
        <v>180</v>
      </c>
      <c r="D468" s="24" t="n">
        <v>248950</v>
      </c>
    </row>
    <row r="469" customFormat="false" ht="15" hidden="false" customHeight="true" outlineLevel="0" collapsed="false">
      <c r="A469" s="0" t="s">
        <v>1026</v>
      </c>
      <c r="B469" s="0" t="s">
        <v>1027</v>
      </c>
      <c r="C469" s="0" t="s">
        <v>180</v>
      </c>
      <c r="D469" s="24" t="n">
        <v>15780</v>
      </c>
    </row>
    <row r="470" customFormat="false" ht="15" hidden="false" customHeight="true" outlineLevel="0" collapsed="false">
      <c r="A470" s="0" t="s">
        <v>1028</v>
      </c>
      <c r="B470" s="0" t="s">
        <v>1029</v>
      </c>
      <c r="C470" s="0" t="s">
        <v>178</v>
      </c>
      <c r="D470" s="24" t="n">
        <v>10990</v>
      </c>
    </row>
    <row r="471" customFormat="false" ht="15" hidden="false" customHeight="true" outlineLevel="0" collapsed="false">
      <c r="A471" s="0" t="s">
        <v>1030</v>
      </c>
      <c r="B471" s="0" t="s">
        <v>1031</v>
      </c>
      <c r="C471" s="0" t="s">
        <v>180</v>
      </c>
      <c r="D471" s="24" t="n">
        <v>8130</v>
      </c>
    </row>
    <row r="472" customFormat="false" ht="15" hidden="false" customHeight="true" outlineLevel="0" collapsed="false">
      <c r="A472" s="0" t="s">
        <v>1032</v>
      </c>
      <c r="B472" s="0" t="s">
        <v>1033</v>
      </c>
      <c r="C472" s="0" t="s">
        <v>180</v>
      </c>
      <c r="D472" s="24" t="n">
        <v>2860</v>
      </c>
    </row>
    <row r="473" customFormat="false" ht="15" hidden="false" customHeight="true" outlineLevel="0" collapsed="false">
      <c r="A473" s="0" t="s">
        <v>1034</v>
      </c>
      <c r="B473" s="0" t="s">
        <v>1035</v>
      </c>
      <c r="C473" s="0" t="s">
        <v>178</v>
      </c>
      <c r="D473" s="24" t="n">
        <v>48730</v>
      </c>
    </row>
    <row r="474" customFormat="false" ht="15" hidden="false" customHeight="true" outlineLevel="0" collapsed="false">
      <c r="A474" s="0" t="s">
        <v>1036</v>
      </c>
      <c r="B474" s="0" t="s">
        <v>1037</v>
      </c>
      <c r="C474" s="0" t="s">
        <v>180</v>
      </c>
      <c r="D474" s="24" t="n">
        <v>12540</v>
      </c>
    </row>
    <row r="475" customFormat="false" ht="15" hidden="false" customHeight="true" outlineLevel="0" collapsed="false">
      <c r="A475" s="0" t="s">
        <v>1038</v>
      </c>
      <c r="B475" s="0" t="s">
        <v>1039</v>
      </c>
      <c r="C475" s="0" t="s">
        <v>180</v>
      </c>
      <c r="D475" s="24" t="n">
        <v>36180</v>
      </c>
    </row>
    <row r="476" customFormat="false" ht="15" hidden="false" customHeight="true" outlineLevel="0" collapsed="false">
      <c r="A476" s="0" t="s">
        <v>1040</v>
      </c>
      <c r="B476" s="0" t="s">
        <v>1041</v>
      </c>
      <c r="C476" s="0" t="s">
        <v>178</v>
      </c>
      <c r="D476" s="24" t="n">
        <v>24470</v>
      </c>
    </row>
    <row r="477" customFormat="false" ht="15" hidden="false" customHeight="true" outlineLevel="0" collapsed="false">
      <c r="A477" s="0" t="s">
        <v>1042</v>
      </c>
      <c r="B477" s="0" t="s">
        <v>1043</v>
      </c>
      <c r="C477" s="0" t="s">
        <v>180</v>
      </c>
      <c r="D477" s="24" t="n">
        <v>7920</v>
      </c>
    </row>
    <row r="478" customFormat="false" ht="15" hidden="false" customHeight="true" outlineLevel="0" collapsed="false">
      <c r="A478" s="0" t="s">
        <v>1044</v>
      </c>
      <c r="B478" s="0" t="s">
        <v>1045</v>
      </c>
      <c r="C478" s="0" t="s">
        <v>180</v>
      </c>
      <c r="D478" s="24" t="n">
        <v>16550</v>
      </c>
    </row>
    <row r="479" customFormat="false" ht="15" hidden="false" customHeight="true" outlineLevel="0" collapsed="false">
      <c r="A479" s="0" t="s">
        <v>1046</v>
      </c>
      <c r="B479" s="0" t="s">
        <v>1047</v>
      </c>
      <c r="C479" s="0" t="s">
        <v>175</v>
      </c>
      <c r="D479" s="24" t="n">
        <v>613530</v>
      </c>
    </row>
    <row r="480" customFormat="false" ht="15" hidden="false" customHeight="true" outlineLevel="0" collapsed="false">
      <c r="A480" s="0" t="s">
        <v>1048</v>
      </c>
      <c r="B480" s="0" t="s">
        <v>1049</v>
      </c>
      <c r="C480" s="0" t="s">
        <v>178</v>
      </c>
      <c r="D480" s="24" t="n">
        <v>21240</v>
      </c>
    </row>
    <row r="481" customFormat="false" ht="15" hidden="false" customHeight="true" outlineLevel="0" collapsed="false">
      <c r="A481" s="0" t="s">
        <v>1050</v>
      </c>
      <c r="B481" s="0" t="s">
        <v>1049</v>
      </c>
      <c r="C481" s="0" t="s">
        <v>180</v>
      </c>
      <c r="D481" s="24" t="n">
        <v>21240</v>
      </c>
    </row>
    <row r="482" customFormat="false" ht="15" hidden="false" customHeight="true" outlineLevel="0" collapsed="false">
      <c r="A482" s="0" t="s">
        <v>1051</v>
      </c>
      <c r="B482" s="0" t="s">
        <v>1052</v>
      </c>
      <c r="C482" s="0" t="s">
        <v>178</v>
      </c>
      <c r="D482" s="24" t="n">
        <v>39250</v>
      </c>
    </row>
    <row r="483" customFormat="false" ht="15" hidden="false" customHeight="true" outlineLevel="0" collapsed="false">
      <c r="A483" s="0" t="s">
        <v>1053</v>
      </c>
      <c r="B483" s="0" t="s">
        <v>1054</v>
      </c>
      <c r="C483" s="0" t="s">
        <v>180</v>
      </c>
      <c r="D483" s="24" t="n">
        <v>39250</v>
      </c>
    </row>
    <row r="484" customFormat="false" ht="15" hidden="false" customHeight="true" outlineLevel="0" collapsed="false">
      <c r="A484" s="0" t="s">
        <v>1055</v>
      </c>
      <c r="B484" s="0" t="s">
        <v>1056</v>
      </c>
      <c r="C484" s="0" t="s">
        <v>178</v>
      </c>
      <c r="D484" s="24" t="n">
        <v>283380</v>
      </c>
    </row>
    <row r="485" customFormat="false" ht="15" hidden="false" customHeight="true" outlineLevel="0" collapsed="false">
      <c r="A485" s="0" t="s">
        <v>1057</v>
      </c>
      <c r="B485" s="0" t="s">
        <v>1056</v>
      </c>
      <c r="C485" s="0" t="s">
        <v>180</v>
      </c>
      <c r="D485" s="24" t="n">
        <v>283380</v>
      </c>
    </row>
    <row r="486" customFormat="false" ht="15" hidden="false" customHeight="true" outlineLevel="0" collapsed="false">
      <c r="A486" s="0" t="s">
        <v>1058</v>
      </c>
      <c r="B486" s="0" t="s">
        <v>1059</v>
      </c>
      <c r="C486" s="0" t="s">
        <v>178</v>
      </c>
      <c r="D486" s="24" t="n">
        <v>185130</v>
      </c>
    </row>
    <row r="487" customFormat="false" ht="15" hidden="false" customHeight="true" outlineLevel="0" collapsed="false">
      <c r="A487" s="0" t="s">
        <v>1060</v>
      </c>
      <c r="B487" s="0" t="s">
        <v>1061</v>
      </c>
      <c r="C487" s="0" t="s">
        <v>180</v>
      </c>
      <c r="D487" s="24" t="n">
        <v>91690</v>
      </c>
    </row>
    <row r="488" customFormat="false" ht="15" hidden="false" customHeight="true" outlineLevel="0" collapsed="false">
      <c r="A488" s="0" t="s">
        <v>1062</v>
      </c>
      <c r="B488" s="0" t="s">
        <v>1063</v>
      </c>
      <c r="C488" s="0" t="s">
        <v>180</v>
      </c>
      <c r="D488" s="24" t="n">
        <v>45500</v>
      </c>
    </row>
    <row r="489" customFormat="false" ht="15" hidden="false" customHeight="true" outlineLevel="0" collapsed="false">
      <c r="A489" s="0" t="s">
        <v>1064</v>
      </c>
      <c r="B489" s="0" t="s">
        <v>1065</v>
      </c>
      <c r="C489" s="0" t="s">
        <v>180</v>
      </c>
      <c r="D489" s="24" t="n">
        <v>47940</v>
      </c>
    </row>
    <row r="490" customFormat="false" ht="15" hidden="false" customHeight="true" outlineLevel="0" collapsed="false">
      <c r="A490" s="0" t="s">
        <v>1066</v>
      </c>
      <c r="B490" s="0" t="s">
        <v>1067</v>
      </c>
      <c r="C490" s="0" t="s">
        <v>178</v>
      </c>
      <c r="D490" s="24" t="n">
        <v>84520</v>
      </c>
    </row>
    <row r="491" customFormat="false" ht="15" hidden="false" customHeight="true" outlineLevel="0" collapsed="false">
      <c r="A491" s="0" t="s">
        <v>1068</v>
      </c>
      <c r="B491" s="0" t="s">
        <v>1069</v>
      </c>
      <c r="C491" s="0" t="s">
        <v>180</v>
      </c>
      <c r="D491" s="24" t="n">
        <v>52060</v>
      </c>
    </row>
    <row r="492" customFormat="false" ht="15" hidden="false" customHeight="true" outlineLevel="0" collapsed="false">
      <c r="A492" s="0" t="s">
        <v>1070</v>
      </c>
      <c r="B492" s="0" t="s">
        <v>1071</v>
      </c>
      <c r="C492" s="0" t="s">
        <v>180</v>
      </c>
      <c r="D492" s="24" t="n">
        <v>12870</v>
      </c>
    </row>
    <row r="493" customFormat="false" ht="15" hidden="false" customHeight="true" outlineLevel="0" collapsed="false">
      <c r="A493" s="0" t="s">
        <v>1072</v>
      </c>
      <c r="B493" s="0" t="s">
        <v>1073</v>
      </c>
      <c r="C493" s="0" t="s">
        <v>180</v>
      </c>
      <c r="D493" s="24" t="n">
        <v>19590</v>
      </c>
    </row>
    <row r="494" customFormat="false" ht="15" hidden="false" customHeight="true" outlineLevel="0" collapsed="false">
      <c r="A494" s="0" t="s">
        <v>1074</v>
      </c>
      <c r="B494" s="0" t="s">
        <v>1075</v>
      </c>
      <c r="C494" s="0" t="s">
        <v>175</v>
      </c>
      <c r="D494" s="24" t="n">
        <v>224690</v>
      </c>
    </row>
    <row r="495" customFormat="false" ht="15" hidden="false" customHeight="true" outlineLevel="0" collapsed="false">
      <c r="A495" s="0" t="s">
        <v>1076</v>
      </c>
      <c r="B495" s="0" t="s">
        <v>1077</v>
      </c>
      <c r="C495" s="0" t="s">
        <v>178</v>
      </c>
      <c r="D495" s="24" t="n">
        <v>113320</v>
      </c>
    </row>
    <row r="496" customFormat="false" ht="15" hidden="false" customHeight="true" outlineLevel="0" collapsed="false">
      <c r="A496" s="0" t="s">
        <v>1078</v>
      </c>
      <c r="B496" s="0" t="s">
        <v>1079</v>
      </c>
      <c r="C496" s="0" t="s">
        <v>180</v>
      </c>
      <c r="D496" s="24" t="n">
        <v>70230</v>
      </c>
    </row>
    <row r="497" customFormat="false" ht="15" hidden="false" customHeight="true" outlineLevel="0" collapsed="false">
      <c r="A497" s="0" t="s">
        <v>1080</v>
      </c>
      <c r="B497" s="0" t="s">
        <v>1081</v>
      </c>
      <c r="C497" s="0" t="s">
        <v>180</v>
      </c>
      <c r="D497" s="24" t="n">
        <v>21110</v>
      </c>
    </row>
    <row r="498" customFormat="false" ht="15" hidden="false" customHeight="true" outlineLevel="0" collapsed="false">
      <c r="A498" s="0" t="s">
        <v>1082</v>
      </c>
      <c r="B498" s="0" t="s">
        <v>1083</v>
      </c>
      <c r="C498" s="0" t="s">
        <v>180</v>
      </c>
      <c r="D498" s="24" t="n">
        <v>13080</v>
      </c>
    </row>
    <row r="499" customFormat="false" ht="15" hidden="false" customHeight="true" outlineLevel="0" collapsed="false">
      <c r="A499" s="0" t="s">
        <v>1084</v>
      </c>
      <c r="B499" s="0" t="s">
        <v>1085</v>
      </c>
      <c r="C499" s="0" t="s">
        <v>180</v>
      </c>
      <c r="D499" s="24" t="n">
        <v>8900</v>
      </c>
    </row>
    <row r="500" customFormat="false" ht="15" hidden="false" customHeight="true" outlineLevel="0" collapsed="false">
      <c r="A500" s="0" t="s">
        <v>1086</v>
      </c>
      <c r="B500" s="0" t="s">
        <v>1087</v>
      </c>
      <c r="C500" s="0" t="s">
        <v>178</v>
      </c>
      <c r="D500" s="24" t="n">
        <v>51760</v>
      </c>
    </row>
    <row r="501" customFormat="false" ht="15" hidden="false" customHeight="true" outlineLevel="0" collapsed="false">
      <c r="A501" s="0" t="s">
        <v>1088</v>
      </c>
      <c r="B501" s="0" t="s">
        <v>1087</v>
      </c>
      <c r="C501" s="0" t="s">
        <v>180</v>
      </c>
      <c r="D501" s="24" t="n">
        <v>51760</v>
      </c>
    </row>
    <row r="502" customFormat="false" ht="15" hidden="false" customHeight="true" outlineLevel="0" collapsed="false">
      <c r="A502" s="0" t="s">
        <v>1089</v>
      </c>
      <c r="B502" s="0" t="s">
        <v>1090</v>
      </c>
      <c r="C502" s="0" t="s">
        <v>178</v>
      </c>
      <c r="D502" s="24" t="n">
        <v>47160</v>
      </c>
    </row>
    <row r="503" customFormat="false" ht="15" hidden="false" customHeight="true" outlineLevel="0" collapsed="false">
      <c r="A503" s="0" t="s">
        <v>1091</v>
      </c>
      <c r="B503" s="0" t="s">
        <v>1092</v>
      </c>
      <c r="C503" s="0" t="s">
        <v>180</v>
      </c>
      <c r="D503" s="24" t="n">
        <v>21550</v>
      </c>
    </row>
    <row r="504" customFormat="false" ht="15" hidden="false" customHeight="true" outlineLevel="0" collapsed="false">
      <c r="A504" s="0" t="s">
        <v>1093</v>
      </c>
      <c r="B504" s="0" t="s">
        <v>1094</v>
      </c>
      <c r="C504" s="0" t="s">
        <v>180</v>
      </c>
      <c r="D504" s="24" t="n">
        <v>25610</v>
      </c>
    </row>
    <row r="505" customFormat="false" ht="15" hidden="false" customHeight="true" outlineLevel="0" collapsed="false">
      <c r="A505" s="0" t="s">
        <v>1095</v>
      </c>
      <c r="B505" s="0" t="s">
        <v>1096</v>
      </c>
      <c r="C505" s="0" t="s">
        <v>178</v>
      </c>
      <c r="D505" s="24" t="n">
        <v>12450</v>
      </c>
    </row>
    <row r="506" customFormat="false" ht="15" hidden="false" customHeight="true" outlineLevel="0" collapsed="false">
      <c r="A506" s="0" t="s">
        <v>1097</v>
      </c>
      <c r="B506" s="0" t="s">
        <v>1098</v>
      </c>
      <c r="C506" s="0" t="s">
        <v>180</v>
      </c>
      <c r="D506" s="24" t="n">
        <v>12450</v>
      </c>
    </row>
    <row r="507" customFormat="false" ht="15" hidden="false" customHeight="true" outlineLevel="0" collapsed="false">
      <c r="A507" s="0" t="s">
        <v>1099</v>
      </c>
      <c r="B507" s="0" t="s">
        <v>1100</v>
      </c>
      <c r="C507" s="0" t="s">
        <v>172</v>
      </c>
      <c r="D507" s="24" t="n">
        <v>9823860</v>
      </c>
    </row>
    <row r="508" customFormat="false" ht="15" hidden="false" customHeight="true" outlineLevel="0" collapsed="false">
      <c r="A508" s="0" t="s">
        <v>1101</v>
      </c>
      <c r="B508" s="0" t="s">
        <v>1102</v>
      </c>
      <c r="C508" s="0" t="s">
        <v>175</v>
      </c>
      <c r="D508" s="24" t="n">
        <v>6534980</v>
      </c>
    </row>
    <row r="509" customFormat="false" ht="15" hidden="false" customHeight="true" outlineLevel="0" collapsed="false">
      <c r="A509" s="0" t="s">
        <v>1103</v>
      </c>
      <c r="B509" s="0" t="s">
        <v>1104</v>
      </c>
      <c r="C509" s="0" t="s">
        <v>178</v>
      </c>
      <c r="D509" s="24" t="n">
        <v>39630</v>
      </c>
    </row>
    <row r="510" customFormat="false" ht="15" hidden="false" customHeight="true" outlineLevel="0" collapsed="false">
      <c r="A510" s="0" t="s">
        <v>1105</v>
      </c>
      <c r="B510" s="0" t="s">
        <v>1104</v>
      </c>
      <c r="C510" s="0" t="s">
        <v>180</v>
      </c>
      <c r="D510" s="24" t="n">
        <v>39630</v>
      </c>
    </row>
    <row r="511" customFormat="false" ht="15" hidden="false" customHeight="true" outlineLevel="0" collapsed="false">
      <c r="A511" s="0" t="s">
        <v>1106</v>
      </c>
      <c r="B511" s="0" t="s">
        <v>1107</v>
      </c>
      <c r="C511" s="0" t="s">
        <v>178</v>
      </c>
      <c r="D511" s="24" t="n">
        <v>141610</v>
      </c>
    </row>
    <row r="512" customFormat="false" ht="15" hidden="false" customHeight="true" outlineLevel="0" collapsed="false">
      <c r="A512" s="0" t="s">
        <v>1108</v>
      </c>
      <c r="B512" s="0" t="s">
        <v>1109</v>
      </c>
      <c r="C512" s="0" t="s">
        <v>180</v>
      </c>
      <c r="D512" s="24" t="n">
        <v>124390</v>
      </c>
    </row>
    <row r="513" customFormat="false" ht="15" hidden="false" customHeight="true" outlineLevel="0" collapsed="false">
      <c r="A513" s="0" t="s">
        <v>1110</v>
      </c>
      <c r="B513" s="0" t="s">
        <v>1111</v>
      </c>
      <c r="C513" s="0" t="s">
        <v>180</v>
      </c>
      <c r="D513" s="24" t="n">
        <v>4910</v>
      </c>
    </row>
    <row r="514" customFormat="false" ht="15" hidden="false" customHeight="true" outlineLevel="0" collapsed="false">
      <c r="A514" s="0" t="s">
        <v>1112</v>
      </c>
      <c r="B514" s="0" t="s">
        <v>1113</v>
      </c>
      <c r="C514" s="0" t="s">
        <v>180</v>
      </c>
      <c r="D514" s="24" t="n">
        <v>6210</v>
      </c>
    </row>
    <row r="515" customFormat="false" ht="15" hidden="false" customHeight="true" outlineLevel="0" collapsed="false">
      <c r="A515" s="0" t="s">
        <v>1114</v>
      </c>
      <c r="B515" s="0" t="s">
        <v>1115</v>
      </c>
      <c r="C515" s="0" t="s">
        <v>180</v>
      </c>
      <c r="D515" s="24" t="n">
        <v>870</v>
      </c>
    </row>
    <row r="516" customFormat="false" ht="15" hidden="false" customHeight="true" outlineLevel="0" collapsed="false">
      <c r="A516" s="0" t="s">
        <v>1116</v>
      </c>
      <c r="B516" s="0" t="s">
        <v>1117</v>
      </c>
      <c r="C516" s="0" t="s">
        <v>180</v>
      </c>
      <c r="D516" s="24" t="n">
        <v>5230</v>
      </c>
    </row>
    <row r="517" customFormat="false" ht="15" hidden="false" customHeight="true" outlineLevel="0" collapsed="false">
      <c r="A517" s="0" t="s">
        <v>1118</v>
      </c>
      <c r="B517" s="0" t="s">
        <v>1119</v>
      </c>
      <c r="C517" s="0" t="s">
        <v>178</v>
      </c>
      <c r="D517" s="24" t="n">
        <v>77570</v>
      </c>
    </row>
    <row r="518" customFormat="false" ht="15" hidden="false" customHeight="true" outlineLevel="0" collapsed="false">
      <c r="A518" s="0" t="s">
        <v>1120</v>
      </c>
      <c r="B518" s="0" t="s">
        <v>1119</v>
      </c>
      <c r="C518" s="0" t="s">
        <v>180</v>
      </c>
      <c r="D518" s="24" t="n">
        <v>77570</v>
      </c>
    </row>
    <row r="519" customFormat="false" ht="15" hidden="false" customHeight="true" outlineLevel="0" collapsed="false">
      <c r="A519" s="0" t="s">
        <v>1121</v>
      </c>
      <c r="B519" s="0" t="s">
        <v>1122</v>
      </c>
      <c r="C519" s="0" t="s">
        <v>178</v>
      </c>
      <c r="D519" s="24" t="n">
        <v>42790</v>
      </c>
    </row>
    <row r="520" customFormat="false" ht="15" hidden="false" customHeight="true" outlineLevel="0" collapsed="false">
      <c r="A520" s="0" t="s">
        <v>1123</v>
      </c>
      <c r="B520" s="0" t="s">
        <v>1122</v>
      </c>
      <c r="C520" s="0" t="s">
        <v>180</v>
      </c>
      <c r="D520" s="24" t="n">
        <v>42790</v>
      </c>
    </row>
    <row r="521" customFormat="false" ht="15" hidden="false" customHeight="true" outlineLevel="0" collapsed="false">
      <c r="A521" s="0" t="s">
        <v>1124</v>
      </c>
      <c r="B521" s="0" t="s">
        <v>1125</v>
      </c>
      <c r="C521" s="0" t="s">
        <v>178</v>
      </c>
      <c r="D521" s="24" t="n">
        <v>321970</v>
      </c>
    </row>
    <row r="522" customFormat="false" ht="15" hidden="false" customHeight="true" outlineLevel="0" collapsed="false">
      <c r="A522" s="0" t="s">
        <v>1126</v>
      </c>
      <c r="B522" s="0" t="s">
        <v>1125</v>
      </c>
      <c r="C522" s="0" t="s">
        <v>180</v>
      </c>
      <c r="D522" s="24" t="n">
        <v>321970</v>
      </c>
    </row>
    <row r="523" customFormat="false" ht="15" hidden="false" customHeight="true" outlineLevel="0" collapsed="false">
      <c r="A523" s="0" t="s">
        <v>1127</v>
      </c>
      <c r="B523" s="0" t="s">
        <v>1128</v>
      </c>
      <c r="C523" s="0" t="s">
        <v>178</v>
      </c>
      <c r="D523" s="24" t="n">
        <v>162150</v>
      </c>
    </row>
    <row r="524" customFormat="false" ht="15" hidden="false" customHeight="true" outlineLevel="0" collapsed="false">
      <c r="A524" s="0" t="s">
        <v>1129</v>
      </c>
      <c r="B524" s="0" t="s">
        <v>1128</v>
      </c>
      <c r="C524" s="0" t="s">
        <v>180</v>
      </c>
      <c r="D524" s="24" t="n">
        <v>162150</v>
      </c>
    </row>
    <row r="525" customFormat="false" ht="15" hidden="false" customHeight="true" outlineLevel="0" collapsed="false">
      <c r="A525" s="0" t="s">
        <v>1130</v>
      </c>
      <c r="B525" s="0" t="s">
        <v>1131</v>
      </c>
      <c r="C525" s="0" t="s">
        <v>178</v>
      </c>
      <c r="D525" s="24" t="n">
        <v>9680</v>
      </c>
    </row>
    <row r="526" customFormat="false" ht="15" hidden="false" customHeight="true" outlineLevel="0" collapsed="false">
      <c r="A526" s="0" t="s">
        <v>1132</v>
      </c>
      <c r="B526" s="0" t="s">
        <v>1131</v>
      </c>
      <c r="C526" s="0" t="s">
        <v>180</v>
      </c>
      <c r="D526" s="24" t="n">
        <v>9680</v>
      </c>
    </row>
    <row r="527" customFormat="false" ht="15" hidden="false" customHeight="true" outlineLevel="0" collapsed="false">
      <c r="A527" s="0" t="s">
        <v>1133</v>
      </c>
      <c r="B527" s="0" t="s">
        <v>1134</v>
      </c>
      <c r="C527" s="0" t="s">
        <v>178</v>
      </c>
      <c r="D527" s="24" t="n">
        <v>816170</v>
      </c>
    </row>
    <row r="528" customFormat="false" ht="15" hidden="false" customHeight="true" outlineLevel="0" collapsed="false">
      <c r="A528" s="0" t="s">
        <v>1135</v>
      </c>
      <c r="B528" s="0" t="s">
        <v>1136</v>
      </c>
      <c r="C528" s="0" t="s">
        <v>180</v>
      </c>
      <c r="D528" s="24" t="n">
        <v>162450</v>
      </c>
    </row>
    <row r="529" customFormat="false" ht="15" hidden="false" customHeight="true" outlineLevel="0" collapsed="false">
      <c r="A529" s="0" t="s">
        <v>1137</v>
      </c>
      <c r="B529" s="0" t="s">
        <v>1138</v>
      </c>
      <c r="C529" s="0" t="s">
        <v>180</v>
      </c>
      <c r="D529" s="24" t="n">
        <v>267330</v>
      </c>
    </row>
    <row r="530" customFormat="false" ht="15" hidden="false" customHeight="true" outlineLevel="0" collapsed="false">
      <c r="A530" s="0" t="s">
        <v>1139</v>
      </c>
      <c r="B530" s="0" t="s">
        <v>1140</v>
      </c>
      <c r="C530" s="0" t="s">
        <v>180</v>
      </c>
      <c r="D530" s="24" t="n">
        <v>17070</v>
      </c>
    </row>
    <row r="531" customFormat="false" ht="15" hidden="false" customHeight="true" outlineLevel="0" collapsed="false">
      <c r="A531" s="0" t="s">
        <v>1141</v>
      </c>
      <c r="B531" s="0" t="s">
        <v>1142</v>
      </c>
      <c r="C531" s="0" t="s">
        <v>180</v>
      </c>
      <c r="D531" s="24" t="n">
        <v>14930</v>
      </c>
    </row>
    <row r="532" customFormat="false" ht="15" hidden="false" customHeight="true" outlineLevel="0" collapsed="false">
      <c r="A532" s="0" t="s">
        <v>1143</v>
      </c>
      <c r="B532" s="0" t="s">
        <v>1144</v>
      </c>
      <c r="C532" s="0" t="s">
        <v>180</v>
      </c>
      <c r="D532" s="24" t="n">
        <v>139790</v>
      </c>
    </row>
    <row r="533" customFormat="false" ht="15" hidden="false" customHeight="true" outlineLevel="0" collapsed="false">
      <c r="A533" s="0" t="s">
        <v>1145</v>
      </c>
      <c r="B533" s="0" t="s">
        <v>1146</v>
      </c>
      <c r="C533" s="0" t="s">
        <v>180</v>
      </c>
      <c r="D533" s="24" t="n">
        <v>183390</v>
      </c>
    </row>
    <row r="534" customFormat="false" ht="15" hidden="false" customHeight="true" outlineLevel="0" collapsed="false">
      <c r="A534" s="0" t="s">
        <v>1147</v>
      </c>
      <c r="B534" s="0" t="s">
        <v>1148</v>
      </c>
      <c r="C534" s="0" t="s">
        <v>180</v>
      </c>
      <c r="D534" s="24" t="n">
        <v>8560</v>
      </c>
    </row>
    <row r="535" customFormat="false" ht="15" hidden="false" customHeight="true" outlineLevel="0" collapsed="false">
      <c r="A535" s="0" t="s">
        <v>1149</v>
      </c>
      <c r="B535" s="0" t="s">
        <v>1150</v>
      </c>
      <c r="C535" s="0" t="s">
        <v>180</v>
      </c>
      <c r="D535" s="24" t="n">
        <v>22640</v>
      </c>
    </row>
    <row r="536" customFormat="false" ht="15" hidden="false" customHeight="true" outlineLevel="0" collapsed="false">
      <c r="A536" s="0" t="s">
        <v>1151</v>
      </c>
      <c r="B536" s="0" t="s">
        <v>1152</v>
      </c>
      <c r="C536" s="0" t="s">
        <v>178</v>
      </c>
      <c r="D536" s="24" t="n">
        <v>83900</v>
      </c>
    </row>
    <row r="537" customFormat="false" ht="15" hidden="false" customHeight="true" outlineLevel="0" collapsed="false">
      <c r="A537" s="0" t="s">
        <v>1153</v>
      </c>
      <c r="B537" s="0" t="s">
        <v>1152</v>
      </c>
      <c r="C537" s="0" t="s">
        <v>180</v>
      </c>
      <c r="D537" s="24" t="n">
        <v>83900</v>
      </c>
    </row>
    <row r="538" customFormat="false" ht="15" hidden="false" customHeight="true" outlineLevel="0" collapsed="false">
      <c r="A538" s="0" t="s">
        <v>1154</v>
      </c>
      <c r="B538" s="0" t="s">
        <v>1155</v>
      </c>
      <c r="C538" s="0" t="s">
        <v>178</v>
      </c>
      <c r="D538" s="24" t="n">
        <v>3379720</v>
      </c>
    </row>
    <row r="539" customFormat="false" ht="15" hidden="false" customHeight="true" outlineLevel="0" collapsed="false">
      <c r="A539" s="0" t="s">
        <v>1156</v>
      </c>
      <c r="B539" s="0" t="s">
        <v>1155</v>
      </c>
      <c r="C539" s="0" t="s">
        <v>180</v>
      </c>
      <c r="D539" s="24" t="n">
        <v>3379720</v>
      </c>
    </row>
    <row r="540" customFormat="false" ht="15" hidden="false" customHeight="true" outlineLevel="0" collapsed="false">
      <c r="A540" s="0" t="s">
        <v>1157</v>
      </c>
      <c r="B540" s="0" t="s">
        <v>1158</v>
      </c>
      <c r="C540" s="0" t="s">
        <v>178</v>
      </c>
      <c r="D540" s="24" t="n">
        <v>51840</v>
      </c>
    </row>
    <row r="541" customFormat="false" ht="15" hidden="false" customHeight="true" outlineLevel="0" collapsed="false">
      <c r="A541" s="0" t="s">
        <v>1159</v>
      </c>
      <c r="B541" s="0" t="s">
        <v>1158</v>
      </c>
      <c r="C541" s="0" t="s">
        <v>180</v>
      </c>
      <c r="D541" s="24" t="n">
        <v>51840</v>
      </c>
    </row>
    <row r="542" customFormat="false" ht="15" hidden="false" customHeight="true" outlineLevel="0" collapsed="false">
      <c r="A542" s="0" t="s">
        <v>1160</v>
      </c>
      <c r="B542" s="0" t="s">
        <v>1161</v>
      </c>
      <c r="C542" s="0" t="s">
        <v>178</v>
      </c>
      <c r="D542" s="24" t="n">
        <v>7920</v>
      </c>
    </row>
    <row r="543" customFormat="false" ht="15" hidden="false" customHeight="true" outlineLevel="0" collapsed="false">
      <c r="A543" s="0" t="s">
        <v>1162</v>
      </c>
      <c r="B543" s="0" t="s">
        <v>1161</v>
      </c>
      <c r="C543" s="0" t="s">
        <v>180</v>
      </c>
      <c r="D543" s="24" t="n">
        <v>7920</v>
      </c>
    </row>
    <row r="544" customFormat="false" ht="15" hidden="false" customHeight="true" outlineLevel="0" collapsed="false">
      <c r="A544" s="0" t="s">
        <v>1163</v>
      </c>
      <c r="B544" s="0" t="s">
        <v>1164</v>
      </c>
      <c r="C544" s="0" t="s">
        <v>178</v>
      </c>
      <c r="D544" s="24" t="n">
        <v>323040</v>
      </c>
    </row>
    <row r="545" customFormat="false" ht="15" hidden="false" customHeight="true" outlineLevel="0" collapsed="false">
      <c r="A545" s="0" t="s">
        <v>1165</v>
      </c>
      <c r="B545" s="0" t="s">
        <v>1164</v>
      </c>
      <c r="C545" s="0" t="s">
        <v>180</v>
      </c>
      <c r="D545" s="24" t="n">
        <v>323040</v>
      </c>
    </row>
    <row r="546" customFormat="false" ht="15" hidden="false" customHeight="true" outlineLevel="0" collapsed="false">
      <c r="A546" s="0" t="s">
        <v>1166</v>
      </c>
      <c r="B546" s="0" t="s">
        <v>1167</v>
      </c>
      <c r="C546" s="0" t="s">
        <v>178</v>
      </c>
      <c r="D546" s="24" t="n">
        <v>13660</v>
      </c>
    </row>
    <row r="547" customFormat="false" ht="15" hidden="false" customHeight="true" outlineLevel="0" collapsed="false">
      <c r="A547" s="0" t="s">
        <v>1168</v>
      </c>
      <c r="B547" s="0" t="s">
        <v>1167</v>
      </c>
      <c r="C547" s="0" t="s">
        <v>180</v>
      </c>
      <c r="D547" s="24" t="n">
        <v>13660</v>
      </c>
    </row>
    <row r="548" customFormat="false" ht="15" hidden="false" customHeight="true" outlineLevel="0" collapsed="false">
      <c r="A548" s="0" t="s">
        <v>1169</v>
      </c>
      <c r="B548" s="0" t="s">
        <v>1170</v>
      </c>
      <c r="C548" s="0" t="s">
        <v>178</v>
      </c>
      <c r="D548" s="24" t="n">
        <v>754760</v>
      </c>
    </row>
    <row r="549" customFormat="false" ht="15" hidden="false" customHeight="true" outlineLevel="0" collapsed="false">
      <c r="A549" s="0" t="s">
        <v>1171</v>
      </c>
      <c r="B549" s="0" t="s">
        <v>1172</v>
      </c>
      <c r="C549" s="0" t="s">
        <v>180</v>
      </c>
      <c r="D549" s="24" t="n">
        <v>38760</v>
      </c>
    </row>
    <row r="550" customFormat="false" ht="15" hidden="false" customHeight="true" outlineLevel="0" collapsed="false">
      <c r="A550" s="0" t="s">
        <v>1173</v>
      </c>
      <c r="B550" s="0" t="s">
        <v>1174</v>
      </c>
      <c r="C550" s="0" t="s">
        <v>180</v>
      </c>
      <c r="D550" s="24" t="n">
        <v>17290</v>
      </c>
    </row>
    <row r="551" customFormat="false" ht="15" hidden="false" customHeight="true" outlineLevel="0" collapsed="false">
      <c r="A551" s="0" t="s">
        <v>1175</v>
      </c>
      <c r="B551" s="0" t="s">
        <v>1176</v>
      </c>
      <c r="C551" s="0" t="s">
        <v>180</v>
      </c>
      <c r="D551" s="24" t="n">
        <v>11370</v>
      </c>
    </row>
    <row r="552" customFormat="false" ht="15" hidden="false" customHeight="true" outlineLevel="0" collapsed="false">
      <c r="A552" s="0" t="s">
        <v>1177</v>
      </c>
      <c r="B552" s="0" t="s">
        <v>1178</v>
      </c>
      <c r="C552" s="0" t="s">
        <v>180</v>
      </c>
      <c r="D552" s="24" t="n">
        <v>32880</v>
      </c>
    </row>
    <row r="553" customFormat="false" ht="15" hidden="false" customHeight="true" outlineLevel="0" collapsed="false">
      <c r="A553" s="0" t="s">
        <v>1179</v>
      </c>
      <c r="B553" s="0" t="s">
        <v>1180</v>
      </c>
      <c r="C553" s="0" t="s">
        <v>180</v>
      </c>
      <c r="D553" s="24" t="n">
        <v>107510</v>
      </c>
    </row>
    <row r="554" customFormat="false" ht="15" hidden="false" customHeight="true" outlineLevel="0" collapsed="false">
      <c r="A554" s="0" t="s">
        <v>1181</v>
      </c>
      <c r="B554" s="0" t="s">
        <v>1182</v>
      </c>
      <c r="C554" s="0" t="s">
        <v>180</v>
      </c>
      <c r="D554" s="24" t="n">
        <v>67150</v>
      </c>
    </row>
    <row r="555" customFormat="false" ht="15" hidden="false" customHeight="true" outlineLevel="0" collapsed="false">
      <c r="A555" s="0" t="s">
        <v>1183</v>
      </c>
      <c r="B555" s="0" t="s">
        <v>1184</v>
      </c>
      <c r="C555" s="0" t="s">
        <v>180</v>
      </c>
      <c r="D555" s="24" t="n">
        <v>10590</v>
      </c>
    </row>
    <row r="556" customFormat="false" ht="15" hidden="false" customHeight="true" outlineLevel="0" collapsed="false">
      <c r="A556" s="0" t="s">
        <v>1185</v>
      </c>
      <c r="B556" s="0" t="s">
        <v>1186</v>
      </c>
      <c r="C556" s="0" t="s">
        <v>180</v>
      </c>
      <c r="D556" s="24" t="n">
        <v>21260</v>
      </c>
    </row>
    <row r="557" customFormat="false" ht="15" hidden="false" customHeight="true" outlineLevel="0" collapsed="false">
      <c r="A557" s="0" t="s">
        <v>1187</v>
      </c>
      <c r="B557" s="0" t="s">
        <v>1188</v>
      </c>
      <c r="C557" s="0" t="s">
        <v>180</v>
      </c>
      <c r="D557" s="24" t="n">
        <v>39390</v>
      </c>
    </row>
    <row r="558" customFormat="false" ht="15" hidden="false" customHeight="true" outlineLevel="0" collapsed="false">
      <c r="A558" s="0" t="s">
        <v>1189</v>
      </c>
      <c r="B558" s="0" t="s">
        <v>1190</v>
      </c>
      <c r="C558" s="0" t="s">
        <v>180</v>
      </c>
      <c r="D558" s="24" t="n">
        <v>11110</v>
      </c>
    </row>
    <row r="559" customFormat="false" ht="15" hidden="false" customHeight="true" outlineLevel="0" collapsed="false">
      <c r="A559" s="0" t="s">
        <v>1191</v>
      </c>
      <c r="B559" s="0" t="s">
        <v>1192</v>
      </c>
      <c r="C559" s="0" t="s">
        <v>180</v>
      </c>
      <c r="D559" s="24" t="n">
        <v>27980</v>
      </c>
    </row>
    <row r="560" customFormat="false" ht="15" hidden="false" customHeight="true" outlineLevel="0" collapsed="false">
      <c r="A560" s="0" t="s">
        <v>1193</v>
      </c>
      <c r="B560" s="0" t="s">
        <v>1194</v>
      </c>
      <c r="C560" s="0" t="s">
        <v>180</v>
      </c>
      <c r="D560" s="24" t="n">
        <v>26770</v>
      </c>
    </row>
    <row r="561" customFormat="false" ht="15" hidden="false" customHeight="true" outlineLevel="0" collapsed="false">
      <c r="A561" s="0" t="s">
        <v>1195</v>
      </c>
      <c r="B561" s="0" t="s">
        <v>1196</v>
      </c>
      <c r="C561" s="0" t="s">
        <v>180</v>
      </c>
      <c r="D561" s="24" t="n">
        <v>342720</v>
      </c>
    </row>
    <row r="562" customFormat="false" ht="15" hidden="false" customHeight="true" outlineLevel="0" collapsed="false">
      <c r="A562" s="0" t="s">
        <v>1197</v>
      </c>
      <c r="B562" s="0" t="s">
        <v>1198</v>
      </c>
      <c r="C562" s="0" t="s">
        <v>178</v>
      </c>
      <c r="D562" s="24" t="n">
        <v>49380</v>
      </c>
    </row>
    <row r="563" customFormat="false" ht="15" hidden="false" customHeight="true" outlineLevel="0" collapsed="false">
      <c r="A563" s="0" t="s">
        <v>1199</v>
      </c>
      <c r="B563" s="0" t="s">
        <v>1200</v>
      </c>
      <c r="C563" s="0" t="s">
        <v>180</v>
      </c>
      <c r="D563" s="24" t="n">
        <v>8950</v>
      </c>
    </row>
    <row r="564" customFormat="false" ht="15" hidden="false" customHeight="true" outlineLevel="0" collapsed="false">
      <c r="A564" s="0" t="s">
        <v>1201</v>
      </c>
      <c r="B564" s="0" t="s">
        <v>1202</v>
      </c>
      <c r="C564" s="0" t="s">
        <v>180</v>
      </c>
      <c r="D564" s="24" t="n">
        <v>14100</v>
      </c>
    </row>
    <row r="565" customFormat="false" ht="15" hidden="false" customHeight="true" outlineLevel="0" collapsed="false">
      <c r="A565" s="0" t="s">
        <v>1203</v>
      </c>
      <c r="B565" s="0" t="s">
        <v>1204</v>
      </c>
      <c r="C565" s="0" t="s">
        <v>180</v>
      </c>
      <c r="D565" s="24" t="n">
        <v>1190</v>
      </c>
    </row>
    <row r="566" customFormat="false" ht="15" hidden="false" customHeight="true" outlineLevel="0" collapsed="false">
      <c r="A566" s="0" t="s">
        <v>1205</v>
      </c>
      <c r="B566" s="0" t="s">
        <v>1206</v>
      </c>
      <c r="C566" s="0" t="s">
        <v>180</v>
      </c>
      <c r="D566" s="24" t="n">
        <v>25140</v>
      </c>
    </row>
    <row r="567" customFormat="false" ht="15" hidden="false" customHeight="true" outlineLevel="0" collapsed="false">
      <c r="A567" s="0" t="s">
        <v>1207</v>
      </c>
      <c r="B567" s="0" t="s">
        <v>1208</v>
      </c>
      <c r="C567" s="0" t="s">
        <v>178</v>
      </c>
      <c r="D567" s="24" t="n">
        <v>259190</v>
      </c>
    </row>
    <row r="568" customFormat="false" ht="15" hidden="false" customHeight="true" outlineLevel="0" collapsed="false">
      <c r="A568" s="0" t="s">
        <v>1209</v>
      </c>
      <c r="B568" s="0" t="s">
        <v>1210</v>
      </c>
      <c r="C568" s="0" t="s">
        <v>180</v>
      </c>
      <c r="D568" s="24" t="n">
        <v>7830</v>
      </c>
    </row>
    <row r="569" customFormat="false" ht="15" hidden="false" customHeight="true" outlineLevel="0" collapsed="false">
      <c r="A569" s="0" t="s">
        <v>1211</v>
      </c>
      <c r="B569" s="0" t="s">
        <v>1212</v>
      </c>
      <c r="C569" s="0" t="s">
        <v>180</v>
      </c>
      <c r="D569" s="24" t="n">
        <v>222740</v>
      </c>
    </row>
    <row r="570" customFormat="false" ht="15" hidden="false" customHeight="true" outlineLevel="0" collapsed="false">
      <c r="A570" s="0" t="s">
        <v>1213</v>
      </c>
      <c r="B570" s="0" t="s">
        <v>1214</v>
      </c>
      <c r="C570" s="0" t="s">
        <v>180</v>
      </c>
      <c r="D570" s="24" t="n">
        <v>28630</v>
      </c>
    </row>
    <row r="571" customFormat="false" ht="15" hidden="false" customHeight="true" outlineLevel="0" collapsed="false">
      <c r="A571" s="0" t="s">
        <v>1215</v>
      </c>
      <c r="B571" s="0" t="s">
        <v>1216</v>
      </c>
      <c r="C571" s="0" t="s">
        <v>175</v>
      </c>
      <c r="D571" s="24" t="n">
        <v>3159280</v>
      </c>
    </row>
    <row r="572" customFormat="false" ht="15" hidden="false" customHeight="true" outlineLevel="0" collapsed="false">
      <c r="A572" s="0" t="s">
        <v>1217</v>
      </c>
      <c r="B572" s="0" t="s">
        <v>1218</v>
      </c>
      <c r="C572" s="0" t="s">
        <v>178</v>
      </c>
      <c r="D572" s="24" t="n">
        <v>332940</v>
      </c>
    </row>
    <row r="573" customFormat="false" ht="15" hidden="false" customHeight="true" outlineLevel="0" collapsed="false">
      <c r="A573" s="0" t="s">
        <v>1219</v>
      </c>
      <c r="B573" s="0" t="s">
        <v>1220</v>
      </c>
      <c r="C573" s="0" t="s">
        <v>178</v>
      </c>
      <c r="D573" s="24" t="n">
        <v>447490</v>
      </c>
    </row>
    <row r="574" customFormat="false" ht="15" hidden="false" customHeight="true" outlineLevel="0" collapsed="false">
      <c r="A574" s="0" t="s">
        <v>1221</v>
      </c>
      <c r="B574" s="0" t="s">
        <v>1222</v>
      </c>
      <c r="C574" s="0" t="s">
        <v>180</v>
      </c>
      <c r="D574" s="24" t="n">
        <v>62960</v>
      </c>
    </row>
    <row r="575" customFormat="false" ht="15" hidden="false" customHeight="true" outlineLevel="0" collapsed="false">
      <c r="A575" s="0" t="s">
        <v>1223</v>
      </c>
      <c r="B575" s="0" t="s">
        <v>1224</v>
      </c>
      <c r="C575" s="0" t="s">
        <v>180</v>
      </c>
      <c r="D575" s="24" t="n">
        <v>90160</v>
      </c>
    </row>
    <row r="576" customFormat="false" ht="15" hidden="false" customHeight="true" outlineLevel="0" collapsed="false">
      <c r="A576" s="0" t="s">
        <v>1225</v>
      </c>
      <c r="B576" s="0" t="s">
        <v>1226</v>
      </c>
      <c r="C576" s="0" t="s">
        <v>180</v>
      </c>
      <c r="D576" s="24" t="n">
        <v>17080</v>
      </c>
    </row>
    <row r="577" customFormat="false" ht="15" hidden="false" customHeight="true" outlineLevel="0" collapsed="false">
      <c r="A577" s="0" t="s">
        <v>1227</v>
      </c>
      <c r="B577" s="0" t="s">
        <v>1228</v>
      </c>
      <c r="C577" s="0" t="s">
        <v>180</v>
      </c>
      <c r="D577" s="24" t="n">
        <v>230490</v>
      </c>
    </row>
    <row r="578" customFormat="false" ht="15" hidden="false" customHeight="true" outlineLevel="0" collapsed="false">
      <c r="A578" s="0" t="s">
        <v>1229</v>
      </c>
      <c r="B578" s="0" t="s">
        <v>1230</v>
      </c>
      <c r="C578" s="0" t="s">
        <v>180</v>
      </c>
      <c r="D578" s="24" t="n">
        <v>43390</v>
      </c>
    </row>
    <row r="579" customFormat="false" ht="15" hidden="false" customHeight="true" outlineLevel="0" collapsed="false">
      <c r="A579" s="0" t="s">
        <v>1231</v>
      </c>
      <c r="B579" s="0" t="s">
        <v>1232</v>
      </c>
      <c r="C579" s="0" t="s">
        <v>180</v>
      </c>
      <c r="D579" s="24" t="n">
        <v>3410</v>
      </c>
    </row>
    <row r="580" customFormat="false" ht="15" hidden="false" customHeight="true" outlineLevel="0" collapsed="false">
      <c r="A580" s="0" t="s">
        <v>1233</v>
      </c>
      <c r="B580" s="0" t="s">
        <v>1234</v>
      </c>
      <c r="C580" s="0" t="s">
        <v>178</v>
      </c>
      <c r="D580" s="24" t="n">
        <v>281120</v>
      </c>
    </row>
    <row r="581" customFormat="false" ht="15" hidden="false" customHeight="true" outlineLevel="0" collapsed="false">
      <c r="A581" s="0" t="s">
        <v>1235</v>
      </c>
      <c r="B581" s="0" t="s">
        <v>1236</v>
      </c>
      <c r="C581" s="0" t="s">
        <v>180</v>
      </c>
      <c r="D581" s="24" t="n">
        <v>180510</v>
      </c>
    </row>
    <row r="582" customFormat="false" ht="15" hidden="false" customHeight="true" outlineLevel="0" collapsed="false">
      <c r="A582" s="0" t="s">
        <v>1237</v>
      </c>
      <c r="B582" s="0" t="s">
        <v>1238</v>
      </c>
      <c r="C582" s="0" t="s">
        <v>180</v>
      </c>
      <c r="D582" s="24" t="n">
        <v>100610</v>
      </c>
    </row>
    <row r="583" customFormat="false" ht="15" hidden="false" customHeight="true" outlineLevel="0" collapsed="false">
      <c r="A583" s="0" t="s">
        <v>1239</v>
      </c>
      <c r="B583" s="0" t="s">
        <v>1240</v>
      </c>
      <c r="C583" s="0" t="s">
        <v>178</v>
      </c>
      <c r="D583" s="24" t="n">
        <v>977800</v>
      </c>
    </row>
    <row r="584" customFormat="false" ht="15" hidden="false" customHeight="true" outlineLevel="0" collapsed="false">
      <c r="A584" s="0" t="s">
        <v>1241</v>
      </c>
      <c r="B584" s="0" t="s">
        <v>1242</v>
      </c>
      <c r="C584" s="0" t="s">
        <v>180</v>
      </c>
      <c r="D584" s="24" t="n">
        <v>31560</v>
      </c>
    </row>
    <row r="585" customFormat="false" ht="15" hidden="false" customHeight="true" outlineLevel="0" collapsed="false">
      <c r="A585" s="0" t="s">
        <v>1243</v>
      </c>
      <c r="B585" s="0" t="s">
        <v>1244</v>
      </c>
      <c r="C585" s="0" t="s">
        <v>180</v>
      </c>
      <c r="D585" s="24" t="n">
        <v>471680</v>
      </c>
    </row>
    <row r="586" customFormat="false" ht="15" hidden="false" customHeight="true" outlineLevel="0" collapsed="false">
      <c r="A586" s="0" t="s">
        <v>1245</v>
      </c>
      <c r="B586" s="0" t="s">
        <v>1246</v>
      </c>
      <c r="C586" s="0" t="s">
        <v>180</v>
      </c>
      <c r="D586" s="24" t="n">
        <v>156960</v>
      </c>
    </row>
    <row r="587" customFormat="false" ht="15" hidden="false" customHeight="true" outlineLevel="0" collapsed="false">
      <c r="A587" s="0" t="s">
        <v>1247</v>
      </c>
      <c r="B587" s="0" t="s">
        <v>1248</v>
      </c>
      <c r="C587" s="0" t="s">
        <v>180</v>
      </c>
      <c r="D587" s="24" t="n">
        <v>117460</v>
      </c>
    </row>
    <row r="588" customFormat="false" ht="15" hidden="false" customHeight="true" outlineLevel="0" collapsed="false">
      <c r="A588" s="0" t="s">
        <v>1249</v>
      </c>
      <c r="B588" s="0" t="s">
        <v>1250</v>
      </c>
      <c r="C588" s="0" t="s">
        <v>180</v>
      </c>
      <c r="D588" s="24" t="n">
        <v>129140</v>
      </c>
    </row>
    <row r="589" customFormat="false" ht="15" hidden="false" customHeight="true" outlineLevel="0" collapsed="false">
      <c r="A589" s="0" t="s">
        <v>1251</v>
      </c>
      <c r="B589" s="0" t="s">
        <v>1252</v>
      </c>
      <c r="C589" s="0" t="s">
        <v>180</v>
      </c>
      <c r="D589" s="24" t="n">
        <v>71010</v>
      </c>
    </row>
    <row r="590" customFormat="false" ht="15" hidden="false" customHeight="true" outlineLevel="0" collapsed="false">
      <c r="A590" s="0" t="s">
        <v>1253</v>
      </c>
      <c r="B590" s="0" t="s">
        <v>1254</v>
      </c>
      <c r="C590" s="0" t="s">
        <v>178</v>
      </c>
      <c r="D590" s="24" t="n">
        <v>648410</v>
      </c>
    </row>
    <row r="591" customFormat="false" ht="15" hidden="false" customHeight="true" outlineLevel="0" collapsed="false">
      <c r="A591" s="0" t="s">
        <v>1255</v>
      </c>
      <c r="B591" s="0" t="s">
        <v>1254</v>
      </c>
      <c r="C591" s="0" t="s">
        <v>180</v>
      </c>
      <c r="D591" s="24" t="n">
        <v>648410</v>
      </c>
    </row>
    <row r="592" customFormat="false" ht="15" hidden="false" customHeight="true" outlineLevel="0" collapsed="false">
      <c r="A592" s="0" t="s">
        <v>1256</v>
      </c>
      <c r="B592" s="0" t="s">
        <v>1257</v>
      </c>
      <c r="C592" s="0" t="s">
        <v>178</v>
      </c>
      <c r="D592" s="24" t="n">
        <v>194720</v>
      </c>
    </row>
    <row r="593" customFormat="false" ht="15" hidden="false" customHeight="true" outlineLevel="0" collapsed="false">
      <c r="A593" s="0" t="s">
        <v>1258</v>
      </c>
      <c r="B593" s="0" t="s">
        <v>1257</v>
      </c>
      <c r="C593" s="0" t="s">
        <v>180</v>
      </c>
      <c r="D593" s="24" t="n">
        <v>194720</v>
      </c>
    </row>
    <row r="594" customFormat="false" ht="15" hidden="false" customHeight="true" outlineLevel="0" collapsed="false">
      <c r="A594" s="0" t="s">
        <v>1259</v>
      </c>
      <c r="B594" s="0" t="s">
        <v>1260</v>
      </c>
      <c r="C594" s="0" t="s">
        <v>178</v>
      </c>
      <c r="D594" s="24" t="n">
        <v>73530</v>
      </c>
    </row>
    <row r="595" customFormat="false" ht="15" hidden="false" customHeight="true" outlineLevel="0" collapsed="false">
      <c r="A595" s="0" t="s">
        <v>1261</v>
      </c>
      <c r="B595" s="0" t="s">
        <v>1260</v>
      </c>
      <c r="C595" s="0" t="s">
        <v>180</v>
      </c>
      <c r="D595" s="24" t="n">
        <v>73530</v>
      </c>
    </row>
    <row r="596" customFormat="false" ht="15" hidden="false" customHeight="true" outlineLevel="0" collapsed="false">
      <c r="A596" s="0" t="s">
        <v>1262</v>
      </c>
      <c r="B596" s="0" t="s">
        <v>1263</v>
      </c>
      <c r="C596" s="0" t="s">
        <v>178</v>
      </c>
      <c r="D596" s="24" t="n">
        <v>203270</v>
      </c>
    </row>
    <row r="597" customFormat="false" ht="15" hidden="false" customHeight="true" outlineLevel="0" collapsed="false">
      <c r="A597" s="0" t="s">
        <v>1264</v>
      </c>
      <c r="B597" s="0" t="s">
        <v>1265</v>
      </c>
      <c r="C597" s="0" t="s">
        <v>180</v>
      </c>
      <c r="D597" s="24" t="n">
        <v>9390</v>
      </c>
    </row>
    <row r="598" customFormat="false" ht="15" hidden="false" customHeight="true" outlineLevel="0" collapsed="false">
      <c r="A598" s="0" t="s">
        <v>1266</v>
      </c>
      <c r="B598" s="0" t="s">
        <v>1267</v>
      </c>
      <c r="C598" s="0" t="s">
        <v>180</v>
      </c>
      <c r="D598" s="24" t="n">
        <v>11270</v>
      </c>
    </row>
    <row r="599" customFormat="false" ht="15" hidden="false" customHeight="true" outlineLevel="0" collapsed="false">
      <c r="A599" s="0" t="s">
        <v>1268</v>
      </c>
      <c r="B599" s="0" t="s">
        <v>1269</v>
      </c>
      <c r="C599" s="0" t="s">
        <v>180</v>
      </c>
      <c r="D599" s="24" t="n">
        <v>182610</v>
      </c>
    </row>
    <row r="600" customFormat="false" ht="15" hidden="false" customHeight="true" outlineLevel="0" collapsed="false">
      <c r="A600" s="0" t="s">
        <v>1270</v>
      </c>
      <c r="B600" s="0" t="s">
        <v>1271</v>
      </c>
      <c r="C600" s="0" t="s">
        <v>175</v>
      </c>
      <c r="D600" s="24" t="n">
        <v>129610</v>
      </c>
    </row>
    <row r="601" customFormat="false" ht="15" hidden="false" customHeight="true" outlineLevel="0" collapsed="false">
      <c r="A601" s="0" t="s">
        <v>1272</v>
      </c>
      <c r="B601" s="0" t="s">
        <v>1273</v>
      </c>
      <c r="C601" s="0" t="s">
        <v>178</v>
      </c>
      <c r="D601" s="24" t="n">
        <v>38100</v>
      </c>
    </row>
    <row r="602" customFormat="false" ht="15" hidden="false" customHeight="true" outlineLevel="0" collapsed="false">
      <c r="A602" s="0" t="s">
        <v>1274</v>
      </c>
      <c r="B602" s="0" t="s">
        <v>1273</v>
      </c>
      <c r="C602" s="0" t="s">
        <v>180</v>
      </c>
      <c r="D602" s="24" t="n">
        <v>38100</v>
      </c>
    </row>
    <row r="603" customFormat="false" ht="15" hidden="false" customHeight="true" outlineLevel="0" collapsed="false">
      <c r="A603" s="0" t="s">
        <v>1275</v>
      </c>
      <c r="B603" s="0" t="s">
        <v>1276</v>
      </c>
      <c r="C603" s="0" t="s">
        <v>178</v>
      </c>
      <c r="D603" s="24" t="n">
        <v>91510</v>
      </c>
    </row>
    <row r="604" customFormat="false" ht="15" hidden="false" customHeight="true" outlineLevel="0" collapsed="false">
      <c r="A604" s="0" t="s">
        <v>1277</v>
      </c>
      <c r="B604" s="0" t="s">
        <v>1278</v>
      </c>
      <c r="C604" s="0" t="s">
        <v>180</v>
      </c>
      <c r="D604" s="24" t="n">
        <v>30500</v>
      </c>
    </row>
    <row r="605" customFormat="false" ht="15" hidden="false" customHeight="true" outlineLevel="0" collapsed="false">
      <c r="A605" s="0" t="s">
        <v>1279</v>
      </c>
      <c r="B605" s="0" t="s">
        <v>1280</v>
      </c>
      <c r="C605" s="0" t="s">
        <v>180</v>
      </c>
      <c r="D605" s="24" t="n">
        <v>3740</v>
      </c>
    </row>
    <row r="606" customFormat="false" ht="15" hidden="false" customHeight="true" outlineLevel="0" collapsed="false">
      <c r="A606" s="0" t="s">
        <v>1281</v>
      </c>
      <c r="B606" s="0" t="s">
        <v>1282</v>
      </c>
      <c r="C606" s="0" t="s">
        <v>180</v>
      </c>
      <c r="D606" s="24" t="n">
        <v>22270</v>
      </c>
    </row>
    <row r="607" customFormat="false" ht="15" hidden="false" customHeight="true" outlineLevel="0" collapsed="false">
      <c r="A607" s="0" t="s">
        <v>1283</v>
      </c>
      <c r="B607" s="0" t="s">
        <v>1284</v>
      </c>
      <c r="C607" s="0" t="s">
        <v>180</v>
      </c>
      <c r="D607" s="24" t="n">
        <v>35010</v>
      </c>
    </row>
    <row r="608" customFormat="false" ht="15" hidden="false" customHeight="true" outlineLevel="0" collapsed="false">
      <c r="A608" s="0" t="s">
        <v>1285</v>
      </c>
      <c r="B608" s="0" t="s">
        <v>1286</v>
      </c>
      <c r="C608" s="0" t="s">
        <v>172</v>
      </c>
      <c r="D608" s="24" t="n">
        <v>7901670</v>
      </c>
    </row>
    <row r="609" customFormat="false" ht="15" hidden="false" customHeight="true" outlineLevel="0" collapsed="false">
      <c r="A609" s="0" t="s">
        <v>1287</v>
      </c>
      <c r="B609" s="0" t="s">
        <v>1288</v>
      </c>
      <c r="C609" s="0" t="s">
        <v>175</v>
      </c>
      <c r="D609" s="24" t="n">
        <v>5842680</v>
      </c>
    </row>
    <row r="610" customFormat="false" ht="15" hidden="false" customHeight="true" outlineLevel="0" collapsed="false">
      <c r="A610" s="0" t="s">
        <v>1289</v>
      </c>
      <c r="B610" s="0" t="s">
        <v>1290</v>
      </c>
      <c r="C610" s="0" t="s">
        <v>178</v>
      </c>
      <c r="D610" s="24" t="n">
        <v>4305810</v>
      </c>
    </row>
    <row r="611" customFormat="false" ht="15" hidden="false" customHeight="true" outlineLevel="0" collapsed="false">
      <c r="A611" s="0" t="s">
        <v>1291</v>
      </c>
      <c r="B611" s="0" t="s">
        <v>1292</v>
      </c>
      <c r="C611" s="0" t="s">
        <v>178</v>
      </c>
      <c r="D611" s="24" t="n">
        <v>1536870</v>
      </c>
    </row>
    <row r="612" customFormat="false" ht="15" hidden="false" customHeight="true" outlineLevel="0" collapsed="false">
      <c r="A612" s="0" t="s">
        <v>1293</v>
      </c>
      <c r="B612" s="0" t="s">
        <v>1294</v>
      </c>
      <c r="C612" s="0" t="s">
        <v>180</v>
      </c>
      <c r="D612" s="24" t="n">
        <v>1448910</v>
      </c>
    </row>
    <row r="613" customFormat="false" ht="15" hidden="false" customHeight="true" outlineLevel="0" collapsed="false">
      <c r="A613" s="0" t="s">
        <v>1295</v>
      </c>
      <c r="B613" s="0" t="s">
        <v>1296</v>
      </c>
      <c r="C613" s="0" t="s">
        <v>180</v>
      </c>
      <c r="D613" s="24" t="n">
        <v>52440</v>
      </c>
    </row>
    <row r="614" customFormat="false" ht="15" hidden="false" customHeight="true" outlineLevel="0" collapsed="false">
      <c r="A614" s="0" t="s">
        <v>1297</v>
      </c>
      <c r="B614" s="0" t="s">
        <v>1298</v>
      </c>
      <c r="C614" s="0" t="s">
        <v>180</v>
      </c>
      <c r="D614" s="24" t="n">
        <v>35520</v>
      </c>
    </row>
    <row r="615" customFormat="false" ht="15" hidden="false" customHeight="true" outlineLevel="0" collapsed="false">
      <c r="A615" s="0" t="s">
        <v>1299</v>
      </c>
      <c r="B615" s="0" t="s">
        <v>1300</v>
      </c>
      <c r="C615" s="0" t="s">
        <v>175</v>
      </c>
      <c r="D615" s="24" t="n">
        <v>216180</v>
      </c>
    </row>
    <row r="616" customFormat="false" ht="15" hidden="false" customHeight="true" outlineLevel="0" collapsed="false">
      <c r="A616" s="0" t="s">
        <v>1301</v>
      </c>
      <c r="B616" s="0" t="s">
        <v>1302</v>
      </c>
      <c r="C616" s="0" t="s">
        <v>178</v>
      </c>
      <c r="D616" s="24" t="n">
        <v>55600</v>
      </c>
    </row>
    <row r="617" customFormat="false" ht="15" hidden="false" customHeight="true" outlineLevel="0" collapsed="false">
      <c r="A617" s="0" t="s">
        <v>1303</v>
      </c>
      <c r="B617" s="0" t="s">
        <v>1304</v>
      </c>
      <c r="C617" s="0" t="s">
        <v>180</v>
      </c>
      <c r="D617" s="24" t="n">
        <v>51290</v>
      </c>
    </row>
    <row r="618" customFormat="false" ht="15" hidden="false" customHeight="true" outlineLevel="0" collapsed="false">
      <c r="A618" s="0" t="s">
        <v>1305</v>
      </c>
      <c r="B618" s="0" t="s">
        <v>1306</v>
      </c>
      <c r="C618" s="0" t="s">
        <v>180</v>
      </c>
      <c r="D618" s="24" t="n">
        <v>4310</v>
      </c>
    </row>
    <row r="619" customFormat="false" ht="15" hidden="false" customHeight="true" outlineLevel="0" collapsed="false">
      <c r="A619" s="0" t="s">
        <v>1307</v>
      </c>
      <c r="B619" s="0" t="s">
        <v>1308</v>
      </c>
      <c r="C619" s="0" t="s">
        <v>178</v>
      </c>
      <c r="D619" s="24" t="n">
        <v>160580</v>
      </c>
    </row>
    <row r="620" customFormat="false" ht="15" hidden="false" customHeight="true" outlineLevel="0" collapsed="false">
      <c r="A620" s="0" t="s">
        <v>1309</v>
      </c>
      <c r="B620" s="0" t="s">
        <v>1310</v>
      </c>
      <c r="C620" s="0" t="s">
        <v>180</v>
      </c>
      <c r="D620" s="24" t="n">
        <v>112430</v>
      </c>
    </row>
    <row r="621" customFormat="false" ht="15" hidden="false" customHeight="true" outlineLevel="0" collapsed="false">
      <c r="A621" s="0" t="s">
        <v>1311</v>
      </c>
      <c r="B621" s="0" t="s">
        <v>1312</v>
      </c>
      <c r="C621" s="0" t="s">
        <v>180</v>
      </c>
      <c r="D621" s="24" t="n">
        <v>48150</v>
      </c>
    </row>
    <row r="622" customFormat="false" ht="15" hidden="false" customHeight="true" outlineLevel="0" collapsed="false">
      <c r="A622" s="0" t="s">
        <v>1313</v>
      </c>
      <c r="B622" s="0" t="s">
        <v>1314</v>
      </c>
      <c r="C622" s="0" t="s">
        <v>175</v>
      </c>
      <c r="D622" s="24" t="n">
        <v>1842810</v>
      </c>
    </row>
    <row r="623" customFormat="false" ht="15" hidden="false" customHeight="true" outlineLevel="0" collapsed="false">
      <c r="A623" s="0" t="s">
        <v>1315</v>
      </c>
      <c r="B623" s="0" t="s">
        <v>1316</v>
      </c>
      <c r="C623" s="0" t="s">
        <v>178</v>
      </c>
      <c r="D623" s="24" t="n">
        <v>98790</v>
      </c>
    </row>
    <row r="624" customFormat="false" ht="15" hidden="false" customHeight="true" outlineLevel="0" collapsed="false">
      <c r="A624" s="0" t="s">
        <v>1317</v>
      </c>
      <c r="B624" s="0" t="s">
        <v>1316</v>
      </c>
      <c r="C624" s="0" t="s">
        <v>180</v>
      </c>
      <c r="D624" s="24" t="n">
        <v>98790</v>
      </c>
    </row>
    <row r="625" customFormat="false" ht="15" hidden="false" customHeight="true" outlineLevel="0" collapsed="false">
      <c r="A625" s="0" t="s">
        <v>1318</v>
      </c>
      <c r="B625" s="0" t="s">
        <v>1319</v>
      </c>
      <c r="C625" s="0" t="s">
        <v>178</v>
      </c>
      <c r="D625" s="24" t="n">
        <v>1744020</v>
      </c>
    </row>
    <row r="626" customFormat="false" ht="15" hidden="false" customHeight="true" outlineLevel="0" collapsed="false">
      <c r="A626" s="0" t="s">
        <v>1320</v>
      </c>
      <c r="B626" s="0" t="s">
        <v>1321</v>
      </c>
      <c r="C626" s="0" t="s">
        <v>180</v>
      </c>
      <c r="D626" s="24" t="n">
        <v>387790</v>
      </c>
    </row>
    <row r="627" customFormat="false" ht="15" hidden="false" customHeight="true" outlineLevel="0" collapsed="false">
      <c r="A627" s="0" t="s">
        <v>1322</v>
      </c>
      <c r="B627" s="0" t="s">
        <v>1323</v>
      </c>
      <c r="C627" s="0" t="s">
        <v>180</v>
      </c>
      <c r="D627" s="24" t="n">
        <v>817870</v>
      </c>
    </row>
    <row r="628" customFormat="false" ht="15" hidden="false" customHeight="true" outlineLevel="0" collapsed="false">
      <c r="A628" s="0" t="s">
        <v>1324</v>
      </c>
      <c r="B628" s="0" t="s">
        <v>1325</v>
      </c>
      <c r="C628" s="0" t="s">
        <v>180</v>
      </c>
      <c r="D628" s="24" t="n">
        <v>77420</v>
      </c>
    </row>
    <row r="629" customFormat="false" ht="15" hidden="false" customHeight="true" outlineLevel="0" collapsed="false">
      <c r="A629" s="0" t="s">
        <v>1326</v>
      </c>
      <c r="B629" s="0" t="s">
        <v>1327</v>
      </c>
      <c r="C629" s="0" t="s">
        <v>180</v>
      </c>
      <c r="D629" s="24" t="n">
        <v>41550</v>
      </c>
    </row>
    <row r="630" customFormat="false" ht="15" hidden="false" customHeight="true" outlineLevel="0" collapsed="false">
      <c r="A630" s="0" t="s">
        <v>1328</v>
      </c>
      <c r="B630" s="0" t="s">
        <v>1329</v>
      </c>
      <c r="C630" s="0" t="s">
        <v>180</v>
      </c>
      <c r="D630" s="24" t="n">
        <v>39530</v>
      </c>
    </row>
    <row r="631" customFormat="false" ht="15" hidden="false" customHeight="true" outlineLevel="0" collapsed="false">
      <c r="A631" s="0" t="s">
        <v>1330</v>
      </c>
      <c r="B631" s="0" t="s">
        <v>1331</v>
      </c>
      <c r="C631" s="0" t="s">
        <v>180</v>
      </c>
      <c r="D631" s="24" t="n">
        <v>126580</v>
      </c>
    </row>
    <row r="632" customFormat="false" ht="15" hidden="false" customHeight="true" outlineLevel="0" collapsed="false">
      <c r="A632" s="0" t="s">
        <v>1332</v>
      </c>
      <c r="B632" s="0" t="s">
        <v>1333</v>
      </c>
      <c r="C632" s="0" t="s">
        <v>180</v>
      </c>
      <c r="D632" s="24" t="n">
        <v>143540</v>
      </c>
    </row>
    <row r="633" customFormat="false" ht="15" hidden="false" customHeight="true" outlineLevel="0" collapsed="false">
      <c r="A633" s="0" t="s">
        <v>1334</v>
      </c>
      <c r="B633" s="0" t="s">
        <v>1335</v>
      </c>
      <c r="C633" s="0" t="s">
        <v>180</v>
      </c>
      <c r="D633" s="24" t="n">
        <v>109740</v>
      </c>
    </row>
    <row r="634" customFormat="false" ht="15" hidden="false" customHeight="true" outlineLevel="0" collapsed="false">
      <c r="A634" s="0" t="s">
        <v>1336</v>
      </c>
      <c r="B634" s="0" t="s">
        <v>1337</v>
      </c>
      <c r="C634" s="0" t="s">
        <v>172</v>
      </c>
      <c r="D634" s="24" t="n">
        <v>3776610</v>
      </c>
    </row>
    <row r="635" customFormat="false" ht="15" hidden="false" customHeight="true" outlineLevel="0" collapsed="false">
      <c r="A635" s="0" t="s">
        <v>1338</v>
      </c>
      <c r="B635" s="0" t="s">
        <v>1339</v>
      </c>
      <c r="C635" s="0" t="s">
        <v>175</v>
      </c>
      <c r="D635" s="24" t="n">
        <v>409310</v>
      </c>
    </row>
    <row r="636" customFormat="false" ht="15" hidden="false" customHeight="true" outlineLevel="0" collapsed="false">
      <c r="A636" s="0" t="s">
        <v>1340</v>
      </c>
      <c r="B636" s="0" t="s">
        <v>1341</v>
      </c>
      <c r="C636" s="0" t="s">
        <v>178</v>
      </c>
      <c r="D636" s="24" t="n">
        <v>208000</v>
      </c>
    </row>
    <row r="637" customFormat="false" ht="15" hidden="false" customHeight="true" outlineLevel="0" collapsed="false">
      <c r="A637" s="0" t="s">
        <v>1342</v>
      </c>
      <c r="B637" s="0" t="s">
        <v>1343</v>
      </c>
      <c r="C637" s="0" t="s">
        <v>180</v>
      </c>
      <c r="D637" s="24" t="n">
        <v>53380</v>
      </c>
    </row>
    <row r="638" customFormat="false" ht="15" hidden="false" customHeight="true" outlineLevel="0" collapsed="false">
      <c r="A638" s="0" t="s">
        <v>1344</v>
      </c>
      <c r="B638" s="0" t="s">
        <v>1345</v>
      </c>
      <c r="C638" s="0" t="s">
        <v>180</v>
      </c>
      <c r="D638" s="24" t="n">
        <v>154610</v>
      </c>
    </row>
    <row r="639" customFormat="false" ht="15" hidden="false" customHeight="true" outlineLevel="0" collapsed="false">
      <c r="A639" s="0" t="s">
        <v>1346</v>
      </c>
      <c r="B639" s="0" t="s">
        <v>1347</v>
      </c>
      <c r="C639" s="0" t="s">
        <v>178</v>
      </c>
      <c r="D639" s="24" t="n">
        <v>99140</v>
      </c>
    </row>
    <row r="640" customFormat="false" ht="15" hidden="false" customHeight="true" outlineLevel="0" collapsed="false">
      <c r="A640" s="0" t="s">
        <v>1348</v>
      </c>
      <c r="B640" s="0" t="s">
        <v>1347</v>
      </c>
      <c r="C640" s="0" t="s">
        <v>180</v>
      </c>
      <c r="D640" s="24" t="n">
        <v>99140</v>
      </c>
    </row>
    <row r="641" customFormat="false" ht="15" hidden="false" customHeight="true" outlineLevel="0" collapsed="false">
      <c r="A641" s="0" t="s">
        <v>1349</v>
      </c>
      <c r="B641" s="0" t="s">
        <v>1350</v>
      </c>
      <c r="C641" s="0" t="s">
        <v>178</v>
      </c>
      <c r="D641" s="24" t="n">
        <v>102170</v>
      </c>
    </row>
    <row r="642" customFormat="false" ht="15" hidden="false" customHeight="true" outlineLevel="0" collapsed="false">
      <c r="A642" s="0" t="s">
        <v>1351</v>
      </c>
      <c r="B642" s="0" t="s">
        <v>1352</v>
      </c>
      <c r="C642" s="0" t="s">
        <v>180</v>
      </c>
      <c r="D642" s="24" t="n">
        <v>81480</v>
      </c>
    </row>
    <row r="643" customFormat="false" ht="15" hidden="false" customHeight="true" outlineLevel="0" collapsed="false">
      <c r="A643" s="0" t="s">
        <v>1353</v>
      </c>
      <c r="B643" s="0" t="s">
        <v>1354</v>
      </c>
      <c r="C643" s="0" t="s">
        <v>180</v>
      </c>
      <c r="D643" s="24" t="n">
        <v>20690</v>
      </c>
    </row>
    <row r="644" customFormat="false" ht="15" hidden="false" customHeight="true" outlineLevel="0" collapsed="false">
      <c r="A644" s="0" t="s">
        <v>1355</v>
      </c>
      <c r="B644" s="0" t="s">
        <v>1356</v>
      </c>
      <c r="C644" s="0" t="s">
        <v>175</v>
      </c>
      <c r="D644" s="24" t="n">
        <v>362570</v>
      </c>
    </row>
    <row r="645" customFormat="false" ht="15" hidden="false" customHeight="true" outlineLevel="0" collapsed="false">
      <c r="A645" s="0" t="s">
        <v>1357</v>
      </c>
      <c r="B645" s="0" t="s">
        <v>1358</v>
      </c>
      <c r="C645" s="0" t="s">
        <v>178</v>
      </c>
      <c r="D645" s="24" t="n">
        <v>345990</v>
      </c>
    </row>
    <row r="646" customFormat="false" ht="15" hidden="false" customHeight="true" outlineLevel="0" collapsed="false">
      <c r="A646" s="0" t="s">
        <v>1359</v>
      </c>
      <c r="B646" s="0" t="s">
        <v>1358</v>
      </c>
      <c r="C646" s="0" t="s">
        <v>180</v>
      </c>
      <c r="D646" s="24" t="n">
        <v>345990</v>
      </c>
    </row>
    <row r="647" customFormat="false" ht="15" hidden="false" customHeight="true" outlineLevel="0" collapsed="false">
      <c r="A647" s="0" t="s">
        <v>1360</v>
      </c>
      <c r="B647" s="0" t="s">
        <v>1361</v>
      </c>
      <c r="C647" s="0" t="s">
        <v>178</v>
      </c>
      <c r="D647" s="24" t="n">
        <v>16580</v>
      </c>
    </row>
    <row r="648" customFormat="false" ht="15" hidden="false" customHeight="true" outlineLevel="0" collapsed="false">
      <c r="A648" s="0" t="s">
        <v>1362</v>
      </c>
      <c r="B648" s="0" t="s">
        <v>1363</v>
      </c>
      <c r="C648" s="0" t="s">
        <v>180</v>
      </c>
      <c r="D648" s="24" t="n">
        <v>13800</v>
      </c>
    </row>
    <row r="649" customFormat="false" ht="15" hidden="false" customHeight="true" outlineLevel="0" collapsed="false">
      <c r="A649" s="0" t="s">
        <v>1364</v>
      </c>
      <c r="B649" s="0" t="s">
        <v>1365</v>
      </c>
      <c r="C649" s="0" t="s">
        <v>180</v>
      </c>
      <c r="D649" s="24" t="n">
        <v>2780</v>
      </c>
    </row>
    <row r="650" customFormat="false" ht="15" hidden="false" customHeight="true" outlineLevel="0" collapsed="false">
      <c r="A650" s="0" t="s">
        <v>1366</v>
      </c>
      <c r="B650" s="0" t="s">
        <v>1367</v>
      </c>
      <c r="C650" s="0" t="s">
        <v>175</v>
      </c>
      <c r="D650" s="24" t="n">
        <v>1201970</v>
      </c>
    </row>
    <row r="651" customFormat="false" ht="15" hidden="false" customHeight="true" outlineLevel="0" collapsed="false">
      <c r="A651" s="0" t="s">
        <v>1368</v>
      </c>
      <c r="B651" s="0" t="s">
        <v>1369</v>
      </c>
      <c r="C651" s="0" t="s">
        <v>178</v>
      </c>
      <c r="D651" s="24" t="n">
        <v>397800</v>
      </c>
    </row>
    <row r="652" customFormat="false" ht="15" hidden="false" customHeight="true" outlineLevel="0" collapsed="false">
      <c r="A652" s="0" t="s">
        <v>1370</v>
      </c>
      <c r="B652" s="0" t="s">
        <v>1371</v>
      </c>
      <c r="C652" s="0" t="s">
        <v>180</v>
      </c>
      <c r="D652" s="24" t="n">
        <v>17310</v>
      </c>
    </row>
    <row r="653" customFormat="false" ht="15" hidden="false" customHeight="true" outlineLevel="0" collapsed="false">
      <c r="A653" s="0" t="s">
        <v>1372</v>
      </c>
      <c r="B653" s="0" t="s">
        <v>1373</v>
      </c>
      <c r="C653" s="0" t="s">
        <v>180</v>
      </c>
      <c r="D653" s="24" t="n">
        <v>380500</v>
      </c>
    </row>
    <row r="654" customFormat="false" ht="15" hidden="false" customHeight="true" outlineLevel="0" collapsed="false">
      <c r="A654" s="0" t="s">
        <v>1374</v>
      </c>
      <c r="B654" s="0" t="s">
        <v>1375</v>
      </c>
      <c r="C654" s="0" t="s">
        <v>178</v>
      </c>
      <c r="D654" s="24" t="n">
        <v>114430</v>
      </c>
    </row>
    <row r="655" customFormat="false" ht="15" hidden="false" customHeight="true" outlineLevel="0" collapsed="false">
      <c r="A655" s="0" t="s">
        <v>1376</v>
      </c>
      <c r="B655" s="0" t="s">
        <v>1375</v>
      </c>
      <c r="C655" s="0" t="s">
        <v>180</v>
      </c>
      <c r="D655" s="24" t="n">
        <v>114430</v>
      </c>
    </row>
    <row r="656" customFormat="false" ht="15" hidden="false" customHeight="true" outlineLevel="0" collapsed="false">
      <c r="A656" s="0" t="s">
        <v>1377</v>
      </c>
      <c r="B656" s="0" t="s">
        <v>1378</v>
      </c>
      <c r="C656" s="0" t="s">
        <v>178</v>
      </c>
      <c r="D656" s="24" t="n">
        <v>5770</v>
      </c>
    </row>
    <row r="657" customFormat="false" ht="15" hidden="false" customHeight="true" outlineLevel="0" collapsed="false">
      <c r="A657" s="0" t="s">
        <v>1379</v>
      </c>
      <c r="B657" s="0" t="s">
        <v>1378</v>
      </c>
      <c r="C657" s="0" t="s">
        <v>180</v>
      </c>
      <c r="D657" s="24" t="n">
        <v>5770</v>
      </c>
    </row>
    <row r="658" customFormat="false" ht="15" hidden="false" customHeight="true" outlineLevel="0" collapsed="false">
      <c r="A658" s="0" t="s">
        <v>1380</v>
      </c>
      <c r="B658" s="0" t="s">
        <v>1381</v>
      </c>
      <c r="C658" s="0" t="s">
        <v>178</v>
      </c>
      <c r="D658" s="24" t="n">
        <v>9050</v>
      </c>
    </row>
    <row r="659" customFormat="false" ht="15" hidden="false" customHeight="true" outlineLevel="0" collapsed="false">
      <c r="A659" s="0" t="s">
        <v>1382</v>
      </c>
      <c r="B659" s="0" t="s">
        <v>1381</v>
      </c>
      <c r="C659" s="0" t="s">
        <v>180</v>
      </c>
      <c r="D659" s="24" t="n">
        <v>9050</v>
      </c>
    </row>
    <row r="660" customFormat="false" ht="15" hidden="false" customHeight="true" outlineLevel="0" collapsed="false">
      <c r="A660" s="0" t="s">
        <v>1383</v>
      </c>
      <c r="B660" s="0" t="s">
        <v>1384</v>
      </c>
      <c r="C660" s="0" t="s">
        <v>178</v>
      </c>
      <c r="D660" s="24" t="n">
        <v>674910</v>
      </c>
    </row>
    <row r="661" customFormat="false" ht="15" hidden="false" customHeight="true" outlineLevel="0" collapsed="false">
      <c r="A661" s="0" t="s">
        <v>1385</v>
      </c>
      <c r="B661" s="0" t="s">
        <v>1386</v>
      </c>
      <c r="C661" s="0" t="s">
        <v>180</v>
      </c>
      <c r="D661" s="24" t="n">
        <v>670520</v>
      </c>
    </row>
    <row r="662" customFormat="false" ht="15" hidden="false" customHeight="true" outlineLevel="0" collapsed="false">
      <c r="A662" s="0" t="s">
        <v>1387</v>
      </c>
      <c r="B662" s="0" t="s">
        <v>1388</v>
      </c>
      <c r="C662" s="0" t="s">
        <v>180</v>
      </c>
      <c r="D662" s="24" t="n">
        <v>4390</v>
      </c>
    </row>
    <row r="663" customFormat="false" ht="15" hidden="false" customHeight="true" outlineLevel="0" collapsed="false">
      <c r="A663" s="0" t="s">
        <v>1389</v>
      </c>
      <c r="B663" s="0" t="s">
        <v>1390</v>
      </c>
      <c r="C663" s="0" t="s">
        <v>175</v>
      </c>
      <c r="D663" s="24" t="n">
        <v>1802770</v>
      </c>
    </row>
    <row r="664" customFormat="false" ht="15" hidden="false" customHeight="true" outlineLevel="0" collapsed="false">
      <c r="A664" s="0" t="s">
        <v>1391</v>
      </c>
      <c r="B664" s="0" t="s">
        <v>1392</v>
      </c>
      <c r="C664" s="0" t="s">
        <v>178</v>
      </c>
      <c r="D664" s="24" t="n">
        <v>12070</v>
      </c>
    </row>
    <row r="665" customFormat="false" ht="15" hidden="false" customHeight="true" outlineLevel="0" collapsed="false">
      <c r="A665" s="0" t="s">
        <v>1393</v>
      </c>
      <c r="B665" s="0" t="s">
        <v>1392</v>
      </c>
      <c r="C665" s="0" t="s">
        <v>180</v>
      </c>
      <c r="D665" s="24" t="n">
        <v>12070</v>
      </c>
    </row>
    <row r="666" customFormat="false" ht="15" hidden="false" customHeight="true" outlineLevel="0" collapsed="false">
      <c r="A666" s="0" t="s">
        <v>1394</v>
      </c>
      <c r="B666" s="0" t="s">
        <v>1395</v>
      </c>
      <c r="C666" s="0" t="s">
        <v>178</v>
      </c>
      <c r="D666" s="24" t="n">
        <v>35580</v>
      </c>
    </row>
    <row r="667" customFormat="false" ht="15" hidden="false" customHeight="true" outlineLevel="0" collapsed="false">
      <c r="A667" s="0" t="s">
        <v>1396</v>
      </c>
      <c r="B667" s="0" t="s">
        <v>1395</v>
      </c>
      <c r="C667" s="0" t="s">
        <v>180</v>
      </c>
      <c r="D667" s="24" t="n">
        <v>35580</v>
      </c>
    </row>
    <row r="668" customFormat="false" ht="15" hidden="false" customHeight="true" outlineLevel="0" collapsed="false">
      <c r="A668" s="0" t="s">
        <v>1397</v>
      </c>
      <c r="B668" s="0" t="s">
        <v>1398</v>
      </c>
      <c r="C668" s="0" t="s">
        <v>178</v>
      </c>
      <c r="D668" s="24" t="n">
        <v>1292990</v>
      </c>
    </row>
    <row r="669" customFormat="false" ht="15" hidden="false" customHeight="true" outlineLevel="0" collapsed="false">
      <c r="A669" s="0" t="s">
        <v>1399</v>
      </c>
      <c r="B669" s="0" t="s">
        <v>1400</v>
      </c>
      <c r="C669" s="0" t="s">
        <v>180</v>
      </c>
      <c r="D669" s="24" t="n">
        <v>9520</v>
      </c>
    </row>
    <row r="670" customFormat="false" ht="15" hidden="false" customHeight="true" outlineLevel="0" collapsed="false">
      <c r="A670" s="0" t="s">
        <v>1401</v>
      </c>
      <c r="B670" s="0" t="s">
        <v>1402</v>
      </c>
      <c r="C670" s="0" t="s">
        <v>180</v>
      </c>
      <c r="D670" s="24" t="n">
        <v>1283470</v>
      </c>
    </row>
    <row r="671" customFormat="false" ht="15" hidden="false" customHeight="true" outlineLevel="0" collapsed="false">
      <c r="A671" s="0" t="s">
        <v>1403</v>
      </c>
      <c r="B671" s="0" t="s">
        <v>1404</v>
      </c>
      <c r="C671" s="0" t="s">
        <v>178</v>
      </c>
      <c r="D671" s="24" t="n">
        <v>462130</v>
      </c>
    </row>
    <row r="672" customFormat="false" ht="15" hidden="false" customHeight="true" outlineLevel="0" collapsed="false">
      <c r="A672" s="0" t="s">
        <v>1405</v>
      </c>
      <c r="B672" s="0" t="s">
        <v>1406</v>
      </c>
      <c r="C672" s="0" t="s">
        <v>180</v>
      </c>
      <c r="D672" s="24" t="n">
        <v>94360</v>
      </c>
    </row>
    <row r="673" customFormat="false" ht="15" hidden="false" customHeight="true" outlineLevel="0" collapsed="false">
      <c r="A673" s="0" t="s">
        <v>1407</v>
      </c>
      <c r="B673" s="0" t="s">
        <v>1408</v>
      </c>
      <c r="C673" s="0" t="s">
        <v>180</v>
      </c>
      <c r="D673" s="24" t="n">
        <v>157550</v>
      </c>
    </row>
    <row r="674" customFormat="false" ht="15" hidden="false" customHeight="true" outlineLevel="0" collapsed="false">
      <c r="A674" s="0" t="s">
        <v>1409</v>
      </c>
      <c r="B674" s="0" t="s">
        <v>1410</v>
      </c>
      <c r="C674" s="0" t="s">
        <v>180</v>
      </c>
      <c r="D674" s="24" t="n">
        <v>50290</v>
      </c>
    </row>
    <row r="675" customFormat="false" ht="15" hidden="false" customHeight="true" outlineLevel="0" collapsed="false">
      <c r="A675" s="0" t="s">
        <v>1411</v>
      </c>
      <c r="B675" s="0" t="s">
        <v>1412</v>
      </c>
      <c r="C675" s="0" t="s">
        <v>180</v>
      </c>
      <c r="D675" s="24" t="n">
        <v>78420</v>
      </c>
    </row>
    <row r="676" customFormat="false" ht="15" hidden="false" customHeight="true" outlineLevel="0" collapsed="false">
      <c r="A676" s="0" t="s">
        <v>1413</v>
      </c>
      <c r="B676" s="0" t="s">
        <v>1414</v>
      </c>
      <c r="C676" s="0" t="s">
        <v>180</v>
      </c>
      <c r="D676" s="24" t="n">
        <v>81500</v>
      </c>
    </row>
    <row r="677" customFormat="false" ht="15" hidden="false" customHeight="true" outlineLevel="0" collapsed="false">
      <c r="A677" s="0" t="s">
        <v>1415</v>
      </c>
      <c r="B677" s="0" t="s">
        <v>1416</v>
      </c>
      <c r="C677" s="0" t="s">
        <v>172</v>
      </c>
      <c r="D677" s="24" t="n">
        <v>13680750</v>
      </c>
    </row>
    <row r="678" customFormat="false" ht="15" hidden="false" customHeight="true" outlineLevel="0" collapsed="false">
      <c r="A678" s="0" t="s">
        <v>1417</v>
      </c>
      <c r="B678" s="0" t="s">
        <v>1418</v>
      </c>
      <c r="C678" s="0" t="s">
        <v>175</v>
      </c>
      <c r="D678" s="24" t="n">
        <v>1423280</v>
      </c>
    </row>
    <row r="679" customFormat="false" ht="15" hidden="false" customHeight="true" outlineLevel="0" collapsed="false">
      <c r="A679" s="0" t="s">
        <v>1419</v>
      </c>
      <c r="B679" s="0" t="s">
        <v>1418</v>
      </c>
      <c r="C679" s="0" t="s">
        <v>178</v>
      </c>
      <c r="D679" s="24" t="n">
        <v>1423280</v>
      </c>
    </row>
    <row r="680" customFormat="false" ht="15" hidden="false" customHeight="true" outlineLevel="0" collapsed="false">
      <c r="A680" s="0" t="s">
        <v>1420</v>
      </c>
      <c r="B680" s="0" t="s">
        <v>1421</v>
      </c>
      <c r="C680" s="0" t="s">
        <v>180</v>
      </c>
      <c r="D680" s="24" t="n">
        <v>200040</v>
      </c>
    </row>
    <row r="681" customFormat="false" ht="15" hidden="false" customHeight="true" outlineLevel="0" collapsed="false">
      <c r="A681" s="0" t="s">
        <v>1422</v>
      </c>
      <c r="B681" s="0" t="s">
        <v>1423</v>
      </c>
      <c r="C681" s="0" t="s">
        <v>180</v>
      </c>
      <c r="D681" s="24" t="n">
        <v>1223240</v>
      </c>
    </row>
    <row r="682" customFormat="false" ht="15" hidden="false" customHeight="true" outlineLevel="0" collapsed="false">
      <c r="A682" s="0" t="s">
        <v>1424</v>
      </c>
      <c r="B682" s="0" t="s">
        <v>1425</v>
      </c>
      <c r="C682" s="0" t="s">
        <v>175</v>
      </c>
      <c r="D682" s="24" t="n">
        <v>3544690</v>
      </c>
    </row>
    <row r="683" customFormat="false" ht="15" hidden="false" customHeight="true" outlineLevel="0" collapsed="false">
      <c r="A683" s="0" t="s">
        <v>1426</v>
      </c>
      <c r="B683" s="0" t="s">
        <v>1427</v>
      </c>
      <c r="C683" s="0" t="s">
        <v>178</v>
      </c>
      <c r="D683" s="24" t="n">
        <v>2651090</v>
      </c>
    </row>
    <row r="684" customFormat="false" ht="15" hidden="false" customHeight="true" outlineLevel="0" collapsed="false">
      <c r="A684" s="0" t="s">
        <v>1428</v>
      </c>
      <c r="B684" s="0" t="s">
        <v>1429</v>
      </c>
      <c r="C684" s="0" t="s">
        <v>180</v>
      </c>
      <c r="D684" s="24" t="n">
        <v>641070</v>
      </c>
    </row>
    <row r="685" customFormat="false" ht="15" hidden="false" customHeight="true" outlineLevel="0" collapsed="false">
      <c r="A685" s="0" t="s">
        <v>1430</v>
      </c>
      <c r="B685" s="0" t="s">
        <v>1431</v>
      </c>
      <c r="C685" s="0" t="s">
        <v>180</v>
      </c>
      <c r="D685" s="24" t="n">
        <v>441050</v>
      </c>
    </row>
    <row r="686" customFormat="false" ht="15" hidden="false" customHeight="true" outlineLevel="0" collapsed="false">
      <c r="A686" s="0" t="s">
        <v>1432</v>
      </c>
      <c r="B686" s="0" t="s">
        <v>1433</v>
      </c>
      <c r="C686" s="0" t="s">
        <v>180</v>
      </c>
      <c r="D686" s="24" t="n">
        <v>1100</v>
      </c>
    </row>
    <row r="687" customFormat="false" ht="15" hidden="false" customHeight="true" outlineLevel="0" collapsed="false">
      <c r="A687" s="0" t="s">
        <v>1434</v>
      </c>
      <c r="B687" s="0" t="s">
        <v>1435</v>
      </c>
      <c r="C687" s="0" t="s">
        <v>180</v>
      </c>
      <c r="D687" s="24" t="n">
        <v>1409890</v>
      </c>
    </row>
    <row r="688" customFormat="false" ht="15" hidden="false" customHeight="true" outlineLevel="0" collapsed="false">
      <c r="A688" s="0" t="s">
        <v>1436</v>
      </c>
      <c r="B688" s="0" t="s">
        <v>1437</v>
      </c>
      <c r="C688" s="0" t="s">
        <v>180</v>
      </c>
      <c r="D688" s="24" t="n">
        <v>138650</v>
      </c>
    </row>
    <row r="689" customFormat="false" ht="15" hidden="false" customHeight="true" outlineLevel="0" collapsed="false">
      <c r="A689" s="0" t="s">
        <v>1438</v>
      </c>
      <c r="B689" s="0" t="s">
        <v>1439</v>
      </c>
      <c r="C689" s="0" t="s">
        <v>180</v>
      </c>
      <c r="D689" s="24" t="n">
        <v>19350</v>
      </c>
    </row>
    <row r="690" customFormat="false" ht="15" hidden="false" customHeight="true" outlineLevel="0" collapsed="false">
      <c r="A690" s="0" t="s">
        <v>1440</v>
      </c>
      <c r="B690" s="0" t="s">
        <v>1441</v>
      </c>
      <c r="C690" s="0" t="s">
        <v>178</v>
      </c>
      <c r="D690" s="24" t="n">
        <v>893600</v>
      </c>
    </row>
    <row r="691" customFormat="false" ht="15" hidden="false" customHeight="true" outlineLevel="0" collapsed="false">
      <c r="A691" s="0" t="s">
        <v>1442</v>
      </c>
      <c r="B691" s="0" t="s">
        <v>1441</v>
      </c>
      <c r="C691" s="0" t="s">
        <v>180</v>
      </c>
      <c r="D691" s="24" t="n">
        <v>893600</v>
      </c>
    </row>
    <row r="692" customFormat="false" ht="15" hidden="false" customHeight="true" outlineLevel="0" collapsed="false">
      <c r="A692" s="0" t="s">
        <v>1443</v>
      </c>
      <c r="B692" s="0" t="s">
        <v>1444</v>
      </c>
      <c r="C692" s="0" t="s">
        <v>175</v>
      </c>
      <c r="D692" s="24" t="n">
        <v>7175250</v>
      </c>
    </row>
    <row r="693" customFormat="false" ht="15" hidden="false" customHeight="true" outlineLevel="0" collapsed="false">
      <c r="A693" s="0" t="s">
        <v>1445</v>
      </c>
      <c r="B693" s="0" t="s">
        <v>1446</v>
      </c>
      <c r="C693" s="0" t="s">
        <v>178</v>
      </c>
      <c r="D693" s="24" t="n">
        <v>756390</v>
      </c>
    </row>
    <row r="694" customFormat="false" ht="15" hidden="false" customHeight="true" outlineLevel="0" collapsed="false">
      <c r="A694" s="0" t="s">
        <v>1447</v>
      </c>
      <c r="B694" s="0" t="s">
        <v>1446</v>
      </c>
      <c r="C694" s="0" t="s">
        <v>180</v>
      </c>
      <c r="D694" s="24" t="n">
        <v>756390</v>
      </c>
    </row>
    <row r="695" customFormat="false" ht="15" hidden="false" customHeight="true" outlineLevel="0" collapsed="false">
      <c r="A695" s="0" t="s">
        <v>1448</v>
      </c>
      <c r="B695" s="0" t="s">
        <v>1449</v>
      </c>
      <c r="C695" s="0" t="s">
        <v>178</v>
      </c>
      <c r="D695" s="24" t="n">
        <v>3854050</v>
      </c>
    </row>
    <row r="696" customFormat="false" ht="15" hidden="false" customHeight="true" outlineLevel="0" collapsed="false">
      <c r="A696" s="0" t="s">
        <v>1450</v>
      </c>
      <c r="B696" s="0" t="s">
        <v>1449</v>
      </c>
      <c r="C696" s="0" t="s">
        <v>180</v>
      </c>
      <c r="D696" s="24" t="n">
        <v>3854050</v>
      </c>
    </row>
    <row r="697" customFormat="false" ht="15" hidden="false" customHeight="true" outlineLevel="0" collapsed="false">
      <c r="A697" s="0" t="s">
        <v>1451</v>
      </c>
      <c r="B697" s="0" t="s">
        <v>1452</v>
      </c>
      <c r="C697" s="0" t="s">
        <v>178</v>
      </c>
      <c r="D697" s="24" t="n">
        <v>2270910</v>
      </c>
    </row>
    <row r="698" customFormat="false" ht="15" hidden="false" customHeight="true" outlineLevel="0" collapsed="false">
      <c r="A698" s="0" t="s">
        <v>1453</v>
      </c>
      <c r="B698" s="0" t="s">
        <v>1452</v>
      </c>
      <c r="C698" s="0" t="s">
        <v>180</v>
      </c>
      <c r="D698" s="24" t="n">
        <v>2270910</v>
      </c>
    </row>
    <row r="699" customFormat="false" ht="15" hidden="false" customHeight="true" outlineLevel="0" collapsed="false">
      <c r="A699" s="0" t="s">
        <v>1454</v>
      </c>
      <c r="B699" s="0" t="s">
        <v>1455</v>
      </c>
      <c r="C699" s="0" t="s">
        <v>178</v>
      </c>
      <c r="D699" s="24" t="n">
        <v>293900</v>
      </c>
    </row>
    <row r="700" customFormat="false" ht="15" hidden="false" customHeight="true" outlineLevel="0" collapsed="false">
      <c r="A700" s="0" t="s">
        <v>1456</v>
      </c>
      <c r="B700" s="0" t="s">
        <v>1455</v>
      </c>
      <c r="C700" s="0" t="s">
        <v>180</v>
      </c>
      <c r="D700" s="24" t="n">
        <v>293900</v>
      </c>
    </row>
    <row r="701" customFormat="false" ht="15" hidden="false" customHeight="true" outlineLevel="0" collapsed="false">
      <c r="A701" s="0" t="s">
        <v>1457</v>
      </c>
      <c r="B701" s="0" t="s">
        <v>1458</v>
      </c>
      <c r="C701" s="0" t="s">
        <v>175</v>
      </c>
      <c r="D701" s="24" t="n">
        <v>1537520</v>
      </c>
    </row>
    <row r="702" customFormat="false" ht="15" hidden="false" customHeight="true" outlineLevel="0" collapsed="false">
      <c r="A702" s="0" t="s">
        <v>1459</v>
      </c>
      <c r="B702" s="0" t="s">
        <v>1460</v>
      </c>
      <c r="C702" s="0" t="s">
        <v>178</v>
      </c>
      <c r="D702" s="24" t="n">
        <v>542750</v>
      </c>
    </row>
    <row r="703" customFormat="false" ht="15" hidden="false" customHeight="true" outlineLevel="0" collapsed="false">
      <c r="A703" s="0" t="s">
        <v>1461</v>
      </c>
      <c r="B703" s="0" t="s">
        <v>1460</v>
      </c>
      <c r="C703" s="0" t="s">
        <v>180</v>
      </c>
      <c r="D703" s="24" t="n">
        <v>542750</v>
      </c>
    </row>
    <row r="704" customFormat="false" ht="15" hidden="false" customHeight="true" outlineLevel="0" collapsed="false">
      <c r="A704" s="0" t="s">
        <v>1462</v>
      </c>
      <c r="B704" s="0" t="s">
        <v>1463</v>
      </c>
      <c r="C704" s="0" t="s">
        <v>178</v>
      </c>
      <c r="D704" s="24" t="n">
        <v>477450</v>
      </c>
    </row>
    <row r="705" customFormat="false" ht="15" hidden="false" customHeight="true" outlineLevel="0" collapsed="false">
      <c r="A705" s="0" t="s">
        <v>1464</v>
      </c>
      <c r="B705" s="0" t="s">
        <v>1463</v>
      </c>
      <c r="C705" s="0" t="s">
        <v>180</v>
      </c>
      <c r="D705" s="24" t="n">
        <v>477450</v>
      </c>
    </row>
    <row r="706" customFormat="false" ht="15" hidden="false" customHeight="true" outlineLevel="0" collapsed="false">
      <c r="A706" s="0" t="s">
        <v>1465</v>
      </c>
      <c r="B706" s="0" t="s">
        <v>1466</v>
      </c>
      <c r="C706" s="0" t="s">
        <v>178</v>
      </c>
      <c r="D706" s="24" t="n">
        <v>432690</v>
      </c>
    </row>
    <row r="707" customFormat="false" ht="15" hidden="false" customHeight="true" outlineLevel="0" collapsed="false">
      <c r="A707" s="0" t="s">
        <v>1467</v>
      </c>
      <c r="B707" s="0" t="s">
        <v>1466</v>
      </c>
      <c r="C707" s="0" t="s">
        <v>180</v>
      </c>
      <c r="D707" s="24" t="n">
        <v>432690</v>
      </c>
    </row>
    <row r="708" customFormat="false" ht="15" hidden="false" customHeight="true" outlineLevel="0" collapsed="false">
      <c r="A708" s="0" t="s">
        <v>1468</v>
      </c>
      <c r="B708" s="0" t="s">
        <v>1469</v>
      </c>
      <c r="C708" s="0" t="s">
        <v>178</v>
      </c>
      <c r="D708" s="24" t="n">
        <v>84630</v>
      </c>
    </row>
    <row r="709" customFormat="false" ht="15" hidden="false" customHeight="true" outlineLevel="0" collapsed="false">
      <c r="A709" s="0" t="s">
        <v>1470</v>
      </c>
      <c r="B709" s="0" t="s">
        <v>1471</v>
      </c>
      <c r="C709" s="0" t="s">
        <v>180</v>
      </c>
      <c r="D709" s="24" t="n">
        <v>84630</v>
      </c>
    </row>
    <row r="710" customFormat="false" ht="15" hidden="false" customHeight="true" outlineLevel="0" collapsed="false">
      <c r="A710" s="0" t="s">
        <v>1472</v>
      </c>
      <c r="B710" s="0" t="s">
        <v>1473</v>
      </c>
      <c r="C710" s="0" t="s">
        <v>172</v>
      </c>
      <c r="D710" s="24" t="n">
        <v>4548260</v>
      </c>
    </row>
    <row r="711" customFormat="false" ht="15" hidden="false" customHeight="true" outlineLevel="0" collapsed="false">
      <c r="A711" s="0" t="s">
        <v>1474</v>
      </c>
      <c r="B711" s="0" t="s">
        <v>1475</v>
      </c>
      <c r="C711" s="0" t="s">
        <v>175</v>
      </c>
      <c r="D711" s="24" t="n">
        <v>309510</v>
      </c>
    </row>
    <row r="712" customFormat="false" ht="15" hidden="false" customHeight="true" outlineLevel="0" collapsed="false">
      <c r="A712" s="0" t="s">
        <v>1476</v>
      </c>
      <c r="B712" s="0" t="s">
        <v>1477</v>
      </c>
      <c r="C712" s="0" t="s">
        <v>178</v>
      </c>
      <c r="D712" s="24" t="n">
        <v>309510</v>
      </c>
    </row>
    <row r="713" customFormat="false" ht="15" hidden="false" customHeight="true" outlineLevel="0" collapsed="false">
      <c r="A713" s="0" t="s">
        <v>1478</v>
      </c>
      <c r="B713" s="0" t="s">
        <v>1479</v>
      </c>
      <c r="C713" s="0" t="s">
        <v>180</v>
      </c>
      <c r="D713" s="24" t="n">
        <v>178760</v>
      </c>
    </row>
    <row r="714" customFormat="false" ht="15" hidden="false" customHeight="true" outlineLevel="0" collapsed="false">
      <c r="A714" s="0" t="s">
        <v>1480</v>
      </c>
      <c r="B714" s="0" t="s">
        <v>1481</v>
      </c>
      <c r="C714" s="0" t="s">
        <v>180</v>
      </c>
      <c r="D714" s="24" t="n">
        <v>130760</v>
      </c>
    </row>
    <row r="715" customFormat="false" ht="15" hidden="false" customHeight="true" outlineLevel="0" collapsed="false">
      <c r="A715" s="0" t="s">
        <v>1482</v>
      </c>
      <c r="B715" s="0" t="s">
        <v>1483</v>
      </c>
      <c r="C715" s="0" t="s">
        <v>175</v>
      </c>
      <c r="D715" s="24" t="n">
        <v>3190260</v>
      </c>
    </row>
    <row r="716" customFormat="false" ht="15" hidden="false" customHeight="true" outlineLevel="0" collapsed="false">
      <c r="A716" s="0" t="s">
        <v>1484</v>
      </c>
      <c r="B716" s="0" t="s">
        <v>1485</v>
      </c>
      <c r="C716" s="0" t="s">
        <v>178</v>
      </c>
      <c r="D716" s="24" t="n">
        <v>3087640</v>
      </c>
    </row>
    <row r="717" customFormat="false" ht="15" hidden="false" customHeight="true" outlineLevel="0" collapsed="false">
      <c r="A717" s="0" t="s">
        <v>1486</v>
      </c>
      <c r="B717" s="0" t="s">
        <v>1487</v>
      </c>
      <c r="C717" s="0" t="s">
        <v>180</v>
      </c>
      <c r="D717" s="24" t="n">
        <v>2209760</v>
      </c>
    </row>
    <row r="718" customFormat="false" ht="15" hidden="false" customHeight="true" outlineLevel="0" collapsed="false">
      <c r="A718" s="0" t="s">
        <v>1488</v>
      </c>
      <c r="B718" s="0" t="s">
        <v>1489</v>
      </c>
      <c r="C718" s="0" t="s">
        <v>180</v>
      </c>
      <c r="D718" s="24" t="n">
        <v>860670</v>
      </c>
    </row>
    <row r="719" customFormat="false" ht="15" hidden="false" customHeight="true" outlineLevel="0" collapsed="false">
      <c r="A719" s="0" t="s">
        <v>1490</v>
      </c>
      <c r="B719" s="0" t="s">
        <v>1491</v>
      </c>
      <c r="C719" s="0" t="s">
        <v>180</v>
      </c>
      <c r="D719" s="24" t="n">
        <v>17210</v>
      </c>
    </row>
    <row r="720" customFormat="false" ht="15" hidden="false" customHeight="true" outlineLevel="0" collapsed="false">
      <c r="A720" s="0" t="s">
        <v>1492</v>
      </c>
      <c r="B720" s="0" t="s">
        <v>1493</v>
      </c>
      <c r="C720" s="0" t="s">
        <v>178</v>
      </c>
      <c r="D720" s="24" t="n">
        <v>102620</v>
      </c>
    </row>
    <row r="721" customFormat="false" ht="15" hidden="false" customHeight="true" outlineLevel="0" collapsed="false">
      <c r="A721" s="0" t="s">
        <v>1494</v>
      </c>
      <c r="B721" s="0" t="s">
        <v>1493</v>
      </c>
      <c r="C721" s="0" t="s">
        <v>180</v>
      </c>
      <c r="D721" s="24" t="n">
        <v>102620</v>
      </c>
    </row>
    <row r="722" customFormat="false" ht="15" hidden="false" customHeight="true" outlineLevel="0" collapsed="false">
      <c r="A722" s="0" t="s">
        <v>1495</v>
      </c>
      <c r="B722" s="0" t="s">
        <v>1496</v>
      </c>
      <c r="C722" s="0" t="s">
        <v>175</v>
      </c>
      <c r="D722" s="24" t="n">
        <v>1048490</v>
      </c>
    </row>
    <row r="723" customFormat="false" ht="15" hidden="false" customHeight="true" outlineLevel="0" collapsed="false">
      <c r="A723" s="0" t="s">
        <v>1497</v>
      </c>
      <c r="B723" s="0" t="s">
        <v>1496</v>
      </c>
      <c r="C723" s="0" t="s">
        <v>178</v>
      </c>
      <c r="D723" s="24" t="n">
        <v>1048490</v>
      </c>
    </row>
    <row r="724" customFormat="false" ht="15" hidden="false" customHeight="true" outlineLevel="0" collapsed="false">
      <c r="A724" s="0" t="s">
        <v>1498</v>
      </c>
      <c r="B724" s="0" t="s">
        <v>1499</v>
      </c>
      <c r="C724" s="0" t="s">
        <v>180</v>
      </c>
      <c r="D724" s="24" t="n">
        <v>952640</v>
      </c>
    </row>
    <row r="725" customFormat="false" ht="15" hidden="false" customHeight="true" outlineLevel="0" collapsed="false">
      <c r="A725" s="0" t="s">
        <v>1500</v>
      </c>
      <c r="B725" s="0" t="s">
        <v>1501</v>
      </c>
      <c r="C725" s="0" t="s">
        <v>180</v>
      </c>
      <c r="D725" s="24" t="n">
        <v>27050</v>
      </c>
    </row>
    <row r="726" customFormat="false" ht="15" hidden="false" customHeight="true" outlineLevel="0" collapsed="false">
      <c r="A726" s="0" t="s">
        <v>1502</v>
      </c>
      <c r="B726" s="0" t="s">
        <v>1503</v>
      </c>
      <c r="C726" s="0" t="s">
        <v>180</v>
      </c>
      <c r="D726" s="24" t="n">
        <v>55160</v>
      </c>
    </row>
    <row r="727" customFormat="false" ht="15" hidden="false" customHeight="true" outlineLevel="0" collapsed="false">
      <c r="A727" s="0" t="s">
        <v>1504</v>
      </c>
      <c r="B727" s="0" t="s">
        <v>1505</v>
      </c>
      <c r="C727" s="0" t="s">
        <v>180</v>
      </c>
      <c r="D727" s="24" t="n">
        <v>13630</v>
      </c>
    </row>
    <row r="728" customFormat="false" ht="15" hidden="false" customHeight="true" outlineLevel="0" collapsed="false">
      <c r="A728" s="0" t="s">
        <v>1506</v>
      </c>
      <c r="B728" s="0" t="s">
        <v>1507</v>
      </c>
      <c r="C728" s="0" t="s">
        <v>172</v>
      </c>
      <c r="D728" s="24" t="n">
        <v>3255790</v>
      </c>
    </row>
    <row r="729" customFormat="false" ht="15" hidden="false" customHeight="true" outlineLevel="0" collapsed="false">
      <c r="A729" s="0" t="s">
        <v>1508</v>
      </c>
      <c r="B729" s="0" t="s">
        <v>1509</v>
      </c>
      <c r="C729" s="0" t="s">
        <v>175</v>
      </c>
      <c r="D729" s="24" t="n">
        <v>243320</v>
      </c>
    </row>
    <row r="730" customFormat="false" ht="15" hidden="false" customHeight="true" outlineLevel="0" collapsed="false">
      <c r="A730" s="0" t="s">
        <v>1510</v>
      </c>
      <c r="B730" s="0" t="s">
        <v>1511</v>
      </c>
      <c r="C730" s="0" t="s">
        <v>178</v>
      </c>
      <c r="D730" s="24" t="n">
        <v>129200</v>
      </c>
    </row>
    <row r="731" customFormat="false" ht="15" hidden="false" customHeight="true" outlineLevel="0" collapsed="false">
      <c r="A731" s="0" t="s">
        <v>1512</v>
      </c>
      <c r="B731" s="0" t="s">
        <v>1513</v>
      </c>
      <c r="C731" s="0" t="s">
        <v>180</v>
      </c>
      <c r="D731" s="24" t="n">
        <v>26010</v>
      </c>
    </row>
    <row r="732" customFormat="false" ht="15" hidden="false" customHeight="true" outlineLevel="0" collapsed="false">
      <c r="A732" s="0" t="s">
        <v>1514</v>
      </c>
      <c r="B732" s="0" t="s">
        <v>1515</v>
      </c>
      <c r="C732" s="0" t="s">
        <v>180</v>
      </c>
      <c r="D732" s="24" t="n">
        <v>103190</v>
      </c>
    </row>
    <row r="733" customFormat="false" ht="15" hidden="false" customHeight="true" outlineLevel="0" collapsed="false">
      <c r="A733" s="0" t="s">
        <v>1516</v>
      </c>
      <c r="B733" s="0" t="s">
        <v>1517</v>
      </c>
      <c r="C733" s="0" t="s">
        <v>178</v>
      </c>
      <c r="D733" s="24" t="n">
        <v>114110</v>
      </c>
    </row>
    <row r="734" customFormat="false" ht="15" hidden="false" customHeight="true" outlineLevel="0" collapsed="false">
      <c r="A734" s="0" t="s">
        <v>1518</v>
      </c>
      <c r="B734" s="0" t="s">
        <v>1517</v>
      </c>
      <c r="C734" s="0" t="s">
        <v>180</v>
      </c>
      <c r="D734" s="24" t="n">
        <v>114110</v>
      </c>
    </row>
    <row r="735" customFormat="false" ht="15" hidden="false" customHeight="true" outlineLevel="0" collapsed="false">
      <c r="A735" s="0" t="s">
        <v>1519</v>
      </c>
      <c r="B735" s="0" t="s">
        <v>1520</v>
      </c>
      <c r="C735" s="0" t="s">
        <v>175</v>
      </c>
      <c r="D735" s="24" t="n">
        <v>285680</v>
      </c>
    </row>
    <row r="736" customFormat="false" ht="15" hidden="false" customHeight="true" outlineLevel="0" collapsed="false">
      <c r="A736" s="0" t="s">
        <v>1521</v>
      </c>
      <c r="B736" s="0" t="s">
        <v>1522</v>
      </c>
      <c r="C736" s="0" t="s">
        <v>178</v>
      </c>
      <c r="D736" s="24" t="n">
        <v>18770</v>
      </c>
    </row>
    <row r="737" customFormat="false" ht="15" hidden="false" customHeight="true" outlineLevel="0" collapsed="false">
      <c r="A737" s="0" t="s">
        <v>1523</v>
      </c>
      <c r="B737" s="0" t="s">
        <v>1522</v>
      </c>
      <c r="C737" s="0" t="s">
        <v>180</v>
      </c>
      <c r="D737" s="24" t="n">
        <v>18770</v>
      </c>
    </row>
    <row r="738" customFormat="false" ht="15" hidden="false" customHeight="true" outlineLevel="0" collapsed="false">
      <c r="A738" s="0" t="s">
        <v>1524</v>
      </c>
      <c r="B738" s="0" t="s">
        <v>1525</v>
      </c>
      <c r="C738" s="0" t="s">
        <v>178</v>
      </c>
      <c r="D738" s="24" t="n">
        <v>266910</v>
      </c>
    </row>
    <row r="739" customFormat="false" ht="15" hidden="false" customHeight="true" outlineLevel="0" collapsed="false">
      <c r="A739" s="0" t="s">
        <v>1526</v>
      </c>
      <c r="B739" s="0" t="s">
        <v>1525</v>
      </c>
      <c r="C739" s="0" t="s">
        <v>180</v>
      </c>
      <c r="D739" s="24" t="n">
        <v>266910</v>
      </c>
    </row>
    <row r="740" customFormat="false" ht="15" hidden="false" customHeight="true" outlineLevel="0" collapsed="false">
      <c r="A740" s="0" t="s">
        <v>1527</v>
      </c>
      <c r="B740" s="0" t="s">
        <v>1528</v>
      </c>
      <c r="C740" s="0" t="s">
        <v>175</v>
      </c>
      <c r="D740" s="24" t="n">
        <v>657210</v>
      </c>
    </row>
    <row r="741" customFormat="false" ht="15" hidden="false" customHeight="true" outlineLevel="0" collapsed="false">
      <c r="A741" s="0" t="s">
        <v>1529</v>
      </c>
      <c r="B741" s="0" t="s">
        <v>1530</v>
      </c>
      <c r="C741" s="0" t="s">
        <v>178</v>
      </c>
      <c r="D741" s="24" t="n">
        <v>107000</v>
      </c>
    </row>
    <row r="742" customFormat="false" ht="15" hidden="false" customHeight="true" outlineLevel="0" collapsed="false">
      <c r="A742" s="0" t="s">
        <v>1531</v>
      </c>
      <c r="B742" s="0" t="s">
        <v>1532</v>
      </c>
      <c r="C742" s="0" t="s">
        <v>180</v>
      </c>
      <c r="D742" s="24" t="n">
        <v>83910</v>
      </c>
    </row>
    <row r="743" customFormat="false" ht="15" hidden="false" customHeight="true" outlineLevel="0" collapsed="false">
      <c r="A743" s="0" t="s">
        <v>1533</v>
      </c>
      <c r="B743" s="0" t="s">
        <v>1534</v>
      </c>
      <c r="C743" s="0" t="s">
        <v>180</v>
      </c>
      <c r="D743" s="24" t="n">
        <v>8950</v>
      </c>
    </row>
    <row r="744" customFormat="false" ht="15" hidden="false" customHeight="true" outlineLevel="0" collapsed="false">
      <c r="A744" s="0" t="s">
        <v>1535</v>
      </c>
      <c r="B744" s="0" t="s">
        <v>1536</v>
      </c>
      <c r="C744" s="0" t="s">
        <v>180</v>
      </c>
      <c r="D744" s="24" t="n">
        <v>14140</v>
      </c>
    </row>
    <row r="745" customFormat="false" ht="15" hidden="false" customHeight="true" outlineLevel="0" collapsed="false">
      <c r="A745" s="0" t="s">
        <v>1537</v>
      </c>
      <c r="B745" s="0" t="s">
        <v>1538</v>
      </c>
      <c r="C745" s="0" t="s">
        <v>178</v>
      </c>
      <c r="D745" s="24" t="n">
        <v>1480</v>
      </c>
    </row>
    <row r="746" customFormat="false" ht="15" hidden="false" customHeight="true" outlineLevel="0" collapsed="false">
      <c r="A746" s="0" t="s">
        <v>1539</v>
      </c>
      <c r="B746" s="0" t="s">
        <v>1538</v>
      </c>
      <c r="C746" s="0" t="s">
        <v>180</v>
      </c>
      <c r="D746" s="24" t="n">
        <v>1480</v>
      </c>
    </row>
    <row r="747" customFormat="false" ht="15" hidden="false" customHeight="true" outlineLevel="0" collapsed="false">
      <c r="A747" s="0" t="s">
        <v>1540</v>
      </c>
      <c r="B747" s="0" t="s">
        <v>1541</v>
      </c>
      <c r="C747" s="0" t="s">
        <v>178</v>
      </c>
      <c r="D747" s="24" t="n">
        <v>121770</v>
      </c>
    </row>
    <row r="748" customFormat="false" ht="15" hidden="false" customHeight="true" outlineLevel="0" collapsed="false">
      <c r="A748" s="0" t="s">
        <v>1542</v>
      </c>
      <c r="B748" s="0" t="s">
        <v>1541</v>
      </c>
      <c r="C748" s="0" t="s">
        <v>180</v>
      </c>
      <c r="D748" s="24" t="n">
        <v>121770</v>
      </c>
    </row>
    <row r="749" customFormat="false" ht="15" hidden="false" customHeight="true" outlineLevel="0" collapsed="false">
      <c r="A749" s="0" t="s">
        <v>1543</v>
      </c>
      <c r="B749" s="0" t="s">
        <v>1544</v>
      </c>
      <c r="C749" s="0" t="s">
        <v>178</v>
      </c>
      <c r="D749" s="24" t="n">
        <v>426960</v>
      </c>
    </row>
    <row r="750" customFormat="false" ht="15" hidden="false" customHeight="true" outlineLevel="0" collapsed="false">
      <c r="A750" s="0" t="s">
        <v>1545</v>
      </c>
      <c r="B750" s="0" t="s">
        <v>1546</v>
      </c>
      <c r="C750" s="0" t="s">
        <v>180</v>
      </c>
      <c r="D750" s="24" t="n">
        <v>397830</v>
      </c>
    </row>
    <row r="751" customFormat="false" ht="15" hidden="false" customHeight="true" outlineLevel="0" collapsed="false">
      <c r="A751" s="0" t="s">
        <v>1547</v>
      </c>
      <c r="B751" s="0" t="s">
        <v>1548</v>
      </c>
      <c r="C751" s="0" t="s">
        <v>180</v>
      </c>
      <c r="D751" s="24" t="n">
        <v>6510</v>
      </c>
    </row>
    <row r="752" customFormat="false" ht="15" hidden="false" customHeight="true" outlineLevel="0" collapsed="false">
      <c r="A752" s="0" t="s">
        <v>1549</v>
      </c>
      <c r="B752" s="0" t="s">
        <v>1550</v>
      </c>
      <c r="C752" s="0" t="s">
        <v>180</v>
      </c>
      <c r="D752" s="24" t="n">
        <v>15560</v>
      </c>
    </row>
    <row r="753" customFormat="false" ht="15" hidden="false" customHeight="true" outlineLevel="0" collapsed="false">
      <c r="A753" s="0" t="s">
        <v>1551</v>
      </c>
      <c r="B753" s="0" t="s">
        <v>1552</v>
      </c>
      <c r="C753" s="0" t="s">
        <v>180</v>
      </c>
      <c r="D753" s="24" t="n">
        <v>7060</v>
      </c>
    </row>
    <row r="754" customFormat="false" ht="15" hidden="false" customHeight="true" outlineLevel="0" collapsed="false">
      <c r="A754" s="0" t="s">
        <v>1553</v>
      </c>
      <c r="B754" s="0" t="s">
        <v>1554</v>
      </c>
      <c r="C754" s="0" t="s">
        <v>175</v>
      </c>
      <c r="D754" s="24" t="n">
        <v>63050</v>
      </c>
    </row>
    <row r="755" customFormat="false" ht="15" hidden="false" customHeight="true" outlineLevel="0" collapsed="false">
      <c r="A755" s="0" t="s">
        <v>1555</v>
      </c>
      <c r="B755" s="0" t="s">
        <v>1556</v>
      </c>
      <c r="C755" s="0" t="s">
        <v>178</v>
      </c>
      <c r="D755" s="24" t="n">
        <v>6870</v>
      </c>
    </row>
    <row r="756" customFormat="false" ht="15" hidden="false" customHeight="true" outlineLevel="0" collapsed="false">
      <c r="A756" s="0" t="s">
        <v>1557</v>
      </c>
      <c r="B756" s="0" t="s">
        <v>1558</v>
      </c>
      <c r="C756" s="0" t="s">
        <v>180</v>
      </c>
      <c r="D756" s="24" t="n">
        <v>3890</v>
      </c>
    </row>
    <row r="757" customFormat="false" ht="15" hidden="false" customHeight="true" outlineLevel="0" collapsed="false">
      <c r="A757" s="0" t="s">
        <v>1559</v>
      </c>
      <c r="B757" s="0" t="s">
        <v>1560</v>
      </c>
      <c r="C757" s="0" t="s">
        <v>180</v>
      </c>
      <c r="D757" s="24" t="n">
        <v>2970</v>
      </c>
    </row>
    <row r="758" customFormat="false" ht="15" hidden="false" customHeight="true" outlineLevel="0" collapsed="false">
      <c r="A758" s="0" t="s">
        <v>1561</v>
      </c>
      <c r="B758" s="0" t="s">
        <v>1562</v>
      </c>
      <c r="C758" s="0" t="s">
        <v>178</v>
      </c>
      <c r="D758" s="24" t="n">
        <v>31090</v>
      </c>
    </row>
    <row r="759" customFormat="false" ht="15" hidden="false" customHeight="true" outlineLevel="0" collapsed="false">
      <c r="A759" s="0" t="s">
        <v>1563</v>
      </c>
      <c r="B759" s="0" t="s">
        <v>1562</v>
      </c>
      <c r="C759" s="0" t="s">
        <v>180</v>
      </c>
      <c r="D759" s="24" t="n">
        <v>31090</v>
      </c>
    </row>
    <row r="760" customFormat="false" ht="15" hidden="false" customHeight="true" outlineLevel="0" collapsed="false">
      <c r="A760" s="0" t="s">
        <v>1564</v>
      </c>
      <c r="B760" s="0" t="s">
        <v>1565</v>
      </c>
      <c r="C760" s="0" t="s">
        <v>178</v>
      </c>
      <c r="D760" s="24" t="n">
        <v>25100</v>
      </c>
    </row>
    <row r="761" customFormat="false" ht="15" hidden="false" customHeight="true" outlineLevel="0" collapsed="false">
      <c r="A761" s="0" t="s">
        <v>1566</v>
      </c>
      <c r="B761" s="0" t="s">
        <v>1565</v>
      </c>
      <c r="C761" s="0" t="s">
        <v>180</v>
      </c>
      <c r="D761" s="24" t="n">
        <v>25100</v>
      </c>
    </row>
    <row r="762" customFormat="false" ht="15" hidden="false" customHeight="true" outlineLevel="0" collapsed="false">
      <c r="A762" s="0" t="s">
        <v>1567</v>
      </c>
      <c r="B762" s="0" t="s">
        <v>1568</v>
      </c>
      <c r="C762" s="0" t="s">
        <v>175</v>
      </c>
      <c r="D762" s="24" t="n">
        <v>556770</v>
      </c>
    </row>
    <row r="763" customFormat="false" ht="15" hidden="false" customHeight="true" outlineLevel="0" collapsed="false">
      <c r="A763" s="0" t="s">
        <v>1569</v>
      </c>
      <c r="B763" s="0" t="s">
        <v>1570</v>
      </c>
      <c r="C763" s="0" t="s">
        <v>178</v>
      </c>
      <c r="D763" s="24" t="n">
        <v>320710</v>
      </c>
    </row>
    <row r="764" customFormat="false" ht="15" hidden="false" customHeight="true" outlineLevel="0" collapsed="false">
      <c r="A764" s="0" t="s">
        <v>1571</v>
      </c>
      <c r="B764" s="0" t="s">
        <v>1572</v>
      </c>
      <c r="C764" s="0" t="s">
        <v>180</v>
      </c>
      <c r="D764" s="24" t="n">
        <v>15000</v>
      </c>
    </row>
    <row r="765" customFormat="false" ht="15" hidden="false" customHeight="true" outlineLevel="0" collapsed="false">
      <c r="A765" s="0" t="s">
        <v>1573</v>
      </c>
      <c r="B765" s="0" t="s">
        <v>1574</v>
      </c>
      <c r="C765" s="0" t="s">
        <v>180</v>
      </c>
      <c r="D765" s="24" t="n">
        <v>305710</v>
      </c>
    </row>
    <row r="766" customFormat="false" ht="15" hidden="false" customHeight="true" outlineLevel="0" collapsed="false">
      <c r="A766" s="0" t="s">
        <v>1575</v>
      </c>
      <c r="B766" s="0" t="s">
        <v>1576</v>
      </c>
      <c r="C766" s="0" t="s">
        <v>178</v>
      </c>
      <c r="D766" s="24" t="n">
        <v>236070</v>
      </c>
    </row>
    <row r="767" customFormat="false" ht="15" hidden="false" customHeight="true" outlineLevel="0" collapsed="false">
      <c r="A767" s="0" t="s">
        <v>1577</v>
      </c>
      <c r="B767" s="0" t="s">
        <v>1578</v>
      </c>
      <c r="C767" s="0" t="s">
        <v>180</v>
      </c>
      <c r="D767" s="24" t="n">
        <v>2340</v>
      </c>
    </row>
    <row r="768" customFormat="false" ht="15" hidden="false" customHeight="true" outlineLevel="0" collapsed="false">
      <c r="A768" s="0" t="s">
        <v>1579</v>
      </c>
      <c r="B768" s="0" t="s">
        <v>1580</v>
      </c>
      <c r="C768" s="0" t="s">
        <v>180</v>
      </c>
      <c r="D768" s="24" t="n">
        <v>152770</v>
      </c>
    </row>
    <row r="769" customFormat="false" ht="15" hidden="false" customHeight="true" outlineLevel="0" collapsed="false">
      <c r="A769" s="0" t="s">
        <v>1581</v>
      </c>
      <c r="B769" s="0" t="s">
        <v>1582</v>
      </c>
      <c r="C769" s="0" t="s">
        <v>180</v>
      </c>
      <c r="D769" s="24" t="n">
        <v>8070</v>
      </c>
    </row>
    <row r="770" customFormat="false" ht="15" hidden="false" customHeight="true" outlineLevel="0" collapsed="false">
      <c r="A770" s="0" t="s">
        <v>1583</v>
      </c>
      <c r="B770" s="0" t="s">
        <v>1584</v>
      </c>
      <c r="C770" s="0" t="s">
        <v>180</v>
      </c>
      <c r="D770" s="24" t="n">
        <v>72890</v>
      </c>
    </row>
    <row r="771" customFormat="false" ht="15" hidden="false" customHeight="true" outlineLevel="0" collapsed="false">
      <c r="A771" s="0" t="s">
        <v>1585</v>
      </c>
      <c r="B771" s="0" t="s">
        <v>1586</v>
      </c>
      <c r="C771" s="0" t="s">
        <v>175</v>
      </c>
      <c r="D771" s="24" t="n">
        <v>77750</v>
      </c>
    </row>
    <row r="772" customFormat="false" ht="15" hidden="false" customHeight="true" outlineLevel="0" collapsed="false">
      <c r="A772" s="0" t="s">
        <v>1587</v>
      </c>
      <c r="B772" s="0" t="s">
        <v>1586</v>
      </c>
      <c r="C772" s="0" t="s">
        <v>178</v>
      </c>
      <c r="D772" s="24" t="n">
        <v>77750</v>
      </c>
    </row>
    <row r="773" customFormat="false" ht="15" hidden="false" customHeight="true" outlineLevel="0" collapsed="false">
      <c r="A773" s="0" t="s">
        <v>1588</v>
      </c>
      <c r="B773" s="0" t="s">
        <v>1589</v>
      </c>
      <c r="C773" s="0" t="s">
        <v>180</v>
      </c>
      <c r="D773" s="24" t="n">
        <v>28510</v>
      </c>
    </row>
    <row r="774" customFormat="false" ht="15" hidden="false" customHeight="true" outlineLevel="0" collapsed="false">
      <c r="A774" s="0" t="s">
        <v>1590</v>
      </c>
      <c r="B774" s="0" t="s">
        <v>1591</v>
      </c>
      <c r="C774" s="0" t="s">
        <v>180</v>
      </c>
      <c r="D774" s="24" t="n">
        <v>49240</v>
      </c>
    </row>
    <row r="775" customFormat="false" ht="15" hidden="false" customHeight="true" outlineLevel="0" collapsed="false">
      <c r="A775" s="0" t="s">
        <v>1592</v>
      </c>
      <c r="B775" s="0" t="s">
        <v>1593</v>
      </c>
      <c r="C775" s="0" t="s">
        <v>175</v>
      </c>
      <c r="D775" s="24" t="n">
        <v>53500</v>
      </c>
    </row>
    <row r="776" customFormat="false" ht="15" hidden="false" customHeight="true" outlineLevel="0" collapsed="false">
      <c r="A776" s="0" t="s">
        <v>1594</v>
      </c>
      <c r="B776" s="0" t="s">
        <v>1593</v>
      </c>
      <c r="C776" s="0" t="s">
        <v>178</v>
      </c>
      <c r="D776" s="24" t="n">
        <v>53500</v>
      </c>
    </row>
    <row r="777" customFormat="false" ht="15" hidden="false" customHeight="true" outlineLevel="0" collapsed="false">
      <c r="A777" s="0" t="s">
        <v>1595</v>
      </c>
      <c r="B777" s="0" t="s">
        <v>1596</v>
      </c>
      <c r="C777" s="0" t="s">
        <v>175</v>
      </c>
      <c r="D777" s="24" t="n">
        <v>1318510</v>
      </c>
    </row>
    <row r="778" customFormat="false" ht="15" hidden="false" customHeight="true" outlineLevel="0" collapsed="false">
      <c r="A778" s="0" t="s">
        <v>1597</v>
      </c>
      <c r="B778" s="0" t="s">
        <v>1598</v>
      </c>
      <c r="C778" s="0" t="s">
        <v>178</v>
      </c>
      <c r="D778" s="24" t="n">
        <v>518910</v>
      </c>
    </row>
    <row r="779" customFormat="false" ht="15" hidden="false" customHeight="true" outlineLevel="0" collapsed="false">
      <c r="A779" s="0" t="s">
        <v>1599</v>
      </c>
      <c r="B779" s="0" t="s">
        <v>1598</v>
      </c>
      <c r="C779" s="0" t="s">
        <v>180</v>
      </c>
      <c r="D779" s="24" t="n">
        <v>518910</v>
      </c>
    </row>
    <row r="780" customFormat="false" ht="15" hidden="false" customHeight="true" outlineLevel="0" collapsed="false">
      <c r="A780" s="0" t="s">
        <v>1600</v>
      </c>
      <c r="B780" s="0" t="s">
        <v>1601</v>
      </c>
      <c r="C780" s="0" t="s">
        <v>178</v>
      </c>
      <c r="D780" s="24" t="n">
        <v>654420</v>
      </c>
    </row>
    <row r="781" customFormat="false" ht="15" hidden="false" customHeight="true" outlineLevel="0" collapsed="false">
      <c r="A781" s="0" t="s">
        <v>1602</v>
      </c>
      <c r="B781" s="0" t="s">
        <v>1603</v>
      </c>
      <c r="C781" s="0" t="s">
        <v>180</v>
      </c>
      <c r="D781" s="24" t="n">
        <v>322930</v>
      </c>
    </row>
    <row r="782" customFormat="false" ht="15" hidden="false" customHeight="true" outlineLevel="0" collapsed="false">
      <c r="A782" s="0" t="s">
        <v>1604</v>
      </c>
      <c r="B782" s="0" t="s">
        <v>1605</v>
      </c>
      <c r="C782" s="0" t="s">
        <v>180</v>
      </c>
      <c r="D782" s="24" t="n">
        <v>331490</v>
      </c>
    </row>
    <row r="783" customFormat="false" ht="15" hidden="false" customHeight="true" outlineLevel="0" collapsed="false">
      <c r="A783" s="0" t="s">
        <v>1606</v>
      </c>
      <c r="B783" s="0" t="s">
        <v>1607</v>
      </c>
      <c r="C783" s="0" t="s">
        <v>178</v>
      </c>
      <c r="D783" s="24" t="n">
        <v>84760</v>
      </c>
    </row>
    <row r="784" customFormat="false" ht="15" hidden="false" customHeight="true" outlineLevel="0" collapsed="false">
      <c r="A784" s="0" t="s">
        <v>1608</v>
      </c>
      <c r="B784" s="0" t="s">
        <v>1607</v>
      </c>
      <c r="C784" s="0" t="s">
        <v>180</v>
      </c>
      <c r="D784" s="24" t="n">
        <v>84760</v>
      </c>
    </row>
    <row r="785" customFormat="false" ht="15" hidden="false" customHeight="true" outlineLevel="0" collapsed="false">
      <c r="A785" s="0" t="s">
        <v>1609</v>
      </c>
      <c r="B785" s="0" t="s">
        <v>1610</v>
      </c>
      <c r="C785" s="0" t="s">
        <v>178</v>
      </c>
      <c r="D785" s="24" t="n">
        <v>60420</v>
      </c>
    </row>
    <row r="786" customFormat="false" ht="15" hidden="false" customHeight="true" outlineLevel="0" collapsed="false">
      <c r="A786" s="0" t="s">
        <v>1611</v>
      </c>
      <c r="B786" s="0" t="s">
        <v>1612</v>
      </c>
      <c r="C786" s="0" t="s">
        <v>180</v>
      </c>
      <c r="D786" s="24" t="n">
        <v>60420</v>
      </c>
    </row>
    <row r="787" customFormat="false" ht="15" hidden="false" customHeight="true" outlineLevel="0" collapsed="false">
      <c r="A787" s="0" t="s">
        <v>1613</v>
      </c>
      <c r="B787" s="0" t="s">
        <v>1614</v>
      </c>
      <c r="C787" s="0" t="s">
        <v>172</v>
      </c>
      <c r="D787" s="24" t="n">
        <v>13424300</v>
      </c>
    </row>
    <row r="788" customFormat="false" ht="15" hidden="false" customHeight="true" outlineLevel="0" collapsed="false">
      <c r="A788" s="0" t="s">
        <v>1615</v>
      </c>
      <c r="B788" s="0" t="s">
        <v>1616</v>
      </c>
      <c r="C788" s="0" t="s">
        <v>175</v>
      </c>
      <c r="D788" s="24" t="n">
        <v>1336190</v>
      </c>
    </row>
    <row r="789" customFormat="false" ht="15" hidden="false" customHeight="true" outlineLevel="0" collapsed="false">
      <c r="A789" s="0" t="s">
        <v>1617</v>
      </c>
      <c r="B789" s="0" t="s">
        <v>1618</v>
      </c>
      <c r="C789" s="0" t="s">
        <v>178</v>
      </c>
      <c r="D789" s="24" t="n">
        <v>1336190</v>
      </c>
    </row>
    <row r="790" customFormat="false" ht="15" hidden="false" customHeight="true" outlineLevel="0" collapsed="false">
      <c r="A790" s="0" t="s">
        <v>1619</v>
      </c>
      <c r="B790" s="0" t="s">
        <v>1620</v>
      </c>
      <c r="C790" s="0" t="s">
        <v>180</v>
      </c>
      <c r="D790" s="24" t="n">
        <v>1121800</v>
      </c>
    </row>
    <row r="791" customFormat="false" ht="15" hidden="false" customHeight="true" outlineLevel="0" collapsed="false">
      <c r="A791" s="0" t="s">
        <v>1621</v>
      </c>
      <c r="B791" s="0" t="s">
        <v>1622</v>
      </c>
      <c r="C791" s="0" t="s">
        <v>180</v>
      </c>
      <c r="D791" s="24" t="n">
        <v>214390</v>
      </c>
    </row>
    <row r="792" customFormat="false" ht="15" hidden="false" customHeight="true" outlineLevel="0" collapsed="false">
      <c r="A792" s="0" t="s">
        <v>1623</v>
      </c>
      <c r="B792" s="0" t="s">
        <v>1624</v>
      </c>
      <c r="C792" s="0" t="s">
        <v>175</v>
      </c>
      <c r="D792" s="24" t="n">
        <v>7679690</v>
      </c>
    </row>
    <row r="793" customFormat="false" ht="15" hidden="false" customHeight="true" outlineLevel="0" collapsed="false">
      <c r="A793" s="0" t="s">
        <v>1625</v>
      </c>
      <c r="B793" s="0" t="s">
        <v>1626</v>
      </c>
      <c r="C793" s="0" t="s">
        <v>178</v>
      </c>
      <c r="D793" s="24" t="n">
        <v>3110940</v>
      </c>
    </row>
    <row r="794" customFormat="false" ht="15" hidden="false" customHeight="true" outlineLevel="0" collapsed="false">
      <c r="A794" s="0" t="s">
        <v>1627</v>
      </c>
      <c r="B794" s="0" t="s">
        <v>1626</v>
      </c>
      <c r="C794" s="0" t="s">
        <v>180</v>
      </c>
      <c r="D794" s="24" t="n">
        <v>3089410</v>
      </c>
    </row>
    <row r="795" customFormat="false" ht="15" hidden="false" customHeight="true" outlineLevel="0" collapsed="false">
      <c r="A795" s="0" t="s">
        <v>1628</v>
      </c>
      <c r="B795" s="0" t="s">
        <v>1629</v>
      </c>
      <c r="C795" s="0" t="s">
        <v>180</v>
      </c>
      <c r="D795" s="24" t="n">
        <v>21530</v>
      </c>
    </row>
    <row r="796" customFormat="false" ht="15" hidden="false" customHeight="true" outlineLevel="0" collapsed="false">
      <c r="A796" s="0" t="s">
        <v>1630</v>
      </c>
      <c r="B796" s="0" t="s">
        <v>1631</v>
      </c>
      <c r="C796" s="0" t="s">
        <v>178</v>
      </c>
      <c r="D796" s="24" t="n">
        <v>670890</v>
      </c>
    </row>
    <row r="797" customFormat="false" ht="15" hidden="false" customHeight="true" outlineLevel="0" collapsed="false">
      <c r="A797" s="0" t="s">
        <v>1632</v>
      </c>
      <c r="B797" s="0" t="s">
        <v>1633</v>
      </c>
      <c r="C797" s="0" t="s">
        <v>180</v>
      </c>
      <c r="D797" s="24" t="n">
        <v>400810</v>
      </c>
    </row>
    <row r="798" customFormat="false" ht="15" hidden="false" customHeight="true" outlineLevel="0" collapsed="false">
      <c r="A798" s="0" t="s">
        <v>1634</v>
      </c>
      <c r="B798" s="0" t="s">
        <v>1635</v>
      </c>
      <c r="C798" s="0" t="s">
        <v>180</v>
      </c>
      <c r="D798" s="24" t="n">
        <v>270070</v>
      </c>
    </row>
    <row r="799" customFormat="false" ht="15" hidden="false" customHeight="true" outlineLevel="0" collapsed="false">
      <c r="A799" s="0" t="s">
        <v>1636</v>
      </c>
      <c r="B799" s="0" t="s">
        <v>1637</v>
      </c>
      <c r="C799" s="0" t="s">
        <v>178</v>
      </c>
      <c r="D799" s="24" t="n">
        <v>3897860</v>
      </c>
    </row>
    <row r="800" customFormat="false" ht="15" hidden="false" customHeight="true" outlineLevel="0" collapsed="false">
      <c r="A800" s="0" t="s">
        <v>1638</v>
      </c>
      <c r="B800" s="0" t="s">
        <v>1637</v>
      </c>
      <c r="C800" s="0" t="s">
        <v>180</v>
      </c>
      <c r="D800" s="24" t="n">
        <v>3897860</v>
      </c>
    </row>
    <row r="801" customFormat="false" ht="15" hidden="false" customHeight="true" outlineLevel="0" collapsed="false">
      <c r="A801" s="0" t="s">
        <v>1639</v>
      </c>
      <c r="B801" s="0" t="s">
        <v>1640</v>
      </c>
      <c r="C801" s="0" t="s">
        <v>175</v>
      </c>
      <c r="D801" s="24" t="n">
        <v>2371490</v>
      </c>
    </row>
    <row r="802" customFormat="false" ht="15" hidden="false" customHeight="true" outlineLevel="0" collapsed="false">
      <c r="A802" s="0" t="s">
        <v>1641</v>
      </c>
      <c r="B802" s="0" t="s">
        <v>1642</v>
      </c>
      <c r="C802" s="0" t="s">
        <v>178</v>
      </c>
      <c r="D802" s="24" t="n">
        <v>91700</v>
      </c>
    </row>
    <row r="803" customFormat="false" ht="15" hidden="false" customHeight="true" outlineLevel="0" collapsed="false">
      <c r="A803" s="0" t="s">
        <v>1643</v>
      </c>
      <c r="B803" s="0" t="s">
        <v>1642</v>
      </c>
      <c r="C803" s="0" t="s">
        <v>180</v>
      </c>
      <c r="D803" s="24" t="n">
        <v>91700</v>
      </c>
    </row>
    <row r="804" customFormat="false" ht="15" hidden="false" customHeight="true" outlineLevel="0" collapsed="false">
      <c r="A804" s="0" t="s">
        <v>1644</v>
      </c>
      <c r="B804" s="0" t="s">
        <v>1645</v>
      </c>
      <c r="C804" s="0" t="s">
        <v>178</v>
      </c>
      <c r="D804" s="24" t="n">
        <v>479100</v>
      </c>
    </row>
    <row r="805" customFormat="false" ht="15" hidden="false" customHeight="true" outlineLevel="0" collapsed="false">
      <c r="A805" s="0" t="s">
        <v>1646</v>
      </c>
      <c r="B805" s="0" t="s">
        <v>1645</v>
      </c>
      <c r="C805" s="0" t="s">
        <v>180</v>
      </c>
      <c r="D805" s="24" t="n">
        <v>479100</v>
      </c>
    </row>
    <row r="806" customFormat="false" ht="15" hidden="false" customHeight="true" outlineLevel="0" collapsed="false">
      <c r="A806" s="0" t="s">
        <v>1647</v>
      </c>
      <c r="B806" s="0" t="s">
        <v>1648</v>
      </c>
      <c r="C806" s="0" t="s">
        <v>178</v>
      </c>
      <c r="D806" s="24" t="n">
        <v>489570</v>
      </c>
    </row>
    <row r="807" customFormat="false" ht="15" hidden="false" customHeight="true" outlineLevel="0" collapsed="false">
      <c r="A807" s="0" t="s">
        <v>1649</v>
      </c>
      <c r="B807" s="0" t="s">
        <v>1648</v>
      </c>
      <c r="C807" s="0" t="s">
        <v>180</v>
      </c>
      <c r="D807" s="24" t="n">
        <v>489570</v>
      </c>
    </row>
    <row r="808" customFormat="false" ht="15" hidden="false" customHeight="true" outlineLevel="0" collapsed="false">
      <c r="A808" s="0" t="s">
        <v>1650</v>
      </c>
      <c r="B808" s="0" t="s">
        <v>1651</v>
      </c>
      <c r="C808" s="0" t="s">
        <v>178</v>
      </c>
      <c r="D808" s="24" t="n">
        <v>55110</v>
      </c>
    </row>
    <row r="809" customFormat="false" ht="15" hidden="false" customHeight="true" outlineLevel="0" collapsed="false">
      <c r="A809" s="0" t="s">
        <v>1652</v>
      </c>
      <c r="B809" s="0" t="s">
        <v>1651</v>
      </c>
      <c r="C809" s="0" t="s">
        <v>180</v>
      </c>
      <c r="D809" s="24" t="n">
        <v>55110</v>
      </c>
    </row>
    <row r="810" customFormat="false" ht="15" hidden="false" customHeight="true" outlineLevel="0" collapsed="false">
      <c r="A810" s="0" t="s">
        <v>1653</v>
      </c>
      <c r="B810" s="0" t="s">
        <v>1654</v>
      </c>
      <c r="C810" s="0" t="s">
        <v>178</v>
      </c>
      <c r="D810" s="24" t="n">
        <v>1256010</v>
      </c>
    </row>
    <row r="811" customFormat="false" ht="15" hidden="false" customHeight="true" outlineLevel="0" collapsed="false">
      <c r="A811" s="0" t="s">
        <v>1655</v>
      </c>
      <c r="B811" s="0" t="s">
        <v>1656</v>
      </c>
      <c r="C811" s="0" t="s">
        <v>180</v>
      </c>
      <c r="D811" s="24" t="n">
        <v>1256010</v>
      </c>
    </row>
    <row r="812" customFormat="false" ht="15" hidden="false" customHeight="true" outlineLevel="0" collapsed="false">
      <c r="A812" s="0" t="s">
        <v>1657</v>
      </c>
      <c r="B812" s="0" t="s">
        <v>1658</v>
      </c>
      <c r="C812" s="0" t="s">
        <v>175</v>
      </c>
      <c r="D812" s="24" t="n">
        <v>1522990</v>
      </c>
    </row>
    <row r="813" customFormat="false" ht="15" hidden="false" customHeight="true" outlineLevel="0" collapsed="false">
      <c r="A813" s="0" t="s">
        <v>1659</v>
      </c>
      <c r="B813" s="0" t="s">
        <v>1658</v>
      </c>
      <c r="C813" s="0" t="s">
        <v>178</v>
      </c>
      <c r="D813" s="24" t="n">
        <v>1522990</v>
      </c>
    </row>
    <row r="814" customFormat="false" ht="15" hidden="false" customHeight="true" outlineLevel="0" collapsed="false">
      <c r="A814" s="0" t="s">
        <v>1660</v>
      </c>
      <c r="B814" s="0" t="s">
        <v>1661</v>
      </c>
      <c r="C814" s="0" t="s">
        <v>180</v>
      </c>
      <c r="D814" s="24" t="n">
        <v>284800</v>
      </c>
    </row>
    <row r="815" customFormat="false" ht="15" hidden="false" customHeight="true" outlineLevel="0" collapsed="false">
      <c r="A815" s="0" t="s">
        <v>1662</v>
      </c>
      <c r="B815" s="0" t="s">
        <v>1663</v>
      </c>
      <c r="C815" s="0" t="s">
        <v>180</v>
      </c>
      <c r="D815" s="24" t="n">
        <v>1238190</v>
      </c>
    </row>
    <row r="816" customFormat="false" ht="15" hidden="false" customHeight="true" outlineLevel="0" collapsed="false">
      <c r="A816" s="0" t="s">
        <v>1664</v>
      </c>
      <c r="B816" s="0" t="s">
        <v>1665</v>
      </c>
      <c r="C816" s="0" t="s">
        <v>175</v>
      </c>
      <c r="D816" s="24" t="n">
        <v>513930</v>
      </c>
    </row>
    <row r="817" customFormat="false" ht="15" hidden="false" customHeight="true" outlineLevel="0" collapsed="false">
      <c r="A817" s="0" t="s">
        <v>1666</v>
      </c>
      <c r="B817" s="0" t="s">
        <v>1667</v>
      </c>
      <c r="C817" s="0" t="s">
        <v>178</v>
      </c>
      <c r="D817" s="24" t="n">
        <v>68300</v>
      </c>
    </row>
    <row r="818" customFormat="false" ht="15" hidden="false" customHeight="true" outlineLevel="0" collapsed="false">
      <c r="A818" s="0" t="s">
        <v>1668</v>
      </c>
      <c r="B818" s="0" t="s">
        <v>1669</v>
      </c>
      <c r="C818" s="0" t="s">
        <v>180</v>
      </c>
      <c r="D818" s="24" t="n">
        <v>64520</v>
      </c>
    </row>
    <row r="819" customFormat="false" ht="15" hidden="false" customHeight="true" outlineLevel="0" collapsed="false">
      <c r="A819" s="0" t="s">
        <v>1670</v>
      </c>
      <c r="B819" s="0" t="s">
        <v>1671</v>
      </c>
      <c r="C819" s="0" t="s">
        <v>180</v>
      </c>
      <c r="D819" s="24" t="n">
        <v>3780</v>
      </c>
    </row>
    <row r="820" customFormat="false" ht="15" hidden="false" customHeight="true" outlineLevel="0" collapsed="false">
      <c r="A820" s="0" t="s">
        <v>1672</v>
      </c>
      <c r="B820" s="0" t="s">
        <v>1673</v>
      </c>
      <c r="C820" s="0" t="s">
        <v>178</v>
      </c>
      <c r="D820" s="24" t="n">
        <v>239470</v>
      </c>
    </row>
    <row r="821" customFormat="false" ht="15" hidden="false" customHeight="true" outlineLevel="0" collapsed="false">
      <c r="A821" s="0" t="s">
        <v>1674</v>
      </c>
      <c r="B821" s="0" t="s">
        <v>1675</v>
      </c>
      <c r="C821" s="0" t="s">
        <v>180</v>
      </c>
      <c r="D821" s="24" t="n">
        <v>46100</v>
      </c>
    </row>
    <row r="822" customFormat="false" ht="15" hidden="false" customHeight="true" outlineLevel="0" collapsed="false">
      <c r="A822" s="0" t="s">
        <v>1676</v>
      </c>
      <c r="B822" s="0" t="s">
        <v>1677</v>
      </c>
      <c r="C822" s="0" t="s">
        <v>180</v>
      </c>
      <c r="D822" s="24" t="n">
        <v>193370</v>
      </c>
    </row>
    <row r="823" customFormat="false" ht="15" hidden="false" customHeight="true" outlineLevel="0" collapsed="false">
      <c r="A823" s="0" t="s">
        <v>1678</v>
      </c>
      <c r="B823" s="0" t="s">
        <v>1679</v>
      </c>
      <c r="C823" s="0" t="s">
        <v>178</v>
      </c>
      <c r="D823" s="24" t="n">
        <v>51790</v>
      </c>
    </row>
    <row r="824" customFormat="false" ht="15" hidden="false" customHeight="true" outlineLevel="0" collapsed="false">
      <c r="A824" s="0" t="s">
        <v>1680</v>
      </c>
      <c r="B824" s="0" t="s">
        <v>1679</v>
      </c>
      <c r="C824" s="0" t="s">
        <v>180</v>
      </c>
      <c r="D824" s="24" t="n">
        <v>51790</v>
      </c>
    </row>
    <row r="825" customFormat="false" ht="15" hidden="false" customHeight="true" outlineLevel="0" collapsed="false">
      <c r="A825" s="0" t="s">
        <v>1681</v>
      </c>
      <c r="B825" s="0" t="s">
        <v>1682</v>
      </c>
      <c r="C825" s="0" t="s">
        <v>178</v>
      </c>
      <c r="D825" s="24" t="n">
        <v>58430</v>
      </c>
    </row>
    <row r="826" customFormat="false" ht="15" hidden="false" customHeight="true" outlineLevel="0" collapsed="false">
      <c r="A826" s="0" t="s">
        <v>1683</v>
      </c>
      <c r="B826" s="0" t="s">
        <v>1682</v>
      </c>
      <c r="C826" s="0" t="s">
        <v>180</v>
      </c>
      <c r="D826" s="24" t="n">
        <v>58430</v>
      </c>
    </row>
    <row r="827" customFormat="false" ht="15" hidden="false" customHeight="true" outlineLevel="0" collapsed="false">
      <c r="A827" s="0" t="s">
        <v>1684</v>
      </c>
      <c r="B827" s="0" t="s">
        <v>1685</v>
      </c>
      <c r="C827" s="0" t="s">
        <v>178</v>
      </c>
      <c r="D827" s="24" t="n">
        <v>95940</v>
      </c>
    </row>
    <row r="828" customFormat="false" ht="15" hidden="false" customHeight="true" outlineLevel="0" collapsed="false">
      <c r="A828" s="0" t="s">
        <v>1686</v>
      </c>
      <c r="B828" s="0" t="s">
        <v>1687</v>
      </c>
      <c r="C828" s="0" t="s">
        <v>180</v>
      </c>
      <c r="D828" s="24" t="n">
        <v>2760</v>
      </c>
    </row>
    <row r="829" customFormat="false" ht="15" hidden="false" customHeight="true" outlineLevel="0" collapsed="false">
      <c r="A829" s="0" t="s">
        <v>1688</v>
      </c>
      <c r="B829" s="0" t="s">
        <v>1689</v>
      </c>
      <c r="C829" s="0" t="s">
        <v>180</v>
      </c>
      <c r="D829" s="24" t="n">
        <v>93180</v>
      </c>
    </row>
    <row r="830" customFormat="false" ht="15" hidden="false" customHeight="true" outlineLevel="0" collapsed="false">
      <c r="A830" s="0" t="s">
        <v>1690</v>
      </c>
      <c r="B830" s="0" t="s">
        <v>1691</v>
      </c>
      <c r="C830" s="0" t="s">
        <v>172</v>
      </c>
      <c r="D830" s="24" t="n">
        <v>17753430</v>
      </c>
    </row>
    <row r="831" customFormat="false" ht="15" hidden="false" customHeight="true" outlineLevel="0" collapsed="false">
      <c r="A831" s="0" t="s">
        <v>1692</v>
      </c>
      <c r="B831" s="0" t="s">
        <v>1693</v>
      </c>
      <c r="C831" s="0" t="s">
        <v>175</v>
      </c>
      <c r="D831" s="24" t="n">
        <v>1436680</v>
      </c>
    </row>
    <row r="832" customFormat="false" ht="15" hidden="false" customHeight="true" outlineLevel="0" collapsed="false">
      <c r="A832" s="0" t="s">
        <v>1694</v>
      </c>
      <c r="B832" s="0" t="s">
        <v>1695</v>
      </c>
      <c r="C832" s="0" t="s">
        <v>178</v>
      </c>
      <c r="D832" s="24" t="n">
        <v>1436680</v>
      </c>
    </row>
    <row r="833" customFormat="false" ht="15" hidden="false" customHeight="true" outlineLevel="0" collapsed="false">
      <c r="A833" s="0" t="s">
        <v>1696</v>
      </c>
      <c r="B833" s="0" t="s">
        <v>1695</v>
      </c>
      <c r="C833" s="0" t="s">
        <v>180</v>
      </c>
      <c r="D833" s="24" t="n">
        <v>1436680</v>
      </c>
    </row>
    <row r="834" customFormat="false" ht="15" hidden="false" customHeight="true" outlineLevel="0" collapsed="false">
      <c r="A834" s="0" t="s">
        <v>1697</v>
      </c>
      <c r="B834" s="0" t="s">
        <v>1698</v>
      </c>
      <c r="C834" s="0" t="s">
        <v>175</v>
      </c>
      <c r="D834" s="24" t="n">
        <v>38910</v>
      </c>
    </row>
    <row r="835" customFormat="false" ht="15" hidden="false" customHeight="true" outlineLevel="0" collapsed="false">
      <c r="A835" s="0" t="s">
        <v>1699</v>
      </c>
      <c r="B835" s="0" t="s">
        <v>1700</v>
      </c>
      <c r="C835" s="0" t="s">
        <v>178</v>
      </c>
      <c r="D835" s="24" t="n">
        <v>34280</v>
      </c>
    </row>
    <row r="836" customFormat="false" ht="15" hidden="false" customHeight="true" outlineLevel="0" collapsed="false">
      <c r="A836" s="0" t="s">
        <v>1701</v>
      </c>
      <c r="B836" s="0" t="s">
        <v>1700</v>
      </c>
      <c r="C836" s="0" t="s">
        <v>180</v>
      </c>
      <c r="D836" s="24" t="n">
        <v>34280</v>
      </c>
    </row>
    <row r="837" customFormat="false" ht="15" hidden="false" customHeight="true" outlineLevel="0" collapsed="false">
      <c r="A837" s="0" t="s">
        <v>1702</v>
      </c>
      <c r="B837" s="0" t="s">
        <v>1703</v>
      </c>
      <c r="C837" s="0" t="s">
        <v>178</v>
      </c>
      <c r="D837" s="24" t="n">
        <v>3430</v>
      </c>
    </row>
    <row r="838" customFormat="false" ht="15" hidden="false" customHeight="true" outlineLevel="0" collapsed="false">
      <c r="A838" s="0" t="s">
        <v>1704</v>
      </c>
      <c r="B838" s="0" t="s">
        <v>1703</v>
      </c>
      <c r="C838" s="0" t="s">
        <v>180</v>
      </c>
      <c r="D838" s="24" t="n">
        <v>3430</v>
      </c>
    </row>
    <row r="839" customFormat="false" ht="15" hidden="false" customHeight="true" outlineLevel="0" collapsed="false">
      <c r="A839" s="0" t="s">
        <v>1705</v>
      </c>
      <c r="B839" s="0" t="s">
        <v>1706</v>
      </c>
      <c r="C839" s="0" t="s">
        <v>178</v>
      </c>
      <c r="D839" s="24" t="n">
        <v>1200</v>
      </c>
    </row>
    <row r="840" customFormat="false" ht="15" hidden="false" customHeight="true" outlineLevel="0" collapsed="false">
      <c r="A840" s="0" t="s">
        <v>1707</v>
      </c>
      <c r="B840" s="0" t="s">
        <v>1708</v>
      </c>
      <c r="C840" s="0" t="s">
        <v>180</v>
      </c>
      <c r="D840" s="24" t="n">
        <v>1200</v>
      </c>
    </row>
    <row r="841" customFormat="false" ht="15" hidden="false" customHeight="true" outlineLevel="0" collapsed="false">
      <c r="A841" s="0" t="s">
        <v>1709</v>
      </c>
      <c r="B841" s="0" t="s">
        <v>1710</v>
      </c>
      <c r="C841" s="0" t="s">
        <v>175</v>
      </c>
      <c r="D841" s="24" t="n">
        <v>2525690</v>
      </c>
    </row>
    <row r="842" customFormat="false" ht="15" hidden="false" customHeight="true" outlineLevel="0" collapsed="false">
      <c r="A842" s="0" t="s">
        <v>1711</v>
      </c>
      <c r="B842" s="0" t="s">
        <v>1712</v>
      </c>
      <c r="C842" s="0" t="s">
        <v>178</v>
      </c>
      <c r="D842" s="24" t="n">
        <v>158830</v>
      </c>
    </row>
    <row r="843" customFormat="false" ht="15" hidden="false" customHeight="true" outlineLevel="0" collapsed="false">
      <c r="A843" s="0" t="s">
        <v>1713</v>
      </c>
      <c r="B843" s="0" t="s">
        <v>1712</v>
      </c>
      <c r="C843" s="0" t="s">
        <v>180</v>
      </c>
      <c r="D843" s="24" t="n">
        <v>158830</v>
      </c>
    </row>
    <row r="844" customFormat="false" ht="15" hidden="false" customHeight="true" outlineLevel="0" collapsed="false">
      <c r="A844" s="0" t="s">
        <v>1714</v>
      </c>
      <c r="B844" s="0" t="s">
        <v>1715</v>
      </c>
      <c r="C844" s="0" t="s">
        <v>178</v>
      </c>
      <c r="D844" s="24" t="n">
        <v>404060</v>
      </c>
    </row>
    <row r="845" customFormat="false" ht="15" hidden="false" customHeight="true" outlineLevel="0" collapsed="false">
      <c r="A845" s="0" t="s">
        <v>1716</v>
      </c>
      <c r="B845" s="0" t="s">
        <v>1715</v>
      </c>
      <c r="C845" s="0" t="s">
        <v>180</v>
      </c>
      <c r="D845" s="24" t="n">
        <v>404060</v>
      </c>
    </row>
    <row r="846" customFormat="false" ht="15" hidden="false" customHeight="true" outlineLevel="0" collapsed="false">
      <c r="A846" s="0" t="s">
        <v>1717</v>
      </c>
      <c r="B846" s="0" t="s">
        <v>1718</v>
      </c>
      <c r="C846" s="0" t="s">
        <v>178</v>
      </c>
      <c r="D846" s="24" t="n">
        <v>1373680</v>
      </c>
    </row>
    <row r="847" customFormat="false" ht="15" hidden="false" customHeight="true" outlineLevel="0" collapsed="false">
      <c r="A847" s="0" t="s">
        <v>1719</v>
      </c>
      <c r="B847" s="0" t="s">
        <v>1718</v>
      </c>
      <c r="C847" s="0" t="s">
        <v>180</v>
      </c>
      <c r="D847" s="24" t="n">
        <v>1373680</v>
      </c>
    </row>
    <row r="848" customFormat="false" ht="15" hidden="false" customHeight="true" outlineLevel="0" collapsed="false">
      <c r="A848" s="0" t="s">
        <v>1720</v>
      </c>
      <c r="B848" s="0" t="s">
        <v>1721</v>
      </c>
      <c r="C848" s="0" t="s">
        <v>178</v>
      </c>
      <c r="D848" s="24" t="n">
        <v>14430</v>
      </c>
    </row>
    <row r="849" customFormat="false" ht="15" hidden="false" customHeight="true" outlineLevel="0" collapsed="false">
      <c r="A849" s="0" t="s">
        <v>1722</v>
      </c>
      <c r="B849" s="0" t="s">
        <v>1721</v>
      </c>
      <c r="C849" s="0" t="s">
        <v>180</v>
      </c>
      <c r="D849" s="24" t="n">
        <v>14430</v>
      </c>
    </row>
    <row r="850" customFormat="false" ht="15" hidden="false" customHeight="true" outlineLevel="0" collapsed="false">
      <c r="A850" s="0" t="s">
        <v>1723</v>
      </c>
      <c r="B850" s="0" t="s">
        <v>1724</v>
      </c>
      <c r="C850" s="0" t="s">
        <v>178</v>
      </c>
      <c r="D850" s="24" t="n">
        <v>153140</v>
      </c>
    </row>
    <row r="851" customFormat="false" ht="15" hidden="false" customHeight="true" outlineLevel="0" collapsed="false">
      <c r="A851" s="0" t="s">
        <v>1725</v>
      </c>
      <c r="B851" s="0" t="s">
        <v>1724</v>
      </c>
      <c r="C851" s="0" t="s">
        <v>180</v>
      </c>
      <c r="D851" s="24" t="n">
        <v>153140</v>
      </c>
    </row>
    <row r="852" customFormat="false" ht="15" hidden="false" customHeight="true" outlineLevel="0" collapsed="false">
      <c r="A852" s="0" t="s">
        <v>1726</v>
      </c>
      <c r="B852" s="0" t="s">
        <v>1727</v>
      </c>
      <c r="C852" s="0" t="s">
        <v>178</v>
      </c>
      <c r="D852" s="24" t="n">
        <v>55810</v>
      </c>
    </row>
    <row r="853" customFormat="false" ht="15" hidden="false" customHeight="true" outlineLevel="0" collapsed="false">
      <c r="A853" s="0" t="s">
        <v>1728</v>
      </c>
      <c r="B853" s="0" t="s">
        <v>1727</v>
      </c>
      <c r="C853" s="0" t="s">
        <v>180</v>
      </c>
      <c r="D853" s="24" t="n">
        <v>55810</v>
      </c>
    </row>
    <row r="854" customFormat="false" ht="15" hidden="false" customHeight="true" outlineLevel="0" collapsed="false">
      <c r="A854" s="0" t="s">
        <v>1729</v>
      </c>
      <c r="B854" s="0" t="s">
        <v>1730</v>
      </c>
      <c r="C854" s="0" t="s">
        <v>178</v>
      </c>
      <c r="D854" s="24" t="n">
        <v>329480</v>
      </c>
    </row>
    <row r="855" customFormat="false" ht="15" hidden="false" customHeight="true" outlineLevel="0" collapsed="false">
      <c r="A855" s="0" t="s">
        <v>1731</v>
      </c>
      <c r="B855" s="0" t="s">
        <v>1730</v>
      </c>
      <c r="C855" s="0" t="s">
        <v>180</v>
      </c>
      <c r="D855" s="24" t="n">
        <v>329480</v>
      </c>
    </row>
    <row r="856" customFormat="false" ht="15" hidden="false" customHeight="true" outlineLevel="0" collapsed="false">
      <c r="A856" s="0" t="s">
        <v>1732</v>
      </c>
      <c r="B856" s="0" t="s">
        <v>1733</v>
      </c>
      <c r="C856" s="0" t="s">
        <v>178</v>
      </c>
      <c r="D856" s="24" t="n">
        <v>36260</v>
      </c>
    </row>
    <row r="857" customFormat="false" ht="15" hidden="false" customHeight="true" outlineLevel="0" collapsed="false">
      <c r="A857" s="0" t="s">
        <v>1734</v>
      </c>
      <c r="B857" s="0" t="s">
        <v>1735</v>
      </c>
      <c r="C857" s="0" t="s">
        <v>180</v>
      </c>
      <c r="D857" s="24" t="n">
        <v>36260</v>
      </c>
    </row>
    <row r="858" customFormat="false" ht="15" hidden="false" customHeight="true" outlineLevel="0" collapsed="false">
      <c r="A858" s="0" t="s">
        <v>1736</v>
      </c>
      <c r="B858" s="0" t="s">
        <v>1737</v>
      </c>
      <c r="C858" s="0" t="s">
        <v>175</v>
      </c>
      <c r="D858" s="24" t="n">
        <v>5081880</v>
      </c>
    </row>
    <row r="859" customFormat="false" ht="15" hidden="false" customHeight="true" outlineLevel="0" collapsed="false">
      <c r="A859" s="0" t="s">
        <v>1738</v>
      </c>
      <c r="B859" s="0" t="s">
        <v>1739</v>
      </c>
      <c r="C859" s="0" t="s">
        <v>178</v>
      </c>
      <c r="D859" s="24" t="n">
        <v>35940</v>
      </c>
    </row>
    <row r="860" customFormat="false" ht="15" hidden="false" customHeight="true" outlineLevel="0" collapsed="false">
      <c r="A860" s="0" t="s">
        <v>1740</v>
      </c>
      <c r="B860" s="0" t="s">
        <v>1739</v>
      </c>
      <c r="C860" s="0" t="s">
        <v>180</v>
      </c>
      <c r="D860" s="24" t="n">
        <v>35940</v>
      </c>
    </row>
    <row r="861" customFormat="false" ht="15" hidden="false" customHeight="true" outlineLevel="0" collapsed="false">
      <c r="A861" s="0" t="s">
        <v>1741</v>
      </c>
      <c r="B861" s="0" t="s">
        <v>1742</v>
      </c>
      <c r="C861" s="0" t="s">
        <v>178</v>
      </c>
      <c r="D861" s="24" t="n">
        <v>4290</v>
      </c>
    </row>
    <row r="862" customFormat="false" ht="15" hidden="false" customHeight="true" outlineLevel="0" collapsed="false">
      <c r="A862" s="0" t="s">
        <v>1743</v>
      </c>
      <c r="B862" s="0" t="s">
        <v>1742</v>
      </c>
      <c r="C862" s="0" t="s">
        <v>180</v>
      </c>
      <c r="D862" s="24" t="n">
        <v>4290</v>
      </c>
    </row>
    <row r="863" customFormat="false" ht="15" hidden="false" customHeight="true" outlineLevel="0" collapsed="false">
      <c r="A863" s="0" t="s">
        <v>1744</v>
      </c>
      <c r="B863" s="0" t="s">
        <v>1745</v>
      </c>
      <c r="C863" s="0" t="s">
        <v>178</v>
      </c>
      <c r="D863" s="24" t="n">
        <v>179750</v>
      </c>
    </row>
    <row r="864" customFormat="false" ht="15" hidden="false" customHeight="true" outlineLevel="0" collapsed="false">
      <c r="A864" s="0" t="s">
        <v>1746</v>
      </c>
      <c r="B864" s="0" t="s">
        <v>1745</v>
      </c>
      <c r="C864" s="0" t="s">
        <v>180</v>
      </c>
      <c r="D864" s="24" t="n">
        <v>179750</v>
      </c>
    </row>
    <row r="865" customFormat="false" ht="15" hidden="false" customHeight="true" outlineLevel="0" collapsed="false">
      <c r="A865" s="0" t="s">
        <v>1747</v>
      </c>
      <c r="B865" s="0" t="s">
        <v>1748</v>
      </c>
      <c r="C865" s="0" t="s">
        <v>178</v>
      </c>
      <c r="D865" s="24" t="n">
        <v>12030</v>
      </c>
    </row>
    <row r="866" customFormat="false" ht="15" hidden="false" customHeight="true" outlineLevel="0" collapsed="false">
      <c r="A866" s="0" t="s">
        <v>1749</v>
      </c>
      <c r="B866" s="0" t="s">
        <v>1748</v>
      </c>
      <c r="C866" s="0" t="s">
        <v>180</v>
      </c>
      <c r="D866" s="24" t="n">
        <v>12030</v>
      </c>
    </row>
    <row r="867" customFormat="false" ht="15" hidden="false" customHeight="true" outlineLevel="0" collapsed="false">
      <c r="A867" s="0" t="s">
        <v>1750</v>
      </c>
      <c r="B867" s="0" t="s">
        <v>1751</v>
      </c>
      <c r="C867" s="0" t="s">
        <v>178</v>
      </c>
      <c r="D867" s="24" t="n">
        <v>2595750</v>
      </c>
    </row>
    <row r="868" customFormat="false" ht="15" hidden="false" customHeight="true" outlineLevel="0" collapsed="false">
      <c r="A868" s="0" t="s">
        <v>1752</v>
      </c>
      <c r="B868" s="0" t="s">
        <v>1751</v>
      </c>
      <c r="C868" s="0" t="s">
        <v>180</v>
      </c>
      <c r="D868" s="24" t="n">
        <v>2595750</v>
      </c>
    </row>
    <row r="869" customFormat="false" ht="15" hidden="false" customHeight="true" outlineLevel="0" collapsed="false">
      <c r="A869" s="0" t="s">
        <v>1753</v>
      </c>
      <c r="B869" s="0" t="s">
        <v>1754</v>
      </c>
      <c r="C869" s="0" t="s">
        <v>178</v>
      </c>
      <c r="D869" s="24" t="n">
        <v>154800</v>
      </c>
    </row>
    <row r="870" customFormat="false" ht="15" hidden="false" customHeight="true" outlineLevel="0" collapsed="false">
      <c r="A870" s="0" t="s">
        <v>1755</v>
      </c>
      <c r="B870" s="0" t="s">
        <v>1754</v>
      </c>
      <c r="C870" s="0" t="s">
        <v>180</v>
      </c>
      <c r="D870" s="24" t="n">
        <v>154800</v>
      </c>
    </row>
    <row r="871" customFormat="false" ht="15" hidden="false" customHeight="true" outlineLevel="0" collapsed="false">
      <c r="A871" s="0" t="s">
        <v>1756</v>
      </c>
      <c r="B871" s="0" t="s">
        <v>1757</v>
      </c>
      <c r="C871" s="0" t="s">
        <v>178</v>
      </c>
      <c r="D871" s="24" t="n">
        <v>73440</v>
      </c>
    </row>
    <row r="872" customFormat="false" ht="15" hidden="false" customHeight="true" outlineLevel="0" collapsed="false">
      <c r="A872" s="0" t="s">
        <v>1758</v>
      </c>
      <c r="B872" s="0" t="s">
        <v>1757</v>
      </c>
      <c r="C872" s="0" t="s">
        <v>180</v>
      </c>
      <c r="D872" s="24" t="n">
        <v>73440</v>
      </c>
    </row>
    <row r="873" customFormat="false" ht="15" hidden="false" customHeight="true" outlineLevel="0" collapsed="false">
      <c r="A873" s="0" t="s">
        <v>1759</v>
      </c>
      <c r="B873" s="0" t="s">
        <v>1760</v>
      </c>
      <c r="C873" s="0" t="s">
        <v>178</v>
      </c>
      <c r="D873" s="24" t="n">
        <v>261420</v>
      </c>
    </row>
    <row r="874" customFormat="false" ht="15" hidden="false" customHeight="true" outlineLevel="0" collapsed="false">
      <c r="A874" s="0" t="s">
        <v>1761</v>
      </c>
      <c r="B874" s="0" t="s">
        <v>1760</v>
      </c>
      <c r="C874" s="0" t="s">
        <v>180</v>
      </c>
      <c r="D874" s="24" t="n">
        <v>261420</v>
      </c>
    </row>
    <row r="875" customFormat="false" ht="15" hidden="false" customHeight="true" outlineLevel="0" collapsed="false">
      <c r="A875" s="0" t="s">
        <v>1762</v>
      </c>
      <c r="B875" s="0" t="s">
        <v>1763</v>
      </c>
      <c r="C875" s="0" t="s">
        <v>178</v>
      </c>
      <c r="D875" s="24" t="n">
        <v>148060</v>
      </c>
    </row>
    <row r="876" customFormat="false" ht="15" hidden="false" customHeight="true" outlineLevel="0" collapsed="false">
      <c r="A876" s="0" t="s">
        <v>1764</v>
      </c>
      <c r="B876" s="0" t="s">
        <v>1763</v>
      </c>
      <c r="C876" s="0" t="s">
        <v>180</v>
      </c>
      <c r="D876" s="24" t="n">
        <v>148060</v>
      </c>
    </row>
    <row r="877" customFormat="false" ht="15" hidden="false" customHeight="true" outlineLevel="0" collapsed="false">
      <c r="A877" s="0" t="s">
        <v>1765</v>
      </c>
      <c r="B877" s="0" t="s">
        <v>1766</v>
      </c>
      <c r="C877" s="0" t="s">
        <v>178</v>
      </c>
      <c r="D877" s="24" t="n">
        <v>85520</v>
      </c>
    </row>
    <row r="878" customFormat="false" ht="15" hidden="false" customHeight="true" outlineLevel="0" collapsed="false">
      <c r="A878" s="0" t="s">
        <v>1767</v>
      </c>
      <c r="B878" s="0" t="s">
        <v>1766</v>
      </c>
      <c r="C878" s="0" t="s">
        <v>180</v>
      </c>
      <c r="D878" s="24" t="n">
        <v>85520</v>
      </c>
    </row>
    <row r="879" customFormat="false" ht="15" hidden="false" customHeight="true" outlineLevel="0" collapsed="false">
      <c r="A879" s="0" t="s">
        <v>1768</v>
      </c>
      <c r="B879" s="0" t="s">
        <v>1769</v>
      </c>
      <c r="C879" s="0" t="s">
        <v>178</v>
      </c>
      <c r="D879" s="24" t="n">
        <v>164790</v>
      </c>
    </row>
    <row r="880" customFormat="false" ht="15" hidden="false" customHeight="true" outlineLevel="0" collapsed="false">
      <c r="A880" s="0" t="s">
        <v>1770</v>
      </c>
      <c r="B880" s="0" t="s">
        <v>1769</v>
      </c>
      <c r="C880" s="0" t="s">
        <v>180</v>
      </c>
      <c r="D880" s="24" t="n">
        <v>164790</v>
      </c>
    </row>
    <row r="881" customFormat="false" ht="15" hidden="false" customHeight="true" outlineLevel="0" collapsed="false">
      <c r="A881" s="0" t="s">
        <v>1771</v>
      </c>
      <c r="B881" s="0" t="s">
        <v>1772</v>
      </c>
      <c r="C881" s="0" t="s">
        <v>178</v>
      </c>
      <c r="D881" s="24" t="n">
        <v>36860</v>
      </c>
    </row>
    <row r="882" customFormat="false" ht="15" hidden="false" customHeight="true" outlineLevel="0" collapsed="false">
      <c r="A882" s="0" t="s">
        <v>1773</v>
      </c>
      <c r="B882" s="0" t="s">
        <v>1772</v>
      </c>
      <c r="C882" s="0" t="s">
        <v>180</v>
      </c>
      <c r="D882" s="24" t="n">
        <v>36860</v>
      </c>
    </row>
    <row r="883" customFormat="false" ht="15" hidden="false" customHeight="true" outlineLevel="0" collapsed="false">
      <c r="A883" s="0" t="s">
        <v>1774</v>
      </c>
      <c r="B883" s="0" t="s">
        <v>1775</v>
      </c>
      <c r="C883" s="0" t="s">
        <v>178</v>
      </c>
      <c r="D883" s="24" t="n">
        <v>75200</v>
      </c>
    </row>
    <row r="884" customFormat="false" ht="15" hidden="false" customHeight="true" outlineLevel="0" collapsed="false">
      <c r="A884" s="0" t="s">
        <v>1776</v>
      </c>
      <c r="B884" s="0" t="s">
        <v>1775</v>
      </c>
      <c r="C884" s="0" t="s">
        <v>180</v>
      </c>
      <c r="D884" s="24" t="n">
        <v>75200</v>
      </c>
    </row>
    <row r="885" customFormat="false" ht="15" hidden="false" customHeight="true" outlineLevel="0" collapsed="false">
      <c r="A885" s="0" t="s">
        <v>1777</v>
      </c>
      <c r="B885" s="0" t="s">
        <v>1778</v>
      </c>
      <c r="C885" s="0" t="s">
        <v>178</v>
      </c>
      <c r="D885" s="24" t="n">
        <v>90220</v>
      </c>
    </row>
    <row r="886" customFormat="false" ht="15" hidden="false" customHeight="true" outlineLevel="0" collapsed="false">
      <c r="A886" s="0" t="s">
        <v>1779</v>
      </c>
      <c r="B886" s="0" t="s">
        <v>1778</v>
      </c>
      <c r="C886" s="0" t="s">
        <v>180</v>
      </c>
      <c r="D886" s="24" t="n">
        <v>90220</v>
      </c>
    </row>
    <row r="887" customFormat="false" ht="15" hidden="false" customHeight="true" outlineLevel="0" collapsed="false">
      <c r="A887" s="0" t="s">
        <v>1780</v>
      </c>
      <c r="B887" s="0" t="s">
        <v>1781</v>
      </c>
      <c r="C887" s="0" t="s">
        <v>178</v>
      </c>
      <c r="D887" s="24" t="n">
        <v>910180</v>
      </c>
    </row>
    <row r="888" customFormat="false" ht="15" hidden="false" customHeight="true" outlineLevel="0" collapsed="false">
      <c r="A888" s="0" t="s">
        <v>1782</v>
      </c>
      <c r="B888" s="0" t="s">
        <v>1781</v>
      </c>
      <c r="C888" s="0" t="s">
        <v>180</v>
      </c>
      <c r="D888" s="24" t="n">
        <v>910180</v>
      </c>
    </row>
    <row r="889" customFormat="false" ht="15" hidden="false" customHeight="true" outlineLevel="0" collapsed="false">
      <c r="A889" s="0" t="s">
        <v>1783</v>
      </c>
      <c r="B889" s="0" t="s">
        <v>1784</v>
      </c>
      <c r="C889" s="0" t="s">
        <v>178</v>
      </c>
      <c r="D889" s="24" t="n">
        <v>118710</v>
      </c>
    </row>
    <row r="890" customFormat="false" ht="15" hidden="false" customHeight="true" outlineLevel="0" collapsed="false">
      <c r="A890" s="0" t="s">
        <v>1785</v>
      </c>
      <c r="B890" s="0" t="s">
        <v>1784</v>
      </c>
      <c r="C890" s="0" t="s">
        <v>180</v>
      </c>
      <c r="D890" s="24" t="n">
        <v>118710</v>
      </c>
    </row>
    <row r="891" customFormat="false" ht="15" hidden="false" customHeight="true" outlineLevel="0" collapsed="false">
      <c r="A891" s="0" t="s">
        <v>1786</v>
      </c>
      <c r="B891" s="0" t="s">
        <v>1787</v>
      </c>
      <c r="C891" s="0" t="s">
        <v>178</v>
      </c>
      <c r="D891" s="24" t="n">
        <v>134920</v>
      </c>
    </row>
    <row r="892" customFormat="false" ht="15" hidden="false" customHeight="true" outlineLevel="0" collapsed="false">
      <c r="A892" s="0" t="s">
        <v>1788</v>
      </c>
      <c r="B892" s="0" t="s">
        <v>1789</v>
      </c>
      <c r="C892" s="0" t="s">
        <v>180</v>
      </c>
      <c r="D892" s="24" t="n">
        <v>134920</v>
      </c>
    </row>
    <row r="893" customFormat="false" ht="15" hidden="false" customHeight="true" outlineLevel="0" collapsed="false">
      <c r="A893" s="0" t="s">
        <v>1790</v>
      </c>
      <c r="B893" s="0" t="s">
        <v>1791</v>
      </c>
      <c r="C893" s="0" t="s">
        <v>175</v>
      </c>
      <c r="D893" s="24" t="n">
        <v>2259120</v>
      </c>
    </row>
    <row r="894" customFormat="false" ht="15" hidden="false" customHeight="true" outlineLevel="0" collapsed="false">
      <c r="A894" s="0" t="s">
        <v>1792</v>
      </c>
      <c r="B894" s="0" t="s">
        <v>1793</v>
      </c>
      <c r="C894" s="0" t="s">
        <v>178</v>
      </c>
      <c r="D894" s="24" t="n">
        <v>97670</v>
      </c>
    </row>
    <row r="895" customFormat="false" ht="15" hidden="false" customHeight="true" outlineLevel="0" collapsed="false">
      <c r="A895" s="0" t="s">
        <v>1794</v>
      </c>
      <c r="B895" s="0" t="s">
        <v>1793</v>
      </c>
      <c r="C895" s="0" t="s">
        <v>180</v>
      </c>
      <c r="D895" s="24" t="n">
        <v>97670</v>
      </c>
    </row>
    <row r="896" customFormat="false" ht="15" hidden="false" customHeight="true" outlineLevel="0" collapsed="false">
      <c r="A896" s="0" t="s">
        <v>1795</v>
      </c>
      <c r="B896" s="0" t="s">
        <v>1796</v>
      </c>
      <c r="C896" s="0" t="s">
        <v>178</v>
      </c>
      <c r="D896" s="24" t="n">
        <v>68640</v>
      </c>
    </row>
    <row r="897" customFormat="false" ht="15" hidden="false" customHeight="true" outlineLevel="0" collapsed="false">
      <c r="A897" s="0" t="s">
        <v>1797</v>
      </c>
      <c r="B897" s="0" t="s">
        <v>1796</v>
      </c>
      <c r="C897" s="0" t="s">
        <v>180</v>
      </c>
      <c r="D897" s="24" t="n">
        <v>68640</v>
      </c>
    </row>
    <row r="898" customFormat="false" ht="15" hidden="false" customHeight="true" outlineLevel="0" collapsed="false">
      <c r="A898" s="0" t="s">
        <v>1798</v>
      </c>
      <c r="B898" s="0" t="s">
        <v>1799</v>
      </c>
      <c r="C898" s="0" t="s">
        <v>178</v>
      </c>
      <c r="D898" s="24" t="n">
        <v>305300</v>
      </c>
    </row>
    <row r="899" customFormat="false" ht="15" hidden="false" customHeight="true" outlineLevel="0" collapsed="false">
      <c r="A899" s="0" t="s">
        <v>1800</v>
      </c>
      <c r="B899" s="0" t="s">
        <v>1801</v>
      </c>
      <c r="C899" s="0" t="s">
        <v>180</v>
      </c>
      <c r="D899" s="24" t="n">
        <v>102500</v>
      </c>
    </row>
    <row r="900" customFormat="false" ht="15" hidden="false" customHeight="true" outlineLevel="0" collapsed="false">
      <c r="A900" s="0" t="s">
        <v>1802</v>
      </c>
      <c r="B900" s="0" t="s">
        <v>1803</v>
      </c>
      <c r="C900" s="0" t="s">
        <v>180</v>
      </c>
      <c r="D900" s="24" t="n">
        <v>202810</v>
      </c>
    </row>
    <row r="901" customFormat="false" ht="15" hidden="false" customHeight="true" outlineLevel="0" collapsed="false">
      <c r="A901" s="0" t="s">
        <v>1804</v>
      </c>
      <c r="B901" s="0" t="s">
        <v>1805</v>
      </c>
      <c r="C901" s="0" t="s">
        <v>178</v>
      </c>
      <c r="D901" s="24" t="n">
        <v>19430</v>
      </c>
    </row>
    <row r="902" customFormat="false" ht="15" hidden="false" customHeight="true" outlineLevel="0" collapsed="false">
      <c r="A902" s="0" t="s">
        <v>1806</v>
      </c>
      <c r="B902" s="0" t="s">
        <v>1805</v>
      </c>
      <c r="C902" s="0" t="s">
        <v>180</v>
      </c>
      <c r="D902" s="24" t="n">
        <v>19430</v>
      </c>
    </row>
    <row r="903" customFormat="false" ht="15" hidden="false" customHeight="true" outlineLevel="0" collapsed="false">
      <c r="A903" s="0" t="s">
        <v>1807</v>
      </c>
      <c r="B903" s="0" t="s">
        <v>1808</v>
      </c>
      <c r="C903" s="0" t="s">
        <v>178</v>
      </c>
      <c r="D903" s="24" t="n">
        <v>507730</v>
      </c>
    </row>
    <row r="904" customFormat="false" ht="15" hidden="false" customHeight="true" outlineLevel="0" collapsed="false">
      <c r="A904" s="0" t="s">
        <v>1809</v>
      </c>
      <c r="B904" s="0" t="s">
        <v>1810</v>
      </c>
      <c r="C904" s="0" t="s">
        <v>180</v>
      </c>
      <c r="D904" s="24" t="n">
        <v>73720</v>
      </c>
    </row>
    <row r="905" customFormat="false" ht="15" hidden="false" customHeight="true" outlineLevel="0" collapsed="false">
      <c r="A905" s="0" t="s">
        <v>1811</v>
      </c>
      <c r="B905" s="0" t="s">
        <v>1812</v>
      </c>
      <c r="C905" s="0" t="s">
        <v>180</v>
      </c>
      <c r="D905" s="24" t="n">
        <v>328820</v>
      </c>
    </row>
    <row r="906" customFormat="false" ht="15" hidden="false" customHeight="true" outlineLevel="0" collapsed="false">
      <c r="A906" s="0" t="s">
        <v>1813</v>
      </c>
      <c r="B906" s="0" t="s">
        <v>1814</v>
      </c>
      <c r="C906" s="0" t="s">
        <v>180</v>
      </c>
      <c r="D906" s="24" t="n">
        <v>105200</v>
      </c>
    </row>
    <row r="907" customFormat="false" ht="15" hidden="false" customHeight="true" outlineLevel="0" collapsed="false">
      <c r="A907" s="0" t="s">
        <v>1815</v>
      </c>
      <c r="B907" s="0" t="s">
        <v>1816</v>
      </c>
      <c r="C907" s="0" t="s">
        <v>178</v>
      </c>
      <c r="D907" s="24" t="n">
        <v>390160</v>
      </c>
    </row>
    <row r="908" customFormat="false" ht="15" hidden="false" customHeight="true" outlineLevel="0" collapsed="false">
      <c r="A908" s="0" t="s">
        <v>1817</v>
      </c>
      <c r="B908" s="0" t="s">
        <v>1816</v>
      </c>
      <c r="C908" s="0" t="s">
        <v>180</v>
      </c>
      <c r="D908" s="24" t="n">
        <v>390160</v>
      </c>
    </row>
    <row r="909" customFormat="false" ht="15" hidden="false" customHeight="true" outlineLevel="0" collapsed="false">
      <c r="A909" s="0" t="s">
        <v>1818</v>
      </c>
      <c r="B909" s="0" t="s">
        <v>1819</v>
      </c>
      <c r="C909" s="0" t="s">
        <v>178</v>
      </c>
      <c r="D909" s="24" t="n">
        <v>816870</v>
      </c>
    </row>
    <row r="910" customFormat="false" ht="15" hidden="false" customHeight="true" outlineLevel="0" collapsed="false">
      <c r="A910" s="0" t="s">
        <v>1820</v>
      </c>
      <c r="B910" s="0" t="s">
        <v>1819</v>
      </c>
      <c r="C910" s="0" t="s">
        <v>180</v>
      </c>
      <c r="D910" s="24" t="n">
        <v>816870</v>
      </c>
    </row>
    <row r="911" customFormat="false" ht="15" hidden="false" customHeight="true" outlineLevel="0" collapsed="false">
      <c r="A911" s="0" t="s">
        <v>1821</v>
      </c>
      <c r="B911" s="0" t="s">
        <v>1822</v>
      </c>
      <c r="C911" s="0" t="s">
        <v>178</v>
      </c>
      <c r="D911" s="24" t="n">
        <v>53300</v>
      </c>
    </row>
    <row r="912" customFormat="false" ht="15" hidden="false" customHeight="true" outlineLevel="0" collapsed="false">
      <c r="A912" s="0" t="s">
        <v>1823</v>
      </c>
      <c r="B912" s="0" t="s">
        <v>1822</v>
      </c>
      <c r="C912" s="0" t="s">
        <v>180</v>
      </c>
      <c r="D912" s="24" t="n">
        <v>53300</v>
      </c>
    </row>
    <row r="913" customFormat="false" ht="15" hidden="false" customHeight="true" outlineLevel="0" collapsed="false">
      <c r="A913" s="0" t="s">
        <v>1824</v>
      </c>
      <c r="B913" s="0" t="s">
        <v>1825</v>
      </c>
      <c r="C913" s="0" t="s">
        <v>175</v>
      </c>
      <c r="D913" s="24" t="n">
        <v>3284600</v>
      </c>
    </row>
    <row r="914" customFormat="false" ht="15" hidden="false" customHeight="true" outlineLevel="0" collapsed="false">
      <c r="A914" s="0" t="s">
        <v>1826</v>
      </c>
      <c r="B914" s="0" t="s">
        <v>1825</v>
      </c>
      <c r="C914" s="0" t="s">
        <v>178</v>
      </c>
      <c r="D914" s="24" t="n">
        <v>3284600</v>
      </c>
    </row>
    <row r="915" customFormat="false" ht="15" hidden="false" customHeight="true" outlineLevel="0" collapsed="false">
      <c r="A915" s="0" t="s">
        <v>1827</v>
      </c>
      <c r="B915" s="0" t="s">
        <v>1828</v>
      </c>
      <c r="C915" s="0" t="s">
        <v>180</v>
      </c>
      <c r="D915" s="24" t="n">
        <v>459910</v>
      </c>
    </row>
    <row r="916" customFormat="false" ht="15" hidden="false" customHeight="true" outlineLevel="0" collapsed="false">
      <c r="A916" s="0" t="s">
        <v>1829</v>
      </c>
      <c r="B916" s="0" t="s">
        <v>1830</v>
      </c>
      <c r="C916" s="0" t="s">
        <v>180</v>
      </c>
      <c r="D916" s="24" t="n">
        <v>156280</v>
      </c>
    </row>
    <row r="917" customFormat="false" ht="15" hidden="false" customHeight="true" outlineLevel="0" collapsed="false">
      <c r="A917" s="0" t="s">
        <v>1831</v>
      </c>
      <c r="B917" s="0" t="s">
        <v>1832</v>
      </c>
      <c r="C917" s="0" t="s">
        <v>180</v>
      </c>
      <c r="D917" s="24" t="n">
        <v>961610</v>
      </c>
    </row>
    <row r="918" customFormat="false" ht="15" hidden="false" customHeight="true" outlineLevel="0" collapsed="false">
      <c r="A918" s="0" t="s">
        <v>1833</v>
      </c>
      <c r="B918" s="0" t="s">
        <v>1834</v>
      </c>
      <c r="C918" s="0" t="s">
        <v>180</v>
      </c>
      <c r="D918" s="24" t="n">
        <v>1706790</v>
      </c>
    </row>
    <row r="919" customFormat="false" ht="15" hidden="false" customHeight="true" outlineLevel="0" collapsed="false">
      <c r="A919" s="0" t="s">
        <v>1835</v>
      </c>
      <c r="B919" s="0" t="s">
        <v>1836</v>
      </c>
      <c r="C919" s="0" t="s">
        <v>175</v>
      </c>
      <c r="D919" s="24" t="n">
        <v>3126550</v>
      </c>
    </row>
    <row r="920" customFormat="false" ht="15" hidden="false" customHeight="true" outlineLevel="0" collapsed="false">
      <c r="A920" s="0" t="s">
        <v>1837</v>
      </c>
      <c r="B920" s="0" t="s">
        <v>1838</v>
      </c>
      <c r="C920" s="0" t="s">
        <v>178</v>
      </c>
      <c r="D920" s="24" t="n">
        <v>162090</v>
      </c>
    </row>
    <row r="921" customFormat="false" ht="15" hidden="false" customHeight="true" outlineLevel="0" collapsed="false">
      <c r="A921" s="0" t="s">
        <v>1839</v>
      </c>
      <c r="B921" s="0" t="s">
        <v>1840</v>
      </c>
      <c r="C921" s="0" t="s">
        <v>180</v>
      </c>
      <c r="D921" s="24" t="n">
        <v>127080</v>
      </c>
    </row>
    <row r="922" customFormat="false" ht="15" hidden="false" customHeight="true" outlineLevel="0" collapsed="false">
      <c r="A922" s="0" t="s">
        <v>1841</v>
      </c>
      <c r="B922" s="0" t="s">
        <v>1842</v>
      </c>
      <c r="C922" s="0" t="s">
        <v>180</v>
      </c>
      <c r="D922" s="24" t="n">
        <v>35010</v>
      </c>
    </row>
    <row r="923" customFormat="false" ht="15" hidden="false" customHeight="true" outlineLevel="0" collapsed="false">
      <c r="A923" s="0" t="s">
        <v>1843</v>
      </c>
      <c r="B923" s="0" t="s">
        <v>1844</v>
      </c>
      <c r="C923" s="0" t="s">
        <v>178</v>
      </c>
      <c r="D923" s="24" t="n">
        <v>3350</v>
      </c>
    </row>
    <row r="924" customFormat="false" ht="15" hidden="false" customHeight="true" outlineLevel="0" collapsed="false">
      <c r="A924" s="0" t="s">
        <v>1845</v>
      </c>
      <c r="B924" s="0" t="s">
        <v>1844</v>
      </c>
      <c r="C924" s="0" t="s">
        <v>180</v>
      </c>
      <c r="D924" s="24" t="n">
        <v>3350</v>
      </c>
    </row>
    <row r="925" customFormat="false" ht="15" hidden="false" customHeight="true" outlineLevel="0" collapsed="false">
      <c r="A925" s="0" t="s">
        <v>1846</v>
      </c>
      <c r="B925" s="0" t="s">
        <v>1847</v>
      </c>
      <c r="C925" s="0" t="s">
        <v>178</v>
      </c>
      <c r="D925" s="24" t="n">
        <v>214260</v>
      </c>
    </row>
    <row r="926" customFormat="false" ht="15" hidden="false" customHeight="true" outlineLevel="0" collapsed="false">
      <c r="A926" s="0" t="s">
        <v>1848</v>
      </c>
      <c r="B926" s="0" t="s">
        <v>1847</v>
      </c>
      <c r="C926" s="0" t="s">
        <v>180</v>
      </c>
      <c r="D926" s="24" t="n">
        <v>214260</v>
      </c>
    </row>
    <row r="927" customFormat="false" ht="15" hidden="false" customHeight="true" outlineLevel="0" collapsed="false">
      <c r="A927" s="0" t="s">
        <v>1849</v>
      </c>
      <c r="B927" s="0" t="s">
        <v>1850</v>
      </c>
      <c r="C927" s="0" t="s">
        <v>178</v>
      </c>
      <c r="D927" s="24" t="n">
        <v>55230</v>
      </c>
    </row>
    <row r="928" customFormat="false" ht="15" hidden="false" customHeight="true" outlineLevel="0" collapsed="false">
      <c r="A928" s="0" t="s">
        <v>1851</v>
      </c>
      <c r="B928" s="0" t="s">
        <v>1850</v>
      </c>
      <c r="C928" s="0" t="s">
        <v>180</v>
      </c>
      <c r="D928" s="24" t="n">
        <v>55230</v>
      </c>
    </row>
    <row r="929" customFormat="false" ht="15" hidden="false" customHeight="true" outlineLevel="0" collapsed="false">
      <c r="A929" s="0" t="s">
        <v>1852</v>
      </c>
      <c r="B929" s="0" t="s">
        <v>1853</v>
      </c>
      <c r="C929" s="0" t="s">
        <v>178</v>
      </c>
      <c r="D929" s="24" t="n">
        <v>2464940</v>
      </c>
    </row>
    <row r="930" customFormat="false" ht="15" hidden="false" customHeight="true" outlineLevel="0" collapsed="false">
      <c r="A930" s="0" t="s">
        <v>1854</v>
      </c>
      <c r="B930" s="0" t="s">
        <v>1853</v>
      </c>
      <c r="C930" s="0" t="s">
        <v>180</v>
      </c>
      <c r="D930" s="24" t="n">
        <v>2464940</v>
      </c>
    </row>
    <row r="931" customFormat="false" ht="15" hidden="false" customHeight="true" outlineLevel="0" collapsed="false">
      <c r="A931" s="0" t="s">
        <v>1855</v>
      </c>
      <c r="B931" s="0" t="s">
        <v>1856</v>
      </c>
      <c r="C931" s="0" t="s">
        <v>178</v>
      </c>
      <c r="D931" s="24" t="n">
        <v>25130</v>
      </c>
    </row>
    <row r="932" customFormat="false" ht="15" hidden="false" customHeight="true" outlineLevel="0" collapsed="false">
      <c r="A932" s="0" t="s">
        <v>1857</v>
      </c>
      <c r="B932" s="0" t="s">
        <v>1856</v>
      </c>
      <c r="C932" s="0" t="s">
        <v>180</v>
      </c>
      <c r="D932" s="24" t="n">
        <v>25130</v>
      </c>
    </row>
    <row r="933" customFormat="false" ht="15" hidden="false" customHeight="true" outlineLevel="0" collapsed="false">
      <c r="A933" s="0" t="s">
        <v>1858</v>
      </c>
      <c r="B933" s="0" t="s">
        <v>1859</v>
      </c>
      <c r="C933" s="0" t="s">
        <v>178</v>
      </c>
      <c r="D933" s="24" t="n">
        <v>4580</v>
      </c>
    </row>
    <row r="934" customFormat="false" ht="15" hidden="false" customHeight="true" outlineLevel="0" collapsed="false">
      <c r="A934" s="0" t="s">
        <v>1860</v>
      </c>
      <c r="B934" s="0" t="s">
        <v>1859</v>
      </c>
      <c r="C934" s="0" t="s">
        <v>180</v>
      </c>
      <c r="D934" s="24" t="n">
        <v>4580</v>
      </c>
    </row>
    <row r="935" customFormat="false" ht="15" hidden="false" customHeight="true" outlineLevel="0" collapsed="false">
      <c r="A935" s="0" t="s">
        <v>1861</v>
      </c>
      <c r="B935" s="0" t="s">
        <v>1862</v>
      </c>
      <c r="C935" s="0" t="s">
        <v>178</v>
      </c>
      <c r="D935" s="24" t="n">
        <v>4710</v>
      </c>
    </row>
    <row r="936" customFormat="false" ht="15" hidden="false" customHeight="true" outlineLevel="0" collapsed="false">
      <c r="A936" s="0" t="s">
        <v>1863</v>
      </c>
      <c r="B936" s="0" t="s">
        <v>1862</v>
      </c>
      <c r="C936" s="0" t="s">
        <v>180</v>
      </c>
      <c r="D936" s="24" t="n">
        <v>4710</v>
      </c>
    </row>
    <row r="937" customFormat="false" ht="15" hidden="false" customHeight="true" outlineLevel="0" collapsed="false">
      <c r="A937" s="0" t="s">
        <v>1864</v>
      </c>
      <c r="B937" s="0" t="s">
        <v>1865</v>
      </c>
      <c r="C937" s="0" t="s">
        <v>178</v>
      </c>
      <c r="D937" s="24" t="n">
        <v>192260</v>
      </c>
    </row>
    <row r="938" customFormat="false" ht="15" hidden="false" customHeight="true" outlineLevel="0" collapsed="false">
      <c r="A938" s="0" t="s">
        <v>1866</v>
      </c>
      <c r="B938" s="0" t="s">
        <v>1867</v>
      </c>
      <c r="C938" s="0" t="s">
        <v>180</v>
      </c>
      <c r="D938" s="24" t="n">
        <v>192260</v>
      </c>
    </row>
    <row r="939" customFormat="false" ht="15" hidden="false" customHeight="true" outlineLevel="0" collapsed="false">
      <c r="A939" s="0" t="s">
        <v>1868</v>
      </c>
      <c r="B939" s="0" t="s">
        <v>1869</v>
      </c>
      <c r="C939" s="0" t="s">
        <v>172</v>
      </c>
      <c r="D939" s="24" t="n">
        <v>435200</v>
      </c>
    </row>
    <row r="940" customFormat="false" ht="15" hidden="false" customHeight="true" outlineLevel="0" collapsed="false">
      <c r="A940" s="0" t="s">
        <v>1870</v>
      </c>
      <c r="B940" s="0" t="s">
        <v>1871</v>
      </c>
      <c r="C940" s="0" t="s">
        <v>175</v>
      </c>
      <c r="D940" s="24" t="n">
        <v>27960</v>
      </c>
    </row>
    <row r="941" customFormat="false" ht="15" hidden="false" customHeight="true" outlineLevel="0" collapsed="false">
      <c r="A941" s="0" t="s">
        <v>1872</v>
      </c>
      <c r="B941" s="0" t="s">
        <v>1873</v>
      </c>
      <c r="C941" s="0" t="s">
        <v>178</v>
      </c>
      <c r="D941" s="24" t="n">
        <v>27960</v>
      </c>
    </row>
    <row r="942" customFormat="false" ht="15" hidden="false" customHeight="true" outlineLevel="0" collapsed="false">
      <c r="A942" s="0" t="s">
        <v>1874</v>
      </c>
      <c r="B942" s="0" t="s">
        <v>1873</v>
      </c>
      <c r="C942" s="0" t="s">
        <v>180</v>
      </c>
      <c r="D942" s="24" t="n">
        <v>27960</v>
      </c>
    </row>
    <row r="943" customFormat="false" ht="15" hidden="false" customHeight="true" outlineLevel="0" collapsed="false">
      <c r="A943" s="0" t="s">
        <v>1875</v>
      </c>
      <c r="B943" s="0" t="s">
        <v>1876</v>
      </c>
      <c r="C943" s="0" t="s">
        <v>175</v>
      </c>
      <c r="D943" s="24" t="n">
        <v>371340</v>
      </c>
    </row>
    <row r="944" customFormat="false" ht="15" hidden="false" customHeight="true" outlineLevel="0" collapsed="false">
      <c r="A944" s="0" t="s">
        <v>1877</v>
      </c>
      <c r="B944" s="0" t="s">
        <v>1878</v>
      </c>
      <c r="C944" s="0" t="s">
        <v>178</v>
      </c>
      <c r="D944" s="24" t="n">
        <v>14410</v>
      </c>
    </row>
    <row r="945" customFormat="false" ht="15" hidden="false" customHeight="true" outlineLevel="0" collapsed="false">
      <c r="A945" s="0" t="s">
        <v>1879</v>
      </c>
      <c r="B945" s="0" t="s">
        <v>1878</v>
      </c>
      <c r="C945" s="0" t="s">
        <v>180</v>
      </c>
      <c r="D945" s="24" t="n">
        <v>14410</v>
      </c>
    </row>
    <row r="946" customFormat="false" ht="15" hidden="false" customHeight="true" outlineLevel="0" collapsed="false">
      <c r="A946" s="0" t="s">
        <v>1880</v>
      </c>
      <c r="B946" s="0" t="s">
        <v>1881</v>
      </c>
      <c r="C946" s="0" t="s">
        <v>178</v>
      </c>
      <c r="D946" s="24" t="n">
        <v>1330</v>
      </c>
    </row>
    <row r="947" customFormat="false" ht="15" hidden="false" customHeight="true" outlineLevel="0" collapsed="false">
      <c r="A947" s="0" t="s">
        <v>1882</v>
      </c>
      <c r="B947" s="0" t="s">
        <v>1881</v>
      </c>
      <c r="C947" s="0" t="s">
        <v>180</v>
      </c>
      <c r="D947" s="24" t="n">
        <v>1330</v>
      </c>
    </row>
    <row r="948" customFormat="false" ht="15" hidden="false" customHeight="true" outlineLevel="0" collapsed="false">
      <c r="A948" s="0" t="s">
        <v>1883</v>
      </c>
      <c r="B948" s="0" t="s">
        <v>1884</v>
      </c>
      <c r="C948" s="0" t="s">
        <v>178</v>
      </c>
      <c r="D948" s="24" t="n">
        <v>25180</v>
      </c>
    </row>
    <row r="949" customFormat="false" ht="15" hidden="false" customHeight="true" outlineLevel="0" collapsed="false">
      <c r="A949" s="0" t="s">
        <v>1885</v>
      </c>
      <c r="B949" s="0" t="s">
        <v>1884</v>
      </c>
      <c r="C949" s="0" t="s">
        <v>180</v>
      </c>
      <c r="D949" s="24" t="n">
        <v>25180</v>
      </c>
    </row>
    <row r="950" customFormat="false" ht="15" hidden="false" customHeight="true" outlineLevel="0" collapsed="false">
      <c r="A950" s="0" t="s">
        <v>1886</v>
      </c>
      <c r="B950" s="0" t="s">
        <v>1887</v>
      </c>
      <c r="C950" s="0" t="s">
        <v>178</v>
      </c>
      <c r="D950" s="24" t="n">
        <v>330420</v>
      </c>
    </row>
    <row r="951" customFormat="false" ht="15" hidden="false" customHeight="true" outlineLevel="0" collapsed="false">
      <c r="A951" s="0" t="s">
        <v>1888</v>
      </c>
      <c r="B951" s="0" t="s">
        <v>1889</v>
      </c>
      <c r="C951" s="0" t="s">
        <v>180</v>
      </c>
      <c r="D951" s="24" t="n">
        <v>28500</v>
      </c>
    </row>
    <row r="952" customFormat="false" ht="15" hidden="false" customHeight="true" outlineLevel="0" collapsed="false">
      <c r="A952" s="0" t="s">
        <v>1890</v>
      </c>
      <c r="B952" s="0" t="s">
        <v>1891</v>
      </c>
      <c r="C952" s="0" t="s">
        <v>180</v>
      </c>
      <c r="D952" s="24" t="n">
        <v>265500</v>
      </c>
    </row>
    <row r="953" customFormat="false" ht="15" hidden="false" customHeight="true" outlineLevel="0" collapsed="false">
      <c r="A953" s="0" t="s">
        <v>1892</v>
      </c>
      <c r="B953" s="0" t="s">
        <v>1893</v>
      </c>
      <c r="C953" s="0" t="s">
        <v>180</v>
      </c>
      <c r="D953" s="24" t="n">
        <v>32810</v>
      </c>
    </row>
    <row r="954" customFormat="false" ht="15" hidden="false" customHeight="true" outlineLevel="0" collapsed="false">
      <c r="A954" s="0" t="s">
        <v>1894</v>
      </c>
      <c r="B954" s="0" t="s">
        <v>1895</v>
      </c>
      <c r="C954" s="0" t="s">
        <v>180</v>
      </c>
      <c r="D954" s="24" t="n">
        <v>3620</v>
      </c>
    </row>
    <row r="955" customFormat="false" ht="15" hidden="false" customHeight="true" outlineLevel="0" collapsed="false">
      <c r="A955" s="0" t="s">
        <v>1896</v>
      </c>
      <c r="B955" s="0" t="s">
        <v>1897</v>
      </c>
      <c r="C955" s="0" t="s">
        <v>175</v>
      </c>
      <c r="D955" s="24" t="n">
        <v>35010</v>
      </c>
    </row>
    <row r="956" customFormat="false" ht="15" hidden="false" customHeight="true" outlineLevel="0" collapsed="false">
      <c r="A956" s="0" t="s">
        <v>1898</v>
      </c>
      <c r="B956" s="0" t="s">
        <v>1899</v>
      </c>
      <c r="C956" s="0" t="s">
        <v>178</v>
      </c>
      <c r="D956" s="24" t="n">
        <v>6050</v>
      </c>
    </row>
    <row r="957" customFormat="false" ht="15" hidden="false" customHeight="true" outlineLevel="0" collapsed="false">
      <c r="A957" s="0" t="s">
        <v>1900</v>
      </c>
      <c r="B957" s="0" t="s">
        <v>1899</v>
      </c>
      <c r="C957" s="0" t="s">
        <v>180</v>
      </c>
      <c r="D957" s="24" t="n">
        <v>6050</v>
      </c>
    </row>
    <row r="958" customFormat="false" ht="15" hidden="false" customHeight="true" outlineLevel="0" collapsed="false">
      <c r="A958" s="0" t="s">
        <v>1901</v>
      </c>
      <c r="B958" s="0" t="s">
        <v>1902</v>
      </c>
      <c r="C958" s="0" t="s">
        <v>178</v>
      </c>
      <c r="D958" s="24" t="n">
        <v>28960</v>
      </c>
    </row>
    <row r="959" customFormat="false" ht="15" hidden="false" customHeight="true" outlineLevel="0" collapsed="false">
      <c r="A959" s="0" t="s">
        <v>1903</v>
      </c>
      <c r="B959" s="0" t="s">
        <v>1904</v>
      </c>
      <c r="C959" s="0" t="s">
        <v>180</v>
      </c>
      <c r="D959" s="24" t="n">
        <v>3130</v>
      </c>
    </row>
    <row r="960" customFormat="false" ht="15" hidden="false" customHeight="true" outlineLevel="0" collapsed="false">
      <c r="A960" s="0" t="s">
        <v>1905</v>
      </c>
      <c r="B960" s="0" t="s">
        <v>1906</v>
      </c>
      <c r="C960" s="0" t="s">
        <v>180</v>
      </c>
      <c r="D960" s="24" t="n">
        <v>21060</v>
      </c>
    </row>
    <row r="961" customFormat="false" ht="15" hidden="false" customHeight="true" outlineLevel="0" collapsed="false">
      <c r="A961" s="0" t="s">
        <v>1907</v>
      </c>
      <c r="B961" s="0" t="s">
        <v>1908</v>
      </c>
      <c r="C961" s="0" t="s">
        <v>180</v>
      </c>
      <c r="D961" s="24" t="n">
        <v>3070</v>
      </c>
    </row>
    <row r="962" customFormat="false" ht="15" hidden="false" customHeight="true" outlineLevel="0" collapsed="false">
      <c r="A962" s="0" t="s">
        <v>1909</v>
      </c>
      <c r="B962" s="0" t="s">
        <v>1910</v>
      </c>
      <c r="C962" s="0" t="s">
        <v>180</v>
      </c>
      <c r="D962" s="24" t="n">
        <v>1700</v>
      </c>
    </row>
    <row r="963" customFormat="false" ht="15" hidden="false" customHeight="true" outlineLevel="0" collapsed="false">
      <c r="A963" s="0" t="s">
        <v>1911</v>
      </c>
      <c r="B963" s="0" t="s">
        <v>1912</v>
      </c>
      <c r="C963" s="0" t="s">
        <v>172</v>
      </c>
      <c r="D963" s="24" t="n">
        <v>6425160</v>
      </c>
    </row>
    <row r="964" customFormat="false" ht="15" hidden="false" customHeight="true" outlineLevel="0" collapsed="false">
      <c r="A964" s="0" t="s">
        <v>1913</v>
      </c>
      <c r="B964" s="0" t="s">
        <v>1914</v>
      </c>
      <c r="C964" s="0" t="s">
        <v>175</v>
      </c>
      <c r="D964" s="24" t="n">
        <v>812210</v>
      </c>
    </row>
    <row r="965" customFormat="false" ht="15" hidden="false" customHeight="true" outlineLevel="0" collapsed="false">
      <c r="A965" s="0" t="s">
        <v>1915</v>
      </c>
      <c r="B965" s="0" t="s">
        <v>1916</v>
      </c>
      <c r="C965" s="0" t="s">
        <v>178</v>
      </c>
      <c r="D965" s="24" t="n">
        <v>812210</v>
      </c>
    </row>
    <row r="966" customFormat="false" ht="15" hidden="false" customHeight="true" outlineLevel="0" collapsed="false">
      <c r="A966" s="0" t="s">
        <v>1917</v>
      </c>
      <c r="B966" s="0" t="s">
        <v>1916</v>
      </c>
      <c r="C966" s="0" t="s">
        <v>180</v>
      </c>
      <c r="D966" s="24" t="n">
        <v>812210</v>
      </c>
    </row>
    <row r="967" customFormat="false" ht="15" hidden="false" customHeight="true" outlineLevel="0" collapsed="false">
      <c r="A967" s="0" t="s">
        <v>1918</v>
      </c>
      <c r="B967" s="0" t="s">
        <v>1919</v>
      </c>
      <c r="C967" s="0" t="s">
        <v>175</v>
      </c>
      <c r="D967" s="24" t="n">
        <v>4739450</v>
      </c>
    </row>
    <row r="968" customFormat="false" ht="15" hidden="false" customHeight="true" outlineLevel="0" collapsed="false">
      <c r="A968" s="0" t="s">
        <v>1920</v>
      </c>
      <c r="B968" s="0" t="s">
        <v>1921</v>
      </c>
      <c r="C968" s="0" t="s">
        <v>178</v>
      </c>
      <c r="D968" s="24" t="n">
        <v>10190</v>
      </c>
    </row>
    <row r="969" customFormat="false" ht="15" hidden="false" customHeight="true" outlineLevel="0" collapsed="false">
      <c r="A969" s="0" t="s">
        <v>1922</v>
      </c>
      <c r="B969" s="0" t="s">
        <v>1921</v>
      </c>
      <c r="C969" s="0" t="s">
        <v>180</v>
      </c>
      <c r="D969" s="24" t="n">
        <v>10190</v>
      </c>
    </row>
    <row r="970" customFormat="false" ht="15" hidden="false" customHeight="true" outlineLevel="0" collapsed="false">
      <c r="A970" s="0" t="s">
        <v>1923</v>
      </c>
      <c r="B970" s="0" t="s">
        <v>1924</v>
      </c>
      <c r="C970" s="0" t="s">
        <v>178</v>
      </c>
      <c r="D970" s="24" t="n">
        <v>60370</v>
      </c>
    </row>
    <row r="971" customFormat="false" ht="15" hidden="false" customHeight="true" outlineLevel="0" collapsed="false">
      <c r="A971" s="0" t="s">
        <v>1925</v>
      </c>
      <c r="B971" s="0" t="s">
        <v>1926</v>
      </c>
      <c r="C971" s="0" t="s">
        <v>180</v>
      </c>
      <c r="D971" s="24" t="n">
        <v>52550</v>
      </c>
    </row>
    <row r="972" customFormat="false" ht="15" hidden="false" customHeight="true" outlineLevel="0" collapsed="false">
      <c r="A972" s="0" t="s">
        <v>1927</v>
      </c>
      <c r="B972" s="0" t="s">
        <v>1928</v>
      </c>
      <c r="C972" s="0" t="s">
        <v>180</v>
      </c>
      <c r="D972" s="24" t="n">
        <v>7820</v>
      </c>
    </row>
    <row r="973" customFormat="false" ht="15" hidden="false" customHeight="true" outlineLevel="0" collapsed="false">
      <c r="A973" s="0" t="s">
        <v>1929</v>
      </c>
      <c r="B973" s="0" t="s">
        <v>1930</v>
      </c>
      <c r="C973" s="0" t="s">
        <v>178</v>
      </c>
      <c r="D973" s="24" t="n">
        <v>670090</v>
      </c>
    </row>
    <row r="974" customFormat="false" ht="15" hidden="false" customHeight="true" outlineLevel="0" collapsed="false">
      <c r="A974" s="0" t="s">
        <v>1931</v>
      </c>
      <c r="B974" s="0" t="s">
        <v>1930</v>
      </c>
      <c r="C974" s="0" t="s">
        <v>180</v>
      </c>
      <c r="D974" s="24" t="n">
        <v>670090</v>
      </c>
    </row>
    <row r="975" customFormat="false" ht="15" hidden="false" customHeight="true" outlineLevel="0" collapsed="false">
      <c r="A975" s="0" t="s">
        <v>1932</v>
      </c>
      <c r="B975" s="0" t="s">
        <v>1933</v>
      </c>
      <c r="C975" s="0" t="s">
        <v>178</v>
      </c>
      <c r="D975" s="24" t="n">
        <v>76990</v>
      </c>
    </row>
    <row r="976" customFormat="false" ht="15" hidden="false" customHeight="true" outlineLevel="0" collapsed="false">
      <c r="A976" s="0" t="s">
        <v>1934</v>
      </c>
      <c r="B976" s="0" t="s">
        <v>1935</v>
      </c>
      <c r="C976" s="0" t="s">
        <v>180</v>
      </c>
      <c r="D976" s="24" t="n">
        <v>13780</v>
      </c>
    </row>
    <row r="977" customFormat="false" ht="15" hidden="false" customHeight="true" outlineLevel="0" collapsed="false">
      <c r="A977" s="0" t="s">
        <v>1936</v>
      </c>
      <c r="B977" s="0" t="s">
        <v>1937</v>
      </c>
      <c r="C977" s="0" t="s">
        <v>180</v>
      </c>
      <c r="D977" s="24" t="n">
        <v>23640</v>
      </c>
    </row>
    <row r="978" customFormat="false" ht="15" hidden="false" customHeight="true" outlineLevel="0" collapsed="false">
      <c r="A978" s="0" t="s">
        <v>1938</v>
      </c>
      <c r="B978" s="0" t="s">
        <v>1939</v>
      </c>
      <c r="C978" s="0" t="s">
        <v>180</v>
      </c>
      <c r="D978" s="24" t="n">
        <v>3720</v>
      </c>
    </row>
    <row r="979" customFormat="false" ht="15" hidden="false" customHeight="true" outlineLevel="0" collapsed="false">
      <c r="A979" s="0" t="s">
        <v>1940</v>
      </c>
      <c r="B979" s="0" t="s">
        <v>1941</v>
      </c>
      <c r="C979" s="0" t="s">
        <v>180</v>
      </c>
      <c r="D979" s="24" t="n">
        <v>35850</v>
      </c>
    </row>
    <row r="980" customFormat="false" ht="15" hidden="false" customHeight="true" outlineLevel="0" collapsed="false">
      <c r="A980" s="0" t="s">
        <v>1942</v>
      </c>
      <c r="B980" s="0" t="s">
        <v>1943</v>
      </c>
      <c r="C980" s="0" t="s">
        <v>178</v>
      </c>
      <c r="D980" s="24" t="n">
        <v>207340</v>
      </c>
    </row>
    <row r="981" customFormat="false" ht="15" hidden="false" customHeight="true" outlineLevel="0" collapsed="false">
      <c r="A981" s="0" t="s">
        <v>1944</v>
      </c>
      <c r="B981" s="0" t="s">
        <v>1945</v>
      </c>
      <c r="C981" s="0" t="s">
        <v>180</v>
      </c>
      <c r="D981" s="24" t="n">
        <v>206170</v>
      </c>
    </row>
    <row r="982" customFormat="false" ht="15" hidden="false" customHeight="true" outlineLevel="0" collapsed="false">
      <c r="A982" s="0" t="s">
        <v>1946</v>
      </c>
      <c r="B982" s="0" t="s">
        <v>1947</v>
      </c>
      <c r="C982" s="0" t="s">
        <v>180</v>
      </c>
      <c r="D982" s="24" t="n">
        <v>1180</v>
      </c>
    </row>
    <row r="983" customFormat="false" ht="15" hidden="false" customHeight="true" outlineLevel="0" collapsed="false">
      <c r="A983" s="0" t="s">
        <v>1948</v>
      </c>
      <c r="B983" s="0" t="s">
        <v>1949</v>
      </c>
      <c r="C983" s="0" t="s">
        <v>178</v>
      </c>
      <c r="D983" s="24" t="n">
        <v>1096780</v>
      </c>
    </row>
    <row r="984" customFormat="false" ht="15" hidden="false" customHeight="true" outlineLevel="0" collapsed="false">
      <c r="A984" s="0" t="s">
        <v>1950</v>
      </c>
      <c r="B984" s="0" t="s">
        <v>1949</v>
      </c>
      <c r="C984" s="0" t="s">
        <v>180</v>
      </c>
      <c r="D984" s="24" t="n">
        <v>1096780</v>
      </c>
    </row>
    <row r="985" customFormat="false" ht="15" hidden="false" customHeight="true" outlineLevel="0" collapsed="false">
      <c r="A985" s="0" t="s">
        <v>1951</v>
      </c>
      <c r="B985" s="0" t="s">
        <v>1952</v>
      </c>
      <c r="C985" s="0" t="s">
        <v>178</v>
      </c>
      <c r="D985" s="24" t="n">
        <v>522210</v>
      </c>
    </row>
    <row r="986" customFormat="false" ht="15" hidden="false" customHeight="true" outlineLevel="0" collapsed="false">
      <c r="A986" s="0" t="s">
        <v>1953</v>
      </c>
      <c r="B986" s="0" t="s">
        <v>1954</v>
      </c>
      <c r="C986" s="0" t="s">
        <v>180</v>
      </c>
      <c r="D986" s="24" t="n">
        <v>41820</v>
      </c>
    </row>
    <row r="987" customFormat="false" ht="15" hidden="false" customHeight="true" outlineLevel="0" collapsed="false">
      <c r="A987" s="0" t="s">
        <v>1955</v>
      </c>
      <c r="B987" s="0" t="s">
        <v>1956</v>
      </c>
      <c r="C987" s="0" t="s">
        <v>180</v>
      </c>
      <c r="D987" s="24" t="n">
        <v>2310</v>
      </c>
    </row>
    <row r="988" customFormat="false" ht="15" hidden="false" customHeight="true" outlineLevel="0" collapsed="false">
      <c r="A988" s="0" t="s">
        <v>1957</v>
      </c>
      <c r="B988" s="0" t="s">
        <v>1958</v>
      </c>
      <c r="C988" s="0" t="s">
        <v>180</v>
      </c>
      <c r="D988" s="24" t="n">
        <v>478090</v>
      </c>
    </row>
    <row r="989" customFormat="false" ht="15" hidden="false" customHeight="true" outlineLevel="0" collapsed="false">
      <c r="A989" s="0" t="s">
        <v>1959</v>
      </c>
      <c r="B989" s="0" t="s">
        <v>1960</v>
      </c>
      <c r="C989" s="0" t="s">
        <v>178</v>
      </c>
      <c r="D989" s="24" t="n">
        <v>95920</v>
      </c>
    </row>
    <row r="990" customFormat="false" ht="15" hidden="false" customHeight="true" outlineLevel="0" collapsed="false">
      <c r="A990" s="0" t="s">
        <v>1961</v>
      </c>
      <c r="B990" s="0" t="s">
        <v>1962</v>
      </c>
      <c r="C990" s="0" t="s">
        <v>180</v>
      </c>
      <c r="D990" s="24" t="n">
        <v>83080</v>
      </c>
    </row>
    <row r="991" customFormat="false" ht="15" hidden="false" customHeight="true" outlineLevel="0" collapsed="false">
      <c r="A991" s="0" t="s">
        <v>1963</v>
      </c>
      <c r="B991" s="0" t="s">
        <v>1964</v>
      </c>
      <c r="C991" s="0" t="s">
        <v>180</v>
      </c>
      <c r="D991" s="24" t="n">
        <v>12840</v>
      </c>
    </row>
    <row r="992" customFormat="false" ht="15" hidden="false" customHeight="true" outlineLevel="0" collapsed="false">
      <c r="A992" s="0" t="s">
        <v>1965</v>
      </c>
      <c r="B992" s="0" t="s">
        <v>1966</v>
      </c>
      <c r="C992" s="0" t="s">
        <v>178</v>
      </c>
      <c r="D992" s="24" t="n">
        <v>757220</v>
      </c>
    </row>
    <row r="993" customFormat="false" ht="15" hidden="false" customHeight="true" outlineLevel="0" collapsed="false">
      <c r="A993" s="0" t="s">
        <v>1967</v>
      </c>
      <c r="B993" s="0" t="s">
        <v>1966</v>
      </c>
      <c r="C993" s="0" t="s">
        <v>180</v>
      </c>
      <c r="D993" s="24" t="n">
        <v>757220</v>
      </c>
    </row>
    <row r="994" customFormat="false" ht="15" hidden="false" customHeight="true" outlineLevel="0" collapsed="false">
      <c r="A994" s="0" t="s">
        <v>1968</v>
      </c>
      <c r="B994" s="0" t="s">
        <v>1969</v>
      </c>
      <c r="C994" s="0" t="s">
        <v>178</v>
      </c>
      <c r="D994" s="24" t="n">
        <v>58480</v>
      </c>
    </row>
    <row r="995" customFormat="false" ht="15" hidden="false" customHeight="true" outlineLevel="0" collapsed="false">
      <c r="A995" s="0" t="s">
        <v>1970</v>
      </c>
      <c r="B995" s="0" t="s">
        <v>1969</v>
      </c>
      <c r="C995" s="0" t="s">
        <v>180</v>
      </c>
      <c r="D995" s="24" t="n">
        <v>58480</v>
      </c>
    </row>
    <row r="996" customFormat="false" ht="15" hidden="false" customHeight="true" outlineLevel="0" collapsed="false">
      <c r="A996" s="0" t="s">
        <v>1971</v>
      </c>
      <c r="B996" s="0" t="s">
        <v>1972</v>
      </c>
      <c r="C996" s="0" t="s">
        <v>178</v>
      </c>
      <c r="D996" s="24" t="n">
        <v>70110</v>
      </c>
    </row>
    <row r="997" customFormat="false" ht="15" hidden="false" customHeight="true" outlineLevel="0" collapsed="false">
      <c r="A997" s="0" t="s">
        <v>1973</v>
      </c>
      <c r="B997" s="0" t="s">
        <v>1974</v>
      </c>
      <c r="C997" s="0" t="s">
        <v>180</v>
      </c>
      <c r="D997" s="24" t="n">
        <v>44440</v>
      </c>
    </row>
    <row r="998" customFormat="false" ht="15" hidden="false" customHeight="true" outlineLevel="0" collapsed="false">
      <c r="A998" s="0" t="s">
        <v>1975</v>
      </c>
      <c r="B998" s="0" t="s">
        <v>1976</v>
      </c>
      <c r="C998" s="0" t="s">
        <v>180</v>
      </c>
      <c r="D998" s="24" t="n">
        <v>25660</v>
      </c>
    </row>
    <row r="999" customFormat="false" ht="15" hidden="false" customHeight="true" outlineLevel="0" collapsed="false">
      <c r="A999" s="0" t="s">
        <v>1977</v>
      </c>
      <c r="B999" s="0" t="s">
        <v>1978</v>
      </c>
      <c r="C999" s="0" t="s">
        <v>178</v>
      </c>
      <c r="D999" s="24" t="n">
        <v>226760</v>
      </c>
    </row>
    <row r="1000" customFormat="false" ht="15" hidden="false" customHeight="true" outlineLevel="0" collapsed="false">
      <c r="A1000" s="0" t="s">
        <v>1979</v>
      </c>
      <c r="B1000" s="0" t="s">
        <v>1980</v>
      </c>
      <c r="C1000" s="0" t="s">
        <v>180</v>
      </c>
      <c r="D1000" s="24" t="n">
        <v>225190</v>
      </c>
    </row>
    <row r="1001" customFormat="false" ht="15" hidden="false" customHeight="true" outlineLevel="0" collapsed="false">
      <c r="A1001" s="0" t="s">
        <v>1981</v>
      </c>
      <c r="B1001" s="0" t="s">
        <v>1982</v>
      </c>
      <c r="C1001" s="0" t="s">
        <v>180</v>
      </c>
      <c r="D1001" s="24" t="n">
        <v>1570</v>
      </c>
    </row>
    <row r="1002" customFormat="false" ht="15" hidden="false" customHeight="true" outlineLevel="0" collapsed="false">
      <c r="A1002" s="0" t="s">
        <v>1983</v>
      </c>
      <c r="B1002" s="0" t="s">
        <v>1984</v>
      </c>
      <c r="C1002" s="0" t="s">
        <v>178</v>
      </c>
      <c r="D1002" s="24" t="n">
        <v>498890</v>
      </c>
    </row>
    <row r="1003" customFormat="false" ht="15" hidden="false" customHeight="true" outlineLevel="0" collapsed="false">
      <c r="A1003" s="0" t="s">
        <v>1985</v>
      </c>
      <c r="B1003" s="0" t="s">
        <v>1986</v>
      </c>
      <c r="C1003" s="0" t="s">
        <v>180</v>
      </c>
      <c r="D1003" s="24" t="n">
        <v>33050</v>
      </c>
    </row>
    <row r="1004" customFormat="false" ht="15" hidden="false" customHeight="true" outlineLevel="0" collapsed="false">
      <c r="A1004" s="0" t="s">
        <v>1987</v>
      </c>
      <c r="B1004" s="0" t="s">
        <v>1988</v>
      </c>
      <c r="C1004" s="0" t="s">
        <v>180</v>
      </c>
      <c r="D1004" s="24" t="n">
        <v>465840</v>
      </c>
    </row>
    <row r="1005" customFormat="false" ht="15" hidden="false" customHeight="true" outlineLevel="0" collapsed="false">
      <c r="A1005" s="0" t="s">
        <v>1989</v>
      </c>
      <c r="B1005" s="0" t="s">
        <v>1990</v>
      </c>
      <c r="C1005" s="0" t="s">
        <v>178</v>
      </c>
      <c r="D1005" s="24" t="n">
        <v>19310</v>
      </c>
    </row>
    <row r="1006" customFormat="false" ht="15" hidden="false" customHeight="true" outlineLevel="0" collapsed="false">
      <c r="A1006" s="0" t="s">
        <v>1991</v>
      </c>
      <c r="B1006" s="0" t="s">
        <v>1990</v>
      </c>
      <c r="C1006" s="0" t="s">
        <v>180</v>
      </c>
      <c r="D1006" s="24" t="n">
        <v>19310</v>
      </c>
    </row>
    <row r="1007" customFormat="false" ht="15" hidden="false" customHeight="true" outlineLevel="0" collapsed="false">
      <c r="A1007" s="0" t="s">
        <v>1992</v>
      </c>
      <c r="B1007" s="0" t="s">
        <v>1993</v>
      </c>
      <c r="C1007" s="0" t="s">
        <v>178</v>
      </c>
      <c r="D1007" s="24" t="n">
        <v>13800</v>
      </c>
    </row>
    <row r="1008" customFormat="false" ht="15" hidden="false" customHeight="true" outlineLevel="0" collapsed="false">
      <c r="A1008" s="0" t="s">
        <v>1994</v>
      </c>
      <c r="B1008" s="0" t="s">
        <v>1993</v>
      </c>
      <c r="C1008" s="0" t="s">
        <v>180</v>
      </c>
      <c r="D1008" s="24" t="n">
        <v>13800</v>
      </c>
    </row>
    <row r="1009" customFormat="false" ht="15" hidden="false" customHeight="true" outlineLevel="0" collapsed="false">
      <c r="A1009" s="0" t="s">
        <v>1995</v>
      </c>
      <c r="B1009" s="0" t="s">
        <v>1996</v>
      </c>
      <c r="C1009" s="0" t="s">
        <v>178</v>
      </c>
      <c r="D1009" s="24" t="n">
        <v>135490</v>
      </c>
    </row>
    <row r="1010" customFormat="false" ht="15" hidden="false" customHeight="true" outlineLevel="0" collapsed="false">
      <c r="A1010" s="0" t="s">
        <v>1997</v>
      </c>
      <c r="B1010" s="0" t="s">
        <v>1996</v>
      </c>
      <c r="C1010" s="0" t="s">
        <v>180</v>
      </c>
      <c r="D1010" s="24" t="n">
        <v>135490</v>
      </c>
    </row>
    <row r="1011" customFormat="false" ht="15" hidden="false" customHeight="true" outlineLevel="0" collapsed="false">
      <c r="A1011" s="0" t="s">
        <v>1998</v>
      </c>
      <c r="B1011" s="0" t="s">
        <v>1999</v>
      </c>
      <c r="C1011" s="0" t="s">
        <v>178</v>
      </c>
      <c r="D1011" s="24" t="n">
        <v>119770</v>
      </c>
    </row>
    <row r="1012" customFormat="false" ht="15" hidden="false" customHeight="true" outlineLevel="0" collapsed="false">
      <c r="A1012" s="0" t="s">
        <v>2000</v>
      </c>
      <c r="B1012" s="0" t="s">
        <v>1999</v>
      </c>
      <c r="C1012" s="0" t="s">
        <v>180</v>
      </c>
      <c r="D1012" s="24" t="n">
        <v>119770</v>
      </c>
    </row>
    <row r="1013" customFormat="false" ht="15" hidden="false" customHeight="true" outlineLevel="0" collapsed="false">
      <c r="A1013" s="0" t="s">
        <v>2001</v>
      </c>
      <c r="B1013" s="0" t="s">
        <v>2002</v>
      </c>
      <c r="C1013" s="0" t="s">
        <v>178</v>
      </c>
      <c r="D1013" s="24" t="n">
        <v>68380</v>
      </c>
    </row>
    <row r="1014" customFormat="false" ht="15" hidden="false" customHeight="true" outlineLevel="0" collapsed="false">
      <c r="A1014" s="0" t="s">
        <v>2003</v>
      </c>
      <c r="B1014" s="0" t="s">
        <v>2002</v>
      </c>
      <c r="C1014" s="0" t="s">
        <v>180</v>
      </c>
      <c r="D1014" s="24" t="n">
        <v>68380</v>
      </c>
    </row>
    <row r="1015" customFormat="false" ht="15" hidden="false" customHeight="true" outlineLevel="0" collapsed="false">
      <c r="A1015" s="0" t="s">
        <v>2004</v>
      </c>
      <c r="B1015" s="0" t="s">
        <v>2005</v>
      </c>
      <c r="C1015" s="0" t="s">
        <v>178</v>
      </c>
      <c r="D1015" s="24" t="n">
        <v>31350</v>
      </c>
    </row>
    <row r="1016" customFormat="false" ht="15" hidden="false" customHeight="true" outlineLevel="0" collapsed="false">
      <c r="A1016" s="0" t="s">
        <v>2006</v>
      </c>
      <c r="B1016" s="0" t="s">
        <v>2005</v>
      </c>
      <c r="C1016" s="0" t="s">
        <v>180</v>
      </c>
      <c r="D1016" s="24" t="n">
        <v>31350</v>
      </c>
    </row>
    <row r="1017" customFormat="false" ht="15" hidden="false" customHeight="true" outlineLevel="0" collapsed="false">
      <c r="A1017" s="0" t="s">
        <v>2007</v>
      </c>
      <c r="B1017" s="0" t="s">
        <v>2008</v>
      </c>
      <c r="C1017" s="0" t="s">
        <v>175</v>
      </c>
      <c r="D1017" s="24" t="n">
        <v>182090</v>
      </c>
    </row>
    <row r="1018" customFormat="false" ht="15" hidden="false" customHeight="true" outlineLevel="0" collapsed="false">
      <c r="A1018" s="0" t="s">
        <v>2009</v>
      </c>
      <c r="B1018" s="0" t="s">
        <v>2008</v>
      </c>
      <c r="C1018" s="0" t="s">
        <v>178</v>
      </c>
      <c r="D1018" s="24" t="n">
        <v>182090</v>
      </c>
    </row>
    <row r="1019" customFormat="false" ht="15" hidden="false" customHeight="true" outlineLevel="0" collapsed="false">
      <c r="A1019" s="0" t="s">
        <v>2010</v>
      </c>
      <c r="B1019" s="0" t="s">
        <v>2011</v>
      </c>
      <c r="C1019" s="0" t="s">
        <v>180</v>
      </c>
      <c r="D1019" s="24" t="n">
        <v>14170</v>
      </c>
    </row>
    <row r="1020" customFormat="false" ht="15" hidden="false" customHeight="true" outlineLevel="0" collapsed="false">
      <c r="A1020" s="0" t="s">
        <v>2012</v>
      </c>
      <c r="B1020" s="0" t="s">
        <v>2013</v>
      </c>
      <c r="C1020" s="0" t="s">
        <v>180</v>
      </c>
      <c r="D1020" s="24" t="n">
        <v>21680</v>
      </c>
    </row>
    <row r="1021" customFormat="false" ht="15" hidden="false" customHeight="true" outlineLevel="0" collapsed="false">
      <c r="A1021" s="0" t="s">
        <v>2014</v>
      </c>
      <c r="B1021" s="0" t="s">
        <v>2015</v>
      </c>
      <c r="C1021" s="0" t="s">
        <v>180</v>
      </c>
      <c r="D1021" s="24" t="n">
        <v>63630</v>
      </c>
    </row>
    <row r="1022" customFormat="false" ht="15" hidden="false" customHeight="true" outlineLevel="0" collapsed="false">
      <c r="A1022" s="0" t="s">
        <v>2016</v>
      </c>
      <c r="B1022" s="0" t="s">
        <v>2017</v>
      </c>
      <c r="C1022" s="0" t="s">
        <v>180</v>
      </c>
      <c r="D1022" s="24" t="n">
        <v>7490</v>
      </c>
    </row>
    <row r="1023" customFormat="false" ht="15" hidden="false" customHeight="true" outlineLevel="0" collapsed="false">
      <c r="A1023" s="0" t="s">
        <v>2018</v>
      </c>
      <c r="B1023" s="0" t="s">
        <v>2019</v>
      </c>
      <c r="C1023" s="0" t="s">
        <v>180</v>
      </c>
      <c r="D1023" s="24" t="n">
        <v>44330</v>
      </c>
    </row>
    <row r="1024" customFormat="false" ht="15" hidden="false" customHeight="true" outlineLevel="0" collapsed="false">
      <c r="A1024" s="0" t="s">
        <v>2020</v>
      </c>
      <c r="B1024" s="0" t="s">
        <v>2021</v>
      </c>
      <c r="C1024" s="0" t="s">
        <v>180</v>
      </c>
      <c r="D1024" s="24" t="n">
        <v>6030</v>
      </c>
    </row>
    <row r="1025" customFormat="false" ht="15" hidden="false" customHeight="true" outlineLevel="0" collapsed="false">
      <c r="A1025" s="0" t="s">
        <v>2022</v>
      </c>
      <c r="B1025" s="0" t="s">
        <v>2023</v>
      </c>
      <c r="C1025" s="0" t="s">
        <v>180</v>
      </c>
      <c r="D1025" s="24" t="n">
        <v>24770</v>
      </c>
    </row>
    <row r="1026" customFormat="false" ht="15" hidden="false" customHeight="true" outlineLevel="0" collapsed="false">
      <c r="A1026" s="0" t="s">
        <v>2024</v>
      </c>
      <c r="B1026" s="0" t="s">
        <v>2025</v>
      </c>
      <c r="C1026" s="0" t="s">
        <v>175</v>
      </c>
      <c r="D1026" s="24" t="n">
        <v>480270</v>
      </c>
    </row>
    <row r="1027" customFormat="false" ht="15" hidden="false" customHeight="true" outlineLevel="0" collapsed="false">
      <c r="A1027" s="0" t="s">
        <v>2026</v>
      </c>
      <c r="B1027" s="0" t="s">
        <v>2027</v>
      </c>
      <c r="C1027" s="0" t="s">
        <v>178</v>
      </c>
      <c r="D1027" s="24" t="n">
        <v>146720</v>
      </c>
    </row>
    <row r="1028" customFormat="false" ht="15" hidden="false" customHeight="true" outlineLevel="0" collapsed="false">
      <c r="A1028" s="0" t="s">
        <v>2028</v>
      </c>
      <c r="B1028" s="0" t="s">
        <v>2027</v>
      </c>
      <c r="C1028" s="0" t="s">
        <v>180</v>
      </c>
      <c r="D1028" s="24" t="n">
        <v>146720</v>
      </c>
    </row>
    <row r="1029" customFormat="false" ht="15" hidden="false" customHeight="true" outlineLevel="0" collapsed="false">
      <c r="A1029" s="0" t="s">
        <v>2029</v>
      </c>
      <c r="B1029" s="0" t="s">
        <v>2030</v>
      </c>
      <c r="C1029" s="0" t="s">
        <v>178</v>
      </c>
      <c r="D1029" s="24" t="n">
        <v>23790</v>
      </c>
    </row>
    <row r="1030" customFormat="false" ht="15" hidden="false" customHeight="true" outlineLevel="0" collapsed="false">
      <c r="A1030" s="0" t="s">
        <v>2031</v>
      </c>
      <c r="B1030" s="0" t="s">
        <v>2030</v>
      </c>
      <c r="C1030" s="0" t="s">
        <v>180</v>
      </c>
      <c r="D1030" s="24" t="n">
        <v>23790</v>
      </c>
    </row>
    <row r="1031" customFormat="false" ht="15" hidden="false" customHeight="true" outlineLevel="0" collapsed="false">
      <c r="A1031" s="0" t="s">
        <v>2032</v>
      </c>
      <c r="B1031" s="0" t="s">
        <v>2033</v>
      </c>
      <c r="C1031" s="0" t="s">
        <v>178</v>
      </c>
      <c r="D1031" s="24" t="n">
        <v>24480</v>
      </c>
    </row>
    <row r="1032" customFormat="false" ht="15" hidden="false" customHeight="true" outlineLevel="0" collapsed="false">
      <c r="A1032" s="0" t="s">
        <v>2034</v>
      </c>
      <c r="B1032" s="0" t="s">
        <v>2033</v>
      </c>
      <c r="C1032" s="0" t="s">
        <v>180</v>
      </c>
      <c r="D1032" s="24" t="n">
        <v>24480</v>
      </c>
    </row>
    <row r="1033" customFormat="false" ht="15" hidden="false" customHeight="true" outlineLevel="0" collapsed="false">
      <c r="A1033" s="0" t="s">
        <v>2035</v>
      </c>
      <c r="B1033" s="0" t="s">
        <v>2036</v>
      </c>
      <c r="C1033" s="0" t="s">
        <v>178</v>
      </c>
      <c r="D1033" s="24" t="n">
        <v>51710</v>
      </c>
    </row>
    <row r="1034" customFormat="false" ht="15" hidden="false" customHeight="true" outlineLevel="0" collapsed="false">
      <c r="A1034" s="0" t="s">
        <v>2037</v>
      </c>
      <c r="B1034" s="0" t="s">
        <v>2036</v>
      </c>
      <c r="C1034" s="0" t="s">
        <v>180</v>
      </c>
      <c r="D1034" s="24" t="n">
        <v>51710</v>
      </c>
    </row>
    <row r="1035" customFormat="false" ht="15" hidden="false" customHeight="true" outlineLevel="0" collapsed="false">
      <c r="A1035" s="0" t="s">
        <v>2038</v>
      </c>
      <c r="B1035" s="0" t="s">
        <v>2039</v>
      </c>
      <c r="C1035" s="0" t="s">
        <v>178</v>
      </c>
      <c r="D1035" s="24" t="n">
        <v>154960</v>
      </c>
    </row>
    <row r="1036" customFormat="false" ht="15" hidden="false" customHeight="true" outlineLevel="0" collapsed="false">
      <c r="A1036" s="0" t="s">
        <v>2040</v>
      </c>
      <c r="B1036" s="0" t="s">
        <v>2039</v>
      </c>
      <c r="C1036" s="0" t="s">
        <v>180</v>
      </c>
      <c r="D1036" s="24" t="n">
        <v>154960</v>
      </c>
    </row>
    <row r="1037" customFormat="false" ht="15" hidden="false" customHeight="true" outlineLevel="0" collapsed="false">
      <c r="A1037" s="0" t="s">
        <v>2041</v>
      </c>
      <c r="B1037" s="0" t="s">
        <v>2042</v>
      </c>
      <c r="C1037" s="0" t="s">
        <v>178</v>
      </c>
      <c r="D1037" s="24" t="n">
        <v>19580</v>
      </c>
    </row>
    <row r="1038" customFormat="false" ht="15" hidden="false" customHeight="true" outlineLevel="0" collapsed="false">
      <c r="A1038" s="0" t="s">
        <v>2043</v>
      </c>
      <c r="B1038" s="0" t="s">
        <v>2042</v>
      </c>
      <c r="C1038" s="0" t="s">
        <v>180</v>
      </c>
      <c r="D1038" s="24" t="n">
        <v>19580</v>
      </c>
    </row>
    <row r="1039" customFormat="false" ht="15" hidden="false" customHeight="true" outlineLevel="0" collapsed="false">
      <c r="A1039" s="0" t="s">
        <v>2044</v>
      </c>
      <c r="B1039" s="0" t="s">
        <v>2045</v>
      </c>
      <c r="C1039" s="0" t="s">
        <v>178</v>
      </c>
      <c r="D1039" s="24" t="n">
        <v>30650</v>
      </c>
    </row>
    <row r="1040" customFormat="false" ht="15" hidden="false" customHeight="true" outlineLevel="0" collapsed="false">
      <c r="A1040" s="0" t="s">
        <v>2046</v>
      </c>
      <c r="B1040" s="0" t="s">
        <v>2045</v>
      </c>
      <c r="C1040" s="0" t="s">
        <v>180</v>
      </c>
      <c r="D1040" s="24" t="n">
        <v>30650</v>
      </c>
    </row>
    <row r="1041" customFormat="false" ht="15" hidden="false" customHeight="true" outlineLevel="0" collapsed="false">
      <c r="A1041" s="0" t="s">
        <v>2047</v>
      </c>
      <c r="B1041" s="0" t="s">
        <v>2048</v>
      </c>
      <c r="C1041" s="0" t="s">
        <v>178</v>
      </c>
      <c r="D1041" s="24" t="n">
        <v>28380</v>
      </c>
    </row>
    <row r="1042" customFormat="false" ht="15" hidden="false" customHeight="true" outlineLevel="0" collapsed="false">
      <c r="A1042" s="0" t="s">
        <v>2049</v>
      </c>
      <c r="B1042" s="0" t="s">
        <v>2050</v>
      </c>
      <c r="C1042" s="0" t="s">
        <v>175</v>
      </c>
      <c r="D1042" s="24" t="n">
        <v>211130</v>
      </c>
    </row>
    <row r="1043" customFormat="false" ht="15" hidden="false" customHeight="true" outlineLevel="0" collapsed="false">
      <c r="A1043" s="0" t="s">
        <v>2051</v>
      </c>
      <c r="B1043" s="0" t="s">
        <v>2052</v>
      </c>
      <c r="C1043" s="0" t="s">
        <v>178</v>
      </c>
      <c r="D1043" s="24" t="n">
        <v>66320</v>
      </c>
    </row>
    <row r="1044" customFormat="false" ht="15" hidden="false" customHeight="true" outlineLevel="0" collapsed="false">
      <c r="A1044" s="0" t="s">
        <v>2053</v>
      </c>
      <c r="B1044" s="0" t="s">
        <v>2054</v>
      </c>
      <c r="C1044" s="0" t="s">
        <v>180</v>
      </c>
      <c r="D1044" s="24" t="n">
        <v>10590</v>
      </c>
    </row>
    <row r="1045" customFormat="false" ht="15" hidden="false" customHeight="true" outlineLevel="0" collapsed="false">
      <c r="A1045" s="0" t="s">
        <v>2055</v>
      </c>
      <c r="B1045" s="0" t="s">
        <v>2056</v>
      </c>
      <c r="C1045" s="0" t="s">
        <v>180</v>
      </c>
      <c r="D1045" s="24" t="n">
        <v>12600</v>
      </c>
    </row>
    <row r="1046" customFormat="false" ht="15" hidden="false" customHeight="true" outlineLevel="0" collapsed="false">
      <c r="A1046" s="0" t="s">
        <v>2057</v>
      </c>
      <c r="B1046" s="0" t="s">
        <v>2058</v>
      </c>
      <c r="C1046" s="0" t="s">
        <v>180</v>
      </c>
      <c r="D1046" s="24" t="n">
        <v>43140</v>
      </c>
    </row>
    <row r="1047" customFormat="false" ht="15" hidden="false" customHeight="true" outlineLevel="0" collapsed="false">
      <c r="A1047" s="0" t="s">
        <v>2059</v>
      </c>
      <c r="B1047" s="0" t="s">
        <v>2060</v>
      </c>
      <c r="C1047" s="0" t="s">
        <v>178</v>
      </c>
      <c r="D1047" s="24" t="n">
        <v>53920</v>
      </c>
    </row>
    <row r="1048" customFormat="false" ht="15" hidden="false" customHeight="true" outlineLevel="0" collapsed="false">
      <c r="A1048" s="0" t="s">
        <v>2061</v>
      </c>
      <c r="B1048" s="0" t="s">
        <v>2062</v>
      </c>
      <c r="C1048" s="0" t="s">
        <v>180</v>
      </c>
      <c r="D1048" s="24" t="n">
        <v>34480</v>
      </c>
    </row>
    <row r="1049" customFormat="false" ht="15" hidden="false" customHeight="true" outlineLevel="0" collapsed="false">
      <c r="A1049" s="0" t="s">
        <v>2063</v>
      </c>
      <c r="B1049" s="0" t="s">
        <v>2064</v>
      </c>
      <c r="C1049" s="0" t="s">
        <v>180</v>
      </c>
      <c r="D1049" s="24" t="n">
        <v>19450</v>
      </c>
    </row>
    <row r="1050" customFormat="false" ht="15" hidden="false" customHeight="true" outlineLevel="0" collapsed="false">
      <c r="A1050" s="0" t="s">
        <v>2065</v>
      </c>
      <c r="B1050" s="0" t="s">
        <v>2066</v>
      </c>
      <c r="C1050" s="0" t="s">
        <v>178</v>
      </c>
      <c r="D1050" s="24" t="n">
        <v>5100</v>
      </c>
    </row>
    <row r="1051" customFormat="false" ht="15" hidden="false" customHeight="true" outlineLevel="0" collapsed="false">
      <c r="A1051" s="0" t="s">
        <v>2067</v>
      </c>
      <c r="B1051" s="0" t="s">
        <v>2066</v>
      </c>
      <c r="C1051" s="0" t="s">
        <v>180</v>
      </c>
      <c r="D1051" s="24" t="n">
        <v>5100</v>
      </c>
    </row>
    <row r="1052" customFormat="false" ht="15" hidden="false" customHeight="true" outlineLevel="0" collapsed="false">
      <c r="A1052" s="0" t="s">
        <v>2068</v>
      </c>
      <c r="B1052" s="0" t="s">
        <v>2069</v>
      </c>
      <c r="C1052" s="0" t="s">
        <v>178</v>
      </c>
      <c r="D1052" s="24" t="n">
        <v>25260</v>
      </c>
    </row>
    <row r="1053" customFormat="false" ht="15" hidden="false" customHeight="true" outlineLevel="0" collapsed="false">
      <c r="A1053" s="0" t="s">
        <v>2070</v>
      </c>
      <c r="B1053" s="0" t="s">
        <v>2071</v>
      </c>
      <c r="C1053" s="0" t="s">
        <v>180</v>
      </c>
      <c r="D1053" s="24" t="n">
        <v>14000</v>
      </c>
    </row>
    <row r="1054" customFormat="false" ht="15" hidden="false" customHeight="true" outlineLevel="0" collapsed="false">
      <c r="A1054" s="0" t="s">
        <v>2072</v>
      </c>
      <c r="B1054" s="0" t="s">
        <v>2073</v>
      </c>
      <c r="C1054" s="0" t="s">
        <v>180</v>
      </c>
      <c r="D1054" s="24" t="n">
        <v>2160</v>
      </c>
    </row>
    <row r="1055" customFormat="false" ht="15" hidden="false" customHeight="true" outlineLevel="0" collapsed="false">
      <c r="A1055" s="0" t="s">
        <v>2074</v>
      </c>
      <c r="B1055" s="0" t="s">
        <v>2075</v>
      </c>
      <c r="C1055" s="0" t="s">
        <v>180</v>
      </c>
      <c r="D1055" s="24" t="n">
        <v>5930</v>
      </c>
    </row>
    <row r="1056" customFormat="false" ht="15" hidden="false" customHeight="true" outlineLevel="0" collapsed="false">
      <c r="A1056" s="0" t="s">
        <v>2076</v>
      </c>
      <c r="B1056" s="0" t="s">
        <v>2077</v>
      </c>
      <c r="C1056" s="0" t="s">
        <v>180</v>
      </c>
      <c r="D1056" s="24" t="n">
        <v>3180</v>
      </c>
    </row>
    <row r="1057" customFormat="false" ht="15" hidden="false" customHeight="true" outlineLevel="0" collapsed="false">
      <c r="A1057" s="0" t="s">
        <v>2078</v>
      </c>
      <c r="B1057" s="0" t="s">
        <v>2079</v>
      </c>
      <c r="C1057" s="0" t="s">
        <v>178</v>
      </c>
      <c r="D1057" s="24" t="n">
        <v>3320</v>
      </c>
    </row>
    <row r="1058" customFormat="false" ht="15" hidden="false" customHeight="true" outlineLevel="0" collapsed="false">
      <c r="A1058" s="0" t="s">
        <v>2080</v>
      </c>
      <c r="B1058" s="0" t="s">
        <v>2079</v>
      </c>
      <c r="C1058" s="0" t="s">
        <v>180</v>
      </c>
      <c r="D1058" s="24" t="n">
        <v>3320</v>
      </c>
    </row>
    <row r="1059" customFormat="false" ht="15" hidden="false" customHeight="true" outlineLevel="0" collapsed="false">
      <c r="A1059" s="0" t="s">
        <v>2081</v>
      </c>
      <c r="B1059" s="0" t="s">
        <v>2082</v>
      </c>
      <c r="C1059" s="0" t="s">
        <v>178</v>
      </c>
      <c r="D1059" s="24" t="n">
        <v>44970</v>
      </c>
    </row>
    <row r="1060" customFormat="false" ht="15" hidden="false" customHeight="true" outlineLevel="0" collapsed="false">
      <c r="A1060" s="0" t="s">
        <v>2083</v>
      </c>
      <c r="B1060" s="0" t="s">
        <v>2082</v>
      </c>
      <c r="C1060" s="0" t="s">
        <v>180</v>
      </c>
      <c r="D1060" s="24" t="n">
        <v>44970</v>
      </c>
    </row>
    <row r="1061" customFormat="false" ht="15" hidden="false" customHeight="true" outlineLevel="0" collapsed="false">
      <c r="A1061" s="0" t="s">
        <v>2084</v>
      </c>
      <c r="B1061" s="0" t="s">
        <v>2085</v>
      </c>
      <c r="C1061" s="0" t="s">
        <v>178</v>
      </c>
      <c r="D1061" s="24" t="n">
        <v>6700</v>
      </c>
    </row>
    <row r="1062" customFormat="false" ht="15" hidden="false" customHeight="true" outlineLevel="0" collapsed="false">
      <c r="A1062" s="0" t="s">
        <v>2086</v>
      </c>
      <c r="B1062" s="0" t="s">
        <v>2085</v>
      </c>
      <c r="C1062" s="0" t="s">
        <v>180</v>
      </c>
      <c r="D1062" s="24" t="n">
        <v>6700</v>
      </c>
    </row>
    <row r="1063" customFormat="false" ht="15" hidden="false" customHeight="true" outlineLevel="0" collapsed="false">
      <c r="A1063" s="0" t="s">
        <v>2087</v>
      </c>
      <c r="B1063" s="0" t="s">
        <v>2088</v>
      </c>
      <c r="C1063" s="0" t="s">
        <v>178</v>
      </c>
      <c r="D1063" s="24" t="n">
        <v>5540</v>
      </c>
    </row>
    <row r="1064" customFormat="false" ht="15" hidden="false" customHeight="true" outlineLevel="0" collapsed="false">
      <c r="A1064" s="0" t="s">
        <v>2089</v>
      </c>
      <c r="B1064" s="0" t="s">
        <v>2090</v>
      </c>
      <c r="C1064" s="0" t="s">
        <v>180</v>
      </c>
      <c r="D1064" s="24" t="n">
        <v>5540</v>
      </c>
    </row>
    <row r="1065" customFormat="false" ht="15" hidden="false" customHeight="true" outlineLevel="0" collapsed="false">
      <c r="A1065" s="0" t="s">
        <v>2091</v>
      </c>
      <c r="B1065" s="0" t="s">
        <v>2092</v>
      </c>
      <c r="C1065" s="0" t="s">
        <v>172</v>
      </c>
      <c r="D1065" s="24" t="n">
        <v>6086190</v>
      </c>
    </row>
    <row r="1066" customFormat="false" ht="15" hidden="false" customHeight="true" outlineLevel="0" collapsed="false">
      <c r="A1066" s="0" t="s">
        <v>2093</v>
      </c>
      <c r="B1066" s="0" t="s">
        <v>2094</v>
      </c>
      <c r="C1066" s="0" t="s">
        <v>175</v>
      </c>
      <c r="D1066" s="24" t="n">
        <v>617500</v>
      </c>
    </row>
    <row r="1067" customFormat="false" ht="15" hidden="false" customHeight="true" outlineLevel="0" collapsed="false">
      <c r="A1067" s="0" t="s">
        <v>2095</v>
      </c>
      <c r="B1067" s="0" t="s">
        <v>2096</v>
      </c>
      <c r="C1067" s="0" t="s">
        <v>178</v>
      </c>
      <c r="D1067" s="24" t="n">
        <v>617500</v>
      </c>
    </row>
    <row r="1068" customFormat="false" ht="15" hidden="false" customHeight="true" outlineLevel="0" collapsed="false">
      <c r="A1068" s="0" t="s">
        <v>2097</v>
      </c>
      <c r="B1068" s="0" t="s">
        <v>2096</v>
      </c>
      <c r="C1068" s="0" t="s">
        <v>180</v>
      </c>
      <c r="D1068" s="24" t="n">
        <v>617500</v>
      </c>
    </row>
    <row r="1069" customFormat="false" ht="15" hidden="false" customHeight="true" outlineLevel="0" collapsed="false">
      <c r="A1069" s="0" t="s">
        <v>2098</v>
      </c>
      <c r="B1069" s="0" t="s">
        <v>2099</v>
      </c>
      <c r="C1069" s="0" t="s">
        <v>175</v>
      </c>
      <c r="D1069" s="24" t="n">
        <v>458290</v>
      </c>
    </row>
    <row r="1070" customFormat="false" ht="15" hidden="false" customHeight="true" outlineLevel="0" collapsed="false">
      <c r="A1070" s="0" t="s">
        <v>2100</v>
      </c>
      <c r="B1070" s="0" t="s">
        <v>2101</v>
      </c>
      <c r="C1070" s="0" t="s">
        <v>178</v>
      </c>
      <c r="D1070" s="24" t="n">
        <v>65600</v>
      </c>
    </row>
    <row r="1071" customFormat="false" ht="15" hidden="false" customHeight="true" outlineLevel="0" collapsed="false">
      <c r="A1071" s="0" t="s">
        <v>2102</v>
      </c>
      <c r="B1071" s="0" t="s">
        <v>2101</v>
      </c>
      <c r="C1071" s="0" t="s">
        <v>180</v>
      </c>
      <c r="D1071" s="24" t="n">
        <v>65600</v>
      </c>
    </row>
    <row r="1072" customFormat="false" ht="15" hidden="false" customHeight="true" outlineLevel="0" collapsed="false">
      <c r="A1072" s="0" t="s">
        <v>2103</v>
      </c>
      <c r="B1072" s="0" t="s">
        <v>2104</v>
      </c>
      <c r="C1072" s="0" t="s">
        <v>178</v>
      </c>
      <c r="D1072" s="24" t="n">
        <v>152060</v>
      </c>
    </row>
    <row r="1073" customFormat="false" ht="15" hidden="false" customHeight="true" outlineLevel="0" collapsed="false">
      <c r="A1073" s="0" t="s">
        <v>2105</v>
      </c>
      <c r="B1073" s="0" t="s">
        <v>2106</v>
      </c>
      <c r="C1073" s="0" t="s">
        <v>180</v>
      </c>
      <c r="D1073" s="24" t="n">
        <v>11140</v>
      </c>
    </row>
    <row r="1074" customFormat="false" ht="15" hidden="false" customHeight="true" outlineLevel="0" collapsed="false">
      <c r="A1074" s="0" t="s">
        <v>2107</v>
      </c>
      <c r="B1074" s="0" t="s">
        <v>2108</v>
      </c>
      <c r="C1074" s="0" t="s">
        <v>180</v>
      </c>
      <c r="D1074" s="24" t="n">
        <v>140920</v>
      </c>
    </row>
    <row r="1075" customFormat="false" ht="15" hidden="false" customHeight="true" outlineLevel="0" collapsed="false">
      <c r="A1075" s="0" t="s">
        <v>2109</v>
      </c>
      <c r="B1075" s="0" t="s">
        <v>2110</v>
      </c>
      <c r="C1075" s="0" t="s">
        <v>178</v>
      </c>
      <c r="D1075" s="24" t="n">
        <v>240630</v>
      </c>
    </row>
    <row r="1076" customFormat="false" ht="15" hidden="false" customHeight="true" outlineLevel="0" collapsed="false">
      <c r="A1076" s="0" t="s">
        <v>2111</v>
      </c>
      <c r="B1076" s="0" t="s">
        <v>2112</v>
      </c>
      <c r="C1076" s="0" t="s">
        <v>180</v>
      </c>
      <c r="D1076" s="24" t="n">
        <v>18830</v>
      </c>
    </row>
    <row r="1077" customFormat="false" ht="15" hidden="false" customHeight="true" outlineLevel="0" collapsed="false">
      <c r="A1077" s="0" t="s">
        <v>2113</v>
      </c>
      <c r="B1077" s="0" t="s">
        <v>2114</v>
      </c>
      <c r="C1077" s="0" t="s">
        <v>180</v>
      </c>
      <c r="D1077" s="24" t="n">
        <v>14450</v>
      </c>
    </row>
    <row r="1078" customFormat="false" ht="15" hidden="false" customHeight="true" outlineLevel="0" collapsed="false">
      <c r="A1078" s="0" t="s">
        <v>2115</v>
      </c>
      <c r="B1078" s="0" t="s">
        <v>2116</v>
      </c>
      <c r="C1078" s="0" t="s">
        <v>180</v>
      </c>
      <c r="D1078" s="24" t="n">
        <v>6940</v>
      </c>
    </row>
    <row r="1079" customFormat="false" ht="15" hidden="false" customHeight="true" outlineLevel="0" collapsed="false">
      <c r="A1079" s="0" t="s">
        <v>2117</v>
      </c>
      <c r="B1079" s="0" t="s">
        <v>2118</v>
      </c>
      <c r="C1079" s="0" t="s">
        <v>180</v>
      </c>
      <c r="D1079" s="24" t="n">
        <v>65010</v>
      </c>
    </row>
    <row r="1080" customFormat="false" ht="15" hidden="false" customHeight="true" outlineLevel="0" collapsed="false">
      <c r="A1080" s="0" t="s">
        <v>2119</v>
      </c>
      <c r="B1080" s="0" t="s">
        <v>2120</v>
      </c>
      <c r="C1080" s="0" t="s">
        <v>180</v>
      </c>
      <c r="D1080" s="24" t="n">
        <v>20720</v>
      </c>
    </row>
    <row r="1081" customFormat="false" ht="15" hidden="false" customHeight="true" outlineLevel="0" collapsed="false">
      <c r="A1081" s="0" t="s">
        <v>2121</v>
      </c>
      <c r="B1081" s="0" t="s">
        <v>2122</v>
      </c>
      <c r="C1081" s="0" t="s">
        <v>180</v>
      </c>
      <c r="D1081" s="24" t="n">
        <v>8550</v>
      </c>
    </row>
    <row r="1082" customFormat="false" ht="15" hidden="false" customHeight="true" outlineLevel="0" collapsed="false">
      <c r="A1082" s="0" t="s">
        <v>2123</v>
      </c>
      <c r="B1082" s="0" t="s">
        <v>2124</v>
      </c>
      <c r="C1082" s="0" t="s">
        <v>180</v>
      </c>
      <c r="D1082" s="24" t="n">
        <v>19780</v>
      </c>
    </row>
    <row r="1083" customFormat="false" ht="15" hidden="false" customHeight="true" outlineLevel="0" collapsed="false">
      <c r="A1083" s="0" t="s">
        <v>2125</v>
      </c>
      <c r="B1083" s="0" t="s">
        <v>2126</v>
      </c>
      <c r="C1083" s="0" t="s">
        <v>180</v>
      </c>
      <c r="D1083" s="24" t="n">
        <v>86340</v>
      </c>
    </row>
    <row r="1084" customFormat="false" ht="15" hidden="false" customHeight="true" outlineLevel="0" collapsed="false">
      <c r="A1084" s="0" t="s">
        <v>2127</v>
      </c>
      <c r="B1084" s="0" t="s">
        <v>2128</v>
      </c>
      <c r="C1084" s="0" t="s">
        <v>175</v>
      </c>
      <c r="D1084" s="24" t="n">
        <v>1748920</v>
      </c>
    </row>
    <row r="1085" customFormat="false" ht="15" hidden="false" customHeight="true" outlineLevel="0" collapsed="false">
      <c r="A1085" s="0" t="s">
        <v>2129</v>
      </c>
      <c r="B1085" s="0" t="s">
        <v>2130</v>
      </c>
      <c r="C1085" s="0" t="s">
        <v>178</v>
      </c>
      <c r="D1085" s="24" t="n">
        <v>138090</v>
      </c>
    </row>
    <row r="1086" customFormat="false" ht="15" hidden="false" customHeight="true" outlineLevel="0" collapsed="false">
      <c r="A1086" s="0" t="s">
        <v>2131</v>
      </c>
      <c r="B1086" s="0" t="s">
        <v>2130</v>
      </c>
      <c r="C1086" s="0" t="s">
        <v>180</v>
      </c>
      <c r="D1086" s="24" t="n">
        <v>138090</v>
      </c>
    </row>
    <row r="1087" customFormat="false" ht="15" hidden="false" customHeight="true" outlineLevel="0" collapsed="false">
      <c r="A1087" s="0" t="s">
        <v>2132</v>
      </c>
      <c r="B1087" s="0" t="s">
        <v>2133</v>
      </c>
      <c r="C1087" s="0" t="s">
        <v>178</v>
      </c>
      <c r="D1087" s="24" t="n">
        <v>874260</v>
      </c>
    </row>
    <row r="1088" customFormat="false" ht="15" hidden="false" customHeight="true" outlineLevel="0" collapsed="false">
      <c r="A1088" s="0" t="s">
        <v>2134</v>
      </c>
      <c r="B1088" s="0" t="s">
        <v>2135</v>
      </c>
      <c r="C1088" s="0" t="s">
        <v>180</v>
      </c>
      <c r="D1088" s="24" t="n">
        <v>149310</v>
      </c>
    </row>
    <row r="1089" customFormat="false" ht="15" hidden="false" customHeight="true" outlineLevel="0" collapsed="false">
      <c r="A1089" s="0" t="s">
        <v>2136</v>
      </c>
      <c r="B1089" s="0" t="s">
        <v>2137</v>
      </c>
      <c r="C1089" s="0" t="s">
        <v>180</v>
      </c>
      <c r="D1089" s="24" t="n">
        <v>20310</v>
      </c>
    </row>
    <row r="1090" customFormat="false" ht="15" hidden="false" customHeight="true" outlineLevel="0" collapsed="false">
      <c r="A1090" s="0" t="s">
        <v>2138</v>
      </c>
      <c r="B1090" s="0" t="s">
        <v>2139</v>
      </c>
      <c r="C1090" s="0" t="s">
        <v>180</v>
      </c>
      <c r="D1090" s="24" t="n">
        <v>704640</v>
      </c>
    </row>
    <row r="1091" customFormat="false" ht="15" hidden="false" customHeight="true" outlineLevel="0" collapsed="false">
      <c r="A1091" s="0" t="s">
        <v>2140</v>
      </c>
      <c r="B1091" s="0" t="s">
        <v>2141</v>
      </c>
      <c r="C1091" s="0" t="s">
        <v>178</v>
      </c>
      <c r="D1091" s="24" t="n">
        <v>289960</v>
      </c>
    </row>
    <row r="1092" customFormat="false" ht="15" hidden="false" customHeight="true" outlineLevel="0" collapsed="false">
      <c r="A1092" s="0" t="s">
        <v>2142</v>
      </c>
      <c r="B1092" s="0" t="s">
        <v>2141</v>
      </c>
      <c r="C1092" s="0" t="s">
        <v>180</v>
      </c>
      <c r="D1092" s="24" t="n">
        <v>289960</v>
      </c>
    </row>
    <row r="1093" customFormat="false" ht="15" hidden="false" customHeight="true" outlineLevel="0" collapsed="false">
      <c r="A1093" s="0" t="s">
        <v>2143</v>
      </c>
      <c r="B1093" s="0" t="s">
        <v>2144</v>
      </c>
      <c r="C1093" s="0" t="s">
        <v>178</v>
      </c>
      <c r="D1093" s="24" t="n">
        <v>235820</v>
      </c>
    </row>
    <row r="1094" customFormat="false" ht="15" hidden="false" customHeight="true" outlineLevel="0" collapsed="false">
      <c r="A1094" s="0" t="s">
        <v>2145</v>
      </c>
      <c r="B1094" s="0" t="s">
        <v>2146</v>
      </c>
      <c r="C1094" s="0" t="s">
        <v>180</v>
      </c>
      <c r="D1094" s="24" t="n">
        <v>37870</v>
      </c>
    </row>
    <row r="1095" customFormat="false" ht="15" hidden="false" customHeight="true" outlineLevel="0" collapsed="false">
      <c r="A1095" s="0" t="s">
        <v>2147</v>
      </c>
      <c r="B1095" s="0" t="s">
        <v>2148</v>
      </c>
      <c r="C1095" s="0" t="s">
        <v>180</v>
      </c>
      <c r="D1095" s="24" t="n">
        <v>176600</v>
      </c>
    </row>
    <row r="1096" customFormat="false" ht="15" hidden="false" customHeight="true" outlineLevel="0" collapsed="false">
      <c r="A1096" s="0" t="s">
        <v>2149</v>
      </c>
      <c r="B1096" s="0" t="s">
        <v>2150</v>
      </c>
      <c r="C1096" s="0" t="s">
        <v>180</v>
      </c>
      <c r="D1096" s="24" t="n">
        <v>21350</v>
      </c>
    </row>
    <row r="1097" customFormat="false" ht="15" hidden="false" customHeight="true" outlineLevel="0" collapsed="false">
      <c r="A1097" s="0" t="s">
        <v>2151</v>
      </c>
      <c r="B1097" s="0" t="s">
        <v>2152</v>
      </c>
      <c r="C1097" s="0" t="s">
        <v>178</v>
      </c>
      <c r="D1097" s="24" t="n">
        <v>72790</v>
      </c>
    </row>
    <row r="1098" customFormat="false" ht="15" hidden="false" customHeight="true" outlineLevel="0" collapsed="false">
      <c r="A1098" s="0" t="s">
        <v>2153</v>
      </c>
      <c r="B1098" s="0" t="s">
        <v>2154</v>
      </c>
      <c r="C1098" s="0" t="s">
        <v>180</v>
      </c>
      <c r="D1098" s="24" t="n">
        <v>23220</v>
      </c>
    </row>
    <row r="1099" customFormat="false" ht="15" hidden="false" customHeight="true" outlineLevel="0" collapsed="false">
      <c r="A1099" s="0" t="s">
        <v>2155</v>
      </c>
      <c r="B1099" s="0" t="s">
        <v>2156</v>
      </c>
      <c r="C1099" s="0" t="s">
        <v>180</v>
      </c>
      <c r="D1099" s="24" t="n">
        <v>13510</v>
      </c>
    </row>
    <row r="1100" customFormat="false" ht="15" hidden="false" customHeight="true" outlineLevel="0" collapsed="false">
      <c r="A1100" s="0" t="s">
        <v>2157</v>
      </c>
      <c r="B1100" s="0" t="s">
        <v>2158</v>
      </c>
      <c r="C1100" s="0" t="s">
        <v>180</v>
      </c>
      <c r="D1100" s="24" t="n">
        <v>36060</v>
      </c>
    </row>
    <row r="1101" customFormat="false" ht="15" hidden="false" customHeight="true" outlineLevel="0" collapsed="false">
      <c r="A1101" s="0" t="s">
        <v>2159</v>
      </c>
      <c r="B1101" s="0" t="s">
        <v>2160</v>
      </c>
      <c r="C1101" s="0" t="s">
        <v>178</v>
      </c>
      <c r="D1101" s="24" t="n">
        <v>138010</v>
      </c>
    </row>
    <row r="1102" customFormat="false" ht="15" hidden="false" customHeight="true" outlineLevel="0" collapsed="false">
      <c r="A1102" s="0" t="s">
        <v>2161</v>
      </c>
      <c r="B1102" s="0" t="s">
        <v>2162</v>
      </c>
      <c r="C1102" s="0" t="s">
        <v>180</v>
      </c>
      <c r="D1102" s="24" t="n">
        <v>12170</v>
      </c>
    </row>
    <row r="1103" customFormat="false" ht="15" hidden="false" customHeight="true" outlineLevel="0" collapsed="false">
      <c r="A1103" s="0" t="s">
        <v>2163</v>
      </c>
      <c r="B1103" s="0" t="s">
        <v>2164</v>
      </c>
      <c r="C1103" s="0" t="s">
        <v>180</v>
      </c>
      <c r="D1103" s="24" t="n">
        <v>17430</v>
      </c>
    </row>
    <row r="1104" customFormat="false" ht="15" hidden="false" customHeight="true" outlineLevel="0" collapsed="false">
      <c r="A1104" s="0" t="s">
        <v>2165</v>
      </c>
      <c r="B1104" s="0" t="s">
        <v>2166</v>
      </c>
      <c r="C1104" s="0" t="s">
        <v>180</v>
      </c>
      <c r="D1104" s="24" t="n">
        <v>108410</v>
      </c>
    </row>
    <row r="1105" customFormat="false" ht="15" hidden="false" customHeight="true" outlineLevel="0" collapsed="false">
      <c r="A1105" s="0" t="s">
        <v>2167</v>
      </c>
      <c r="B1105" s="0" t="s">
        <v>2168</v>
      </c>
      <c r="C1105" s="0" t="s">
        <v>175</v>
      </c>
      <c r="D1105" s="24" t="n">
        <v>3261490</v>
      </c>
    </row>
    <row r="1106" customFormat="false" ht="15" hidden="false" customHeight="true" outlineLevel="0" collapsed="false">
      <c r="A1106" s="0" t="s">
        <v>2169</v>
      </c>
      <c r="B1106" s="0" t="s">
        <v>2170</v>
      </c>
      <c r="C1106" s="0" t="s">
        <v>178</v>
      </c>
      <c r="D1106" s="24" t="n">
        <v>75360</v>
      </c>
    </row>
    <row r="1107" customFormat="false" ht="15" hidden="false" customHeight="true" outlineLevel="0" collapsed="false">
      <c r="A1107" s="0" t="s">
        <v>2171</v>
      </c>
      <c r="B1107" s="0" t="s">
        <v>2172</v>
      </c>
      <c r="C1107" s="0" t="s">
        <v>180</v>
      </c>
      <c r="D1107" s="24" t="n">
        <v>27120</v>
      </c>
    </row>
    <row r="1108" customFormat="false" ht="15" hidden="false" customHeight="true" outlineLevel="0" collapsed="false">
      <c r="A1108" s="0" t="s">
        <v>2173</v>
      </c>
      <c r="B1108" s="0" t="s">
        <v>2174</v>
      </c>
      <c r="C1108" s="0" t="s">
        <v>180</v>
      </c>
      <c r="D1108" s="24" t="n">
        <v>48240</v>
      </c>
    </row>
    <row r="1109" customFormat="false" ht="15" hidden="false" customHeight="true" outlineLevel="0" collapsed="false">
      <c r="A1109" s="0" t="s">
        <v>2175</v>
      </c>
      <c r="B1109" s="0" t="s">
        <v>2176</v>
      </c>
      <c r="C1109" s="0" t="s">
        <v>178</v>
      </c>
      <c r="D1109" s="24" t="n">
        <v>409670</v>
      </c>
    </row>
    <row r="1110" customFormat="false" ht="15" hidden="false" customHeight="true" outlineLevel="0" collapsed="false">
      <c r="A1110" s="0" t="s">
        <v>2177</v>
      </c>
      <c r="B1110" s="0" t="s">
        <v>2176</v>
      </c>
      <c r="C1110" s="0" t="s">
        <v>180</v>
      </c>
      <c r="D1110" s="24" t="n">
        <v>409670</v>
      </c>
    </row>
    <row r="1111" customFormat="false" ht="15" hidden="false" customHeight="true" outlineLevel="0" collapsed="false">
      <c r="A1111" s="0" t="s">
        <v>2178</v>
      </c>
      <c r="B1111" s="0" t="s">
        <v>2179</v>
      </c>
      <c r="C1111" s="0" t="s">
        <v>178</v>
      </c>
      <c r="D1111" s="24" t="n">
        <v>32150</v>
      </c>
    </row>
    <row r="1112" customFormat="false" ht="15" hidden="false" customHeight="true" outlineLevel="0" collapsed="false">
      <c r="A1112" s="0" t="s">
        <v>2180</v>
      </c>
      <c r="B1112" s="0" t="s">
        <v>2179</v>
      </c>
      <c r="C1112" s="0" t="s">
        <v>180</v>
      </c>
      <c r="D1112" s="24" t="n">
        <v>32150</v>
      </c>
    </row>
    <row r="1113" customFormat="false" ht="15" hidden="false" customHeight="true" outlineLevel="0" collapsed="false">
      <c r="A1113" s="0" t="s">
        <v>2181</v>
      </c>
      <c r="B1113" s="0" t="s">
        <v>2182</v>
      </c>
      <c r="C1113" s="0" t="s">
        <v>178</v>
      </c>
      <c r="D1113" s="24" t="n">
        <v>541070</v>
      </c>
    </row>
    <row r="1114" customFormat="false" ht="15" hidden="false" customHeight="true" outlineLevel="0" collapsed="false">
      <c r="A1114" s="0" t="s">
        <v>2183</v>
      </c>
      <c r="B1114" s="0" t="s">
        <v>2184</v>
      </c>
      <c r="C1114" s="0" t="s">
        <v>180</v>
      </c>
      <c r="D1114" s="24" t="n">
        <v>439640</v>
      </c>
    </row>
    <row r="1115" customFormat="false" ht="15" hidden="false" customHeight="true" outlineLevel="0" collapsed="false">
      <c r="A1115" s="0" t="s">
        <v>2185</v>
      </c>
      <c r="B1115" s="0" t="s">
        <v>2186</v>
      </c>
      <c r="C1115" s="0" t="s">
        <v>180</v>
      </c>
      <c r="D1115" s="24" t="n">
        <v>60020</v>
      </c>
    </row>
    <row r="1116" customFormat="false" ht="15" hidden="false" customHeight="true" outlineLevel="0" collapsed="false">
      <c r="A1116" s="0" t="s">
        <v>2187</v>
      </c>
      <c r="B1116" s="0" t="s">
        <v>2188</v>
      </c>
      <c r="C1116" s="0" t="s">
        <v>180</v>
      </c>
      <c r="D1116" s="24" t="n">
        <v>40330</v>
      </c>
    </row>
    <row r="1117" customFormat="false" ht="15" hidden="false" customHeight="true" outlineLevel="0" collapsed="false">
      <c r="A1117" s="0" t="s">
        <v>2189</v>
      </c>
      <c r="B1117" s="0" t="s">
        <v>2190</v>
      </c>
      <c r="C1117" s="0" t="s">
        <v>180</v>
      </c>
      <c r="D1117" s="24" t="n">
        <v>1080</v>
      </c>
    </row>
    <row r="1118" customFormat="false" ht="15" hidden="false" customHeight="true" outlineLevel="0" collapsed="false">
      <c r="A1118" s="0" t="s">
        <v>2191</v>
      </c>
      <c r="B1118" s="0" t="s">
        <v>2192</v>
      </c>
      <c r="C1118" s="0" t="s">
        <v>178</v>
      </c>
      <c r="D1118" s="24" t="n">
        <v>228790</v>
      </c>
    </row>
    <row r="1119" customFormat="false" ht="15" hidden="false" customHeight="true" outlineLevel="0" collapsed="false">
      <c r="A1119" s="0" t="s">
        <v>2193</v>
      </c>
      <c r="B1119" s="0" t="s">
        <v>2194</v>
      </c>
      <c r="C1119" s="0" t="s">
        <v>180</v>
      </c>
      <c r="D1119" s="24" t="n">
        <v>131070</v>
      </c>
    </row>
    <row r="1120" customFormat="false" ht="15" hidden="false" customHeight="true" outlineLevel="0" collapsed="false">
      <c r="A1120" s="0" t="s">
        <v>2195</v>
      </c>
      <c r="B1120" s="0" t="s">
        <v>2196</v>
      </c>
      <c r="C1120" s="0" t="s">
        <v>180</v>
      </c>
      <c r="D1120" s="24" t="n">
        <v>97720</v>
      </c>
    </row>
    <row r="1121" customFormat="false" ht="15" hidden="false" customHeight="true" outlineLevel="0" collapsed="false">
      <c r="A1121" s="0" t="s">
        <v>2197</v>
      </c>
      <c r="B1121" s="0" t="s">
        <v>2198</v>
      </c>
      <c r="C1121" s="0" t="s">
        <v>178</v>
      </c>
      <c r="D1121" s="24" t="n">
        <v>83720</v>
      </c>
    </row>
    <row r="1122" customFormat="false" ht="15" hidden="false" customHeight="true" outlineLevel="0" collapsed="false">
      <c r="A1122" s="0" t="s">
        <v>2199</v>
      </c>
      <c r="B1122" s="0" t="s">
        <v>2200</v>
      </c>
      <c r="C1122" s="0" t="s">
        <v>180</v>
      </c>
      <c r="D1122" s="24" t="n">
        <v>1650</v>
      </c>
    </row>
    <row r="1123" customFormat="false" ht="15" hidden="false" customHeight="true" outlineLevel="0" collapsed="false">
      <c r="A1123" s="0" t="s">
        <v>2201</v>
      </c>
      <c r="B1123" s="0" t="s">
        <v>2202</v>
      </c>
      <c r="C1123" s="0" t="s">
        <v>180</v>
      </c>
      <c r="D1123" s="24" t="n">
        <v>65990</v>
      </c>
    </row>
    <row r="1124" customFormat="false" ht="15" hidden="false" customHeight="true" outlineLevel="0" collapsed="false">
      <c r="A1124" s="0" t="s">
        <v>2203</v>
      </c>
      <c r="B1124" s="0" t="s">
        <v>2204</v>
      </c>
      <c r="C1124" s="0" t="s">
        <v>180</v>
      </c>
      <c r="D1124" s="24" t="n">
        <v>5380</v>
      </c>
    </row>
    <row r="1125" customFormat="false" ht="15" hidden="false" customHeight="true" outlineLevel="0" collapsed="false">
      <c r="A1125" s="0" t="s">
        <v>2205</v>
      </c>
      <c r="B1125" s="0" t="s">
        <v>2206</v>
      </c>
      <c r="C1125" s="0" t="s">
        <v>180</v>
      </c>
      <c r="D1125" s="24" t="n">
        <v>1310</v>
      </c>
    </row>
    <row r="1126" customFormat="false" ht="15" hidden="false" customHeight="true" outlineLevel="0" collapsed="false">
      <c r="A1126" s="0" t="s">
        <v>2207</v>
      </c>
      <c r="B1126" s="0" t="s">
        <v>2208</v>
      </c>
      <c r="C1126" s="0" t="s">
        <v>180</v>
      </c>
      <c r="D1126" s="24" t="n">
        <v>9400</v>
      </c>
    </row>
    <row r="1127" customFormat="false" ht="15" hidden="false" customHeight="true" outlineLevel="0" collapsed="false">
      <c r="A1127" s="0" t="s">
        <v>2209</v>
      </c>
      <c r="B1127" s="0" t="s">
        <v>2210</v>
      </c>
      <c r="C1127" s="0" t="s">
        <v>178</v>
      </c>
      <c r="D1127" s="24" t="n">
        <v>1529700</v>
      </c>
    </row>
    <row r="1128" customFormat="false" ht="15" hidden="false" customHeight="true" outlineLevel="0" collapsed="false">
      <c r="A1128" s="0" t="s">
        <v>2211</v>
      </c>
      <c r="B1128" s="0" t="s">
        <v>2210</v>
      </c>
      <c r="C1128" s="0" t="s">
        <v>180</v>
      </c>
      <c r="D1128" s="24" t="n">
        <v>1529700</v>
      </c>
    </row>
    <row r="1129" customFormat="false" ht="15" hidden="false" customHeight="true" outlineLevel="0" collapsed="false">
      <c r="A1129" s="0" t="s">
        <v>2212</v>
      </c>
      <c r="B1129" s="0" t="s">
        <v>2213</v>
      </c>
      <c r="C1129" s="0" t="s">
        <v>178</v>
      </c>
      <c r="D1129" s="24" t="n">
        <v>9980</v>
      </c>
    </row>
    <row r="1130" customFormat="false" ht="15" hidden="false" customHeight="true" outlineLevel="0" collapsed="false">
      <c r="A1130" s="0" t="s">
        <v>2214</v>
      </c>
      <c r="B1130" s="0" t="s">
        <v>2213</v>
      </c>
      <c r="C1130" s="0" t="s">
        <v>180</v>
      </c>
      <c r="D1130" s="24" t="n">
        <v>9980</v>
      </c>
    </row>
    <row r="1131" customFormat="false" ht="15" hidden="false" customHeight="true" outlineLevel="0" collapsed="false">
      <c r="A1131" s="0" t="s">
        <v>2215</v>
      </c>
      <c r="B1131" s="0" t="s">
        <v>2216</v>
      </c>
      <c r="C1131" s="0" t="s">
        <v>178</v>
      </c>
      <c r="D1131" s="24" t="n">
        <v>351050</v>
      </c>
    </row>
    <row r="1132" customFormat="false" ht="15" hidden="false" customHeight="true" outlineLevel="0" collapsed="false">
      <c r="A1132" s="0" t="s">
        <v>2217</v>
      </c>
      <c r="B1132" s="0" t="s">
        <v>2218</v>
      </c>
      <c r="C1132" s="0" t="s">
        <v>180</v>
      </c>
      <c r="D1132" s="24" t="n">
        <v>26410</v>
      </c>
    </row>
    <row r="1133" customFormat="false" ht="15" hidden="false" customHeight="true" outlineLevel="0" collapsed="false">
      <c r="A1133" s="0" t="s">
        <v>2219</v>
      </c>
      <c r="B1133" s="0" t="s">
        <v>2220</v>
      </c>
      <c r="C1133" s="0" t="s">
        <v>180</v>
      </c>
      <c r="D1133" s="24" t="n">
        <v>3450</v>
      </c>
    </row>
    <row r="1134" customFormat="false" ht="15" hidden="false" customHeight="true" outlineLevel="0" collapsed="false">
      <c r="A1134" s="0" t="s">
        <v>2221</v>
      </c>
      <c r="B1134" s="0" t="s">
        <v>2222</v>
      </c>
      <c r="C1134" s="0" t="s">
        <v>180</v>
      </c>
      <c r="D1134" s="24" t="n">
        <v>15040</v>
      </c>
    </row>
    <row r="1135" customFormat="false" ht="15" hidden="false" customHeight="true" outlineLevel="0" collapsed="false">
      <c r="A1135" s="0" t="s">
        <v>2223</v>
      </c>
      <c r="B1135" s="0" t="s">
        <v>2224</v>
      </c>
      <c r="C1135" s="0" t="s">
        <v>180</v>
      </c>
      <c r="D1135" s="24" t="n">
        <v>3020</v>
      </c>
    </row>
    <row r="1136" customFormat="false" ht="15" hidden="false" customHeight="true" outlineLevel="0" collapsed="false">
      <c r="A1136" s="0" t="s">
        <v>2225</v>
      </c>
      <c r="B1136" s="0" t="s">
        <v>2226</v>
      </c>
      <c r="C1136" s="0" t="s">
        <v>180</v>
      </c>
      <c r="D1136" s="24" t="n">
        <v>22530</v>
      </c>
    </row>
    <row r="1137" customFormat="false" ht="15" hidden="false" customHeight="true" outlineLevel="0" collapsed="false">
      <c r="A1137" s="0" t="s">
        <v>2227</v>
      </c>
      <c r="B1137" s="0" t="s">
        <v>2228</v>
      </c>
      <c r="C1137" s="0" t="s">
        <v>180</v>
      </c>
      <c r="D1137" s="24" t="n">
        <v>8720</v>
      </c>
    </row>
    <row r="1138" customFormat="false" ht="15" hidden="false" customHeight="true" outlineLevel="0" collapsed="false">
      <c r="A1138" s="0" t="s">
        <v>2229</v>
      </c>
      <c r="B1138" s="0" t="s">
        <v>2230</v>
      </c>
      <c r="C1138" s="0" t="s">
        <v>180</v>
      </c>
      <c r="D1138" s="24" t="n">
        <v>95580</v>
      </c>
    </row>
    <row r="1139" customFormat="false" ht="15" hidden="false" customHeight="true" outlineLevel="0" collapsed="false">
      <c r="A1139" s="0" t="s">
        <v>2231</v>
      </c>
      <c r="B1139" s="0" t="s">
        <v>2232</v>
      </c>
      <c r="C1139" s="0" t="s">
        <v>180</v>
      </c>
      <c r="D1139" s="24" t="n">
        <v>176300</v>
      </c>
    </row>
    <row r="1140" customFormat="false" ht="15" hidden="false" customHeight="true" outlineLevel="0" collapsed="false">
      <c r="A1140" s="0" t="s">
        <v>2233</v>
      </c>
      <c r="B1140" s="0" t="s">
        <v>2234</v>
      </c>
      <c r="C1140" s="0" t="s">
        <v>172</v>
      </c>
      <c r="D1140" s="24" t="n">
        <v>8565760</v>
      </c>
    </row>
    <row r="1141" customFormat="false" ht="15" hidden="false" customHeight="true" outlineLevel="0" collapsed="false">
      <c r="A1141" s="0" t="s">
        <v>2235</v>
      </c>
      <c r="B1141" s="0" t="s">
        <v>2236</v>
      </c>
      <c r="C1141" s="0" t="s">
        <v>175</v>
      </c>
      <c r="D1141" s="24" t="n">
        <v>673430</v>
      </c>
    </row>
    <row r="1142" customFormat="false" ht="15" hidden="false" customHeight="true" outlineLevel="0" collapsed="false">
      <c r="A1142" s="0" t="s">
        <v>2237</v>
      </c>
      <c r="B1142" s="0" t="s">
        <v>2238</v>
      </c>
      <c r="C1142" s="0" t="s">
        <v>178</v>
      </c>
      <c r="D1142" s="24" t="n">
        <v>673430</v>
      </c>
    </row>
    <row r="1143" customFormat="false" ht="15" hidden="false" customHeight="true" outlineLevel="0" collapsed="false">
      <c r="A1143" s="0" t="s">
        <v>2239</v>
      </c>
      <c r="B1143" s="0" t="s">
        <v>2238</v>
      </c>
      <c r="C1143" s="0" t="s">
        <v>180</v>
      </c>
      <c r="D1143" s="24" t="n">
        <v>673430</v>
      </c>
    </row>
    <row r="1144" customFormat="false" ht="15" hidden="false" customHeight="true" outlineLevel="0" collapsed="false">
      <c r="A1144" s="0" t="s">
        <v>2240</v>
      </c>
      <c r="B1144" s="0" t="s">
        <v>2241</v>
      </c>
      <c r="C1144" s="0" t="s">
        <v>175</v>
      </c>
      <c r="D1144" s="24" t="n">
        <v>1801640</v>
      </c>
    </row>
    <row r="1145" customFormat="false" ht="15" hidden="false" customHeight="true" outlineLevel="0" collapsed="false">
      <c r="A1145" s="0" t="s">
        <v>2242</v>
      </c>
      <c r="B1145" s="0" t="s">
        <v>2243</v>
      </c>
      <c r="C1145" s="0" t="s">
        <v>178</v>
      </c>
      <c r="D1145" s="24" t="n">
        <v>34020</v>
      </c>
    </row>
    <row r="1146" customFormat="false" ht="15" hidden="false" customHeight="true" outlineLevel="0" collapsed="false">
      <c r="A1146" s="0" t="s">
        <v>2244</v>
      </c>
      <c r="B1146" s="0" t="s">
        <v>2243</v>
      </c>
      <c r="C1146" s="0" t="s">
        <v>180</v>
      </c>
      <c r="D1146" s="24" t="n">
        <v>34020</v>
      </c>
    </row>
    <row r="1147" customFormat="false" ht="15" hidden="false" customHeight="true" outlineLevel="0" collapsed="false">
      <c r="A1147" s="0" t="s">
        <v>2245</v>
      </c>
      <c r="B1147" s="0" t="s">
        <v>2246</v>
      </c>
      <c r="C1147" s="0" t="s">
        <v>178</v>
      </c>
      <c r="D1147" s="24" t="n">
        <v>259810</v>
      </c>
    </row>
    <row r="1148" customFormat="false" ht="15" hidden="false" customHeight="true" outlineLevel="0" collapsed="false">
      <c r="A1148" s="0" t="s">
        <v>2247</v>
      </c>
      <c r="B1148" s="0" t="s">
        <v>2248</v>
      </c>
      <c r="C1148" s="0" t="s">
        <v>180</v>
      </c>
      <c r="D1148" s="24" t="n">
        <v>12840</v>
      </c>
    </row>
    <row r="1149" customFormat="false" ht="15" hidden="false" customHeight="true" outlineLevel="0" collapsed="false">
      <c r="A1149" s="0" t="s">
        <v>2249</v>
      </c>
      <c r="B1149" s="0" t="s">
        <v>2250</v>
      </c>
      <c r="C1149" s="0" t="s">
        <v>180</v>
      </c>
      <c r="D1149" s="24" t="n">
        <v>246970</v>
      </c>
    </row>
    <row r="1150" customFormat="false" ht="15" hidden="false" customHeight="true" outlineLevel="0" collapsed="false">
      <c r="A1150" s="0" t="s">
        <v>2251</v>
      </c>
      <c r="B1150" s="0" t="s">
        <v>2252</v>
      </c>
      <c r="C1150" s="0" t="s">
        <v>178</v>
      </c>
      <c r="D1150" s="24" t="n">
        <v>34000</v>
      </c>
    </row>
    <row r="1151" customFormat="false" ht="15" hidden="false" customHeight="true" outlineLevel="0" collapsed="false">
      <c r="A1151" s="0" t="s">
        <v>2253</v>
      </c>
      <c r="B1151" s="0" t="s">
        <v>2252</v>
      </c>
      <c r="C1151" s="0" t="s">
        <v>180</v>
      </c>
      <c r="D1151" s="24" t="n">
        <v>34000</v>
      </c>
    </row>
    <row r="1152" customFormat="false" ht="15" hidden="false" customHeight="true" outlineLevel="0" collapsed="false">
      <c r="A1152" s="0" t="s">
        <v>2254</v>
      </c>
      <c r="B1152" s="0" t="s">
        <v>2255</v>
      </c>
      <c r="C1152" s="0" t="s">
        <v>178</v>
      </c>
      <c r="D1152" s="24" t="n">
        <v>52360</v>
      </c>
    </row>
    <row r="1153" customFormat="false" ht="15" hidden="false" customHeight="true" outlineLevel="0" collapsed="false">
      <c r="A1153" s="0" t="s">
        <v>2256</v>
      </c>
      <c r="B1153" s="0" t="s">
        <v>2255</v>
      </c>
      <c r="C1153" s="0" t="s">
        <v>180</v>
      </c>
      <c r="D1153" s="24" t="n">
        <v>52360</v>
      </c>
    </row>
    <row r="1154" customFormat="false" ht="15" hidden="false" customHeight="true" outlineLevel="0" collapsed="false">
      <c r="A1154" s="0" t="s">
        <v>2257</v>
      </c>
      <c r="B1154" s="0" t="s">
        <v>2258</v>
      </c>
      <c r="C1154" s="0" t="s">
        <v>178</v>
      </c>
      <c r="D1154" s="24" t="n">
        <v>16170</v>
      </c>
    </row>
    <row r="1155" customFormat="false" ht="15" hidden="false" customHeight="true" outlineLevel="0" collapsed="false">
      <c r="A1155" s="0" t="s">
        <v>2259</v>
      </c>
      <c r="B1155" s="0" t="s">
        <v>2258</v>
      </c>
      <c r="C1155" s="0" t="s">
        <v>180</v>
      </c>
      <c r="D1155" s="24" t="n">
        <v>16170</v>
      </c>
    </row>
    <row r="1156" customFormat="false" ht="15" hidden="false" customHeight="true" outlineLevel="0" collapsed="false">
      <c r="A1156" s="0" t="s">
        <v>2260</v>
      </c>
      <c r="B1156" s="0" t="s">
        <v>2261</v>
      </c>
      <c r="C1156" s="0" t="s">
        <v>178</v>
      </c>
      <c r="D1156" s="24" t="n">
        <v>250</v>
      </c>
    </row>
    <row r="1157" customFormat="false" ht="15" hidden="false" customHeight="true" outlineLevel="0" collapsed="false">
      <c r="A1157" s="0" t="s">
        <v>2262</v>
      </c>
      <c r="B1157" s="0" t="s">
        <v>2261</v>
      </c>
      <c r="C1157" s="0" t="s">
        <v>180</v>
      </c>
      <c r="D1157" s="24" t="n">
        <v>250</v>
      </c>
    </row>
    <row r="1158" customFormat="false" ht="15" hidden="false" customHeight="true" outlineLevel="0" collapsed="false">
      <c r="A1158" s="0" t="s">
        <v>2263</v>
      </c>
      <c r="B1158" s="0" t="s">
        <v>2264</v>
      </c>
      <c r="C1158" s="0" t="s">
        <v>178</v>
      </c>
      <c r="D1158" s="24" t="n">
        <v>1405030</v>
      </c>
    </row>
    <row r="1159" customFormat="false" ht="15" hidden="false" customHeight="true" outlineLevel="0" collapsed="false">
      <c r="A1159" s="0" t="s">
        <v>2265</v>
      </c>
      <c r="B1159" s="0" t="s">
        <v>2266</v>
      </c>
      <c r="C1159" s="0" t="s">
        <v>175</v>
      </c>
      <c r="D1159" s="24" t="n">
        <v>879430</v>
      </c>
    </row>
    <row r="1160" customFormat="false" ht="15" hidden="false" customHeight="true" outlineLevel="0" collapsed="false">
      <c r="A1160" s="0" t="s">
        <v>2267</v>
      </c>
      <c r="B1160" s="0" t="s">
        <v>2268</v>
      </c>
      <c r="C1160" s="0" t="s">
        <v>178</v>
      </c>
      <c r="D1160" s="24" t="n">
        <v>236200</v>
      </c>
    </row>
    <row r="1161" customFormat="false" ht="15" hidden="false" customHeight="true" outlineLevel="0" collapsed="false">
      <c r="A1161" s="0" t="s">
        <v>2269</v>
      </c>
      <c r="B1161" s="0" t="s">
        <v>2268</v>
      </c>
      <c r="C1161" s="0" t="s">
        <v>180</v>
      </c>
      <c r="D1161" s="24" t="n">
        <v>236200</v>
      </c>
    </row>
    <row r="1162" customFormat="false" ht="15" hidden="false" customHeight="true" outlineLevel="0" collapsed="false">
      <c r="A1162" s="0" t="s">
        <v>2270</v>
      </c>
      <c r="B1162" s="0" t="s">
        <v>2271</v>
      </c>
      <c r="C1162" s="0" t="s">
        <v>178</v>
      </c>
      <c r="D1162" s="24" t="n">
        <v>352090</v>
      </c>
    </row>
    <row r="1163" customFormat="false" ht="15" hidden="false" customHeight="true" outlineLevel="0" collapsed="false">
      <c r="A1163" s="0" t="s">
        <v>2272</v>
      </c>
      <c r="B1163" s="0" t="s">
        <v>2273</v>
      </c>
      <c r="C1163" s="0" t="s">
        <v>180</v>
      </c>
      <c r="D1163" s="24" t="n">
        <v>136430</v>
      </c>
    </row>
    <row r="1164" customFormat="false" ht="15" hidden="false" customHeight="true" outlineLevel="0" collapsed="false">
      <c r="A1164" s="0" t="s">
        <v>2274</v>
      </c>
      <c r="B1164" s="0" t="s">
        <v>2275</v>
      </c>
      <c r="C1164" s="0" t="s">
        <v>180</v>
      </c>
      <c r="D1164" s="24" t="n">
        <v>145700</v>
      </c>
    </row>
    <row r="1165" customFormat="false" ht="15" hidden="false" customHeight="true" outlineLevel="0" collapsed="false">
      <c r="A1165" s="0" t="s">
        <v>2276</v>
      </c>
      <c r="B1165" s="0" t="s">
        <v>2277</v>
      </c>
      <c r="C1165" s="0" t="s">
        <v>180</v>
      </c>
      <c r="D1165" s="24" t="n">
        <v>69950</v>
      </c>
    </row>
    <row r="1166" customFormat="false" ht="15" hidden="false" customHeight="true" outlineLevel="0" collapsed="false">
      <c r="A1166" s="0" t="s">
        <v>2278</v>
      </c>
      <c r="B1166" s="0" t="s">
        <v>2279</v>
      </c>
      <c r="C1166" s="0" t="s">
        <v>178</v>
      </c>
      <c r="D1166" s="24" t="n">
        <v>291140</v>
      </c>
    </row>
    <row r="1167" customFormat="false" ht="15" hidden="false" customHeight="true" outlineLevel="0" collapsed="false">
      <c r="A1167" s="0" t="s">
        <v>2280</v>
      </c>
      <c r="B1167" s="0" t="s">
        <v>2281</v>
      </c>
      <c r="C1167" s="0" t="s">
        <v>180</v>
      </c>
      <c r="D1167" s="24" t="n">
        <v>20370</v>
      </c>
    </row>
    <row r="1168" customFormat="false" ht="15" hidden="false" customHeight="true" outlineLevel="0" collapsed="false">
      <c r="A1168" s="0" t="s">
        <v>2282</v>
      </c>
      <c r="B1168" s="0" t="s">
        <v>2283</v>
      </c>
      <c r="C1168" s="0" t="s">
        <v>180</v>
      </c>
      <c r="D1168" s="24" t="n">
        <v>174520</v>
      </c>
    </row>
    <row r="1169" customFormat="false" ht="15" hidden="false" customHeight="true" outlineLevel="0" collapsed="false">
      <c r="A1169" s="0" t="s">
        <v>2284</v>
      </c>
      <c r="B1169" s="0" t="s">
        <v>2285</v>
      </c>
      <c r="C1169" s="0" t="s">
        <v>180</v>
      </c>
      <c r="D1169" s="24" t="n">
        <v>31250</v>
      </c>
    </row>
    <row r="1170" customFormat="false" ht="15" hidden="false" customHeight="true" outlineLevel="0" collapsed="false">
      <c r="A1170" s="0" t="s">
        <v>2286</v>
      </c>
      <c r="B1170" s="0" t="s">
        <v>2287</v>
      </c>
      <c r="C1170" s="0" t="s">
        <v>180</v>
      </c>
      <c r="D1170" s="24" t="n">
        <v>65000</v>
      </c>
    </row>
    <row r="1171" customFormat="false" ht="15" hidden="false" customHeight="true" outlineLevel="0" collapsed="false">
      <c r="A1171" s="0" t="s">
        <v>2288</v>
      </c>
      <c r="B1171" s="0" t="s">
        <v>2289</v>
      </c>
      <c r="C1171" s="0" t="s">
        <v>175</v>
      </c>
      <c r="D1171" s="24" t="n">
        <v>1545990</v>
      </c>
    </row>
    <row r="1172" customFormat="false" ht="15" hidden="false" customHeight="true" outlineLevel="0" collapsed="false">
      <c r="A1172" s="0" t="s">
        <v>2290</v>
      </c>
      <c r="B1172" s="0" t="s">
        <v>2291</v>
      </c>
      <c r="C1172" s="0" t="s">
        <v>178</v>
      </c>
      <c r="D1172" s="24" t="n">
        <v>95010</v>
      </c>
    </row>
    <row r="1173" customFormat="false" ht="15" hidden="false" customHeight="true" outlineLevel="0" collapsed="false">
      <c r="A1173" s="0" t="s">
        <v>2292</v>
      </c>
      <c r="B1173" s="0" t="s">
        <v>2293</v>
      </c>
      <c r="C1173" s="0" t="s">
        <v>180</v>
      </c>
      <c r="D1173" s="24" t="n">
        <v>60840</v>
      </c>
    </row>
    <row r="1174" customFormat="false" ht="15" hidden="false" customHeight="true" outlineLevel="0" collapsed="false">
      <c r="A1174" s="0" t="s">
        <v>2294</v>
      </c>
      <c r="B1174" s="0" t="s">
        <v>2295</v>
      </c>
      <c r="C1174" s="0" t="s">
        <v>180</v>
      </c>
      <c r="D1174" s="24" t="n">
        <v>8930</v>
      </c>
    </row>
    <row r="1175" customFormat="false" ht="15" hidden="false" customHeight="true" outlineLevel="0" collapsed="false">
      <c r="A1175" s="0" t="s">
        <v>2296</v>
      </c>
      <c r="B1175" s="0" t="s">
        <v>2297</v>
      </c>
      <c r="C1175" s="0" t="s">
        <v>180</v>
      </c>
      <c r="D1175" s="24" t="n">
        <v>25250</v>
      </c>
    </row>
    <row r="1176" customFormat="false" ht="15" hidden="false" customHeight="true" outlineLevel="0" collapsed="false">
      <c r="A1176" s="0" t="s">
        <v>2298</v>
      </c>
      <c r="B1176" s="0" t="s">
        <v>2299</v>
      </c>
      <c r="C1176" s="0" t="s">
        <v>178</v>
      </c>
      <c r="D1176" s="24" t="n">
        <v>272050</v>
      </c>
    </row>
    <row r="1177" customFormat="false" ht="15" hidden="false" customHeight="true" outlineLevel="0" collapsed="false">
      <c r="A1177" s="0" t="s">
        <v>2300</v>
      </c>
      <c r="B1177" s="0" t="s">
        <v>2301</v>
      </c>
      <c r="C1177" s="0" t="s">
        <v>180</v>
      </c>
      <c r="D1177" s="24" t="n">
        <v>171200</v>
      </c>
    </row>
    <row r="1178" customFormat="false" ht="15" hidden="false" customHeight="true" outlineLevel="0" collapsed="false">
      <c r="A1178" s="0" t="s">
        <v>2302</v>
      </c>
      <c r="B1178" s="0" t="s">
        <v>2303</v>
      </c>
      <c r="C1178" s="0" t="s">
        <v>180</v>
      </c>
      <c r="D1178" s="24" t="n">
        <v>4680</v>
      </c>
    </row>
    <row r="1179" customFormat="false" ht="15" hidden="false" customHeight="true" outlineLevel="0" collapsed="false">
      <c r="A1179" s="0" t="s">
        <v>2304</v>
      </c>
      <c r="B1179" s="0" t="s">
        <v>2305</v>
      </c>
      <c r="C1179" s="0" t="s">
        <v>180</v>
      </c>
      <c r="D1179" s="24" t="n">
        <v>67000</v>
      </c>
    </row>
    <row r="1180" customFormat="false" ht="15" hidden="false" customHeight="true" outlineLevel="0" collapsed="false">
      <c r="A1180" s="0" t="s">
        <v>2306</v>
      </c>
      <c r="B1180" s="0" t="s">
        <v>2307</v>
      </c>
      <c r="C1180" s="0" t="s">
        <v>180</v>
      </c>
      <c r="D1180" s="24" t="n">
        <v>16710</v>
      </c>
    </row>
    <row r="1181" customFormat="false" ht="15" hidden="false" customHeight="true" outlineLevel="0" collapsed="false">
      <c r="A1181" s="0" t="s">
        <v>2308</v>
      </c>
      <c r="B1181" s="0" t="s">
        <v>2309</v>
      </c>
      <c r="C1181" s="0" t="s">
        <v>180</v>
      </c>
      <c r="D1181" s="24" t="n">
        <v>12460</v>
      </c>
    </row>
    <row r="1182" customFormat="false" ht="15" hidden="false" customHeight="true" outlineLevel="0" collapsed="false">
      <c r="A1182" s="0" t="s">
        <v>2310</v>
      </c>
      <c r="B1182" s="0" t="s">
        <v>2311</v>
      </c>
      <c r="C1182" s="0" t="s">
        <v>178</v>
      </c>
      <c r="D1182" s="24" t="n">
        <v>287050</v>
      </c>
    </row>
    <row r="1183" customFormat="false" ht="15" hidden="false" customHeight="true" outlineLevel="0" collapsed="false">
      <c r="A1183" s="0" t="s">
        <v>2312</v>
      </c>
      <c r="B1183" s="0" t="s">
        <v>2311</v>
      </c>
      <c r="C1183" s="0" t="s">
        <v>180</v>
      </c>
      <c r="D1183" s="24" t="n">
        <v>287050</v>
      </c>
    </row>
    <row r="1184" customFormat="false" ht="15" hidden="false" customHeight="true" outlineLevel="0" collapsed="false">
      <c r="A1184" s="0" t="s">
        <v>2313</v>
      </c>
      <c r="B1184" s="0" t="s">
        <v>2314</v>
      </c>
      <c r="C1184" s="0" t="s">
        <v>178</v>
      </c>
      <c r="D1184" s="24" t="n">
        <v>21340</v>
      </c>
    </row>
    <row r="1185" customFormat="false" ht="15" hidden="false" customHeight="true" outlineLevel="0" collapsed="false">
      <c r="A1185" s="0" t="s">
        <v>2315</v>
      </c>
      <c r="B1185" s="0" t="s">
        <v>2316</v>
      </c>
      <c r="C1185" s="0" t="s">
        <v>180</v>
      </c>
      <c r="D1185" s="24" t="n">
        <v>16780</v>
      </c>
    </row>
    <row r="1186" customFormat="false" ht="15" hidden="false" customHeight="true" outlineLevel="0" collapsed="false">
      <c r="A1186" s="0" t="s">
        <v>2317</v>
      </c>
      <c r="B1186" s="0" t="s">
        <v>2318</v>
      </c>
      <c r="C1186" s="0" t="s">
        <v>180</v>
      </c>
      <c r="D1186" s="24" t="n">
        <v>4560</v>
      </c>
    </row>
    <row r="1187" customFormat="false" ht="15" hidden="false" customHeight="true" outlineLevel="0" collapsed="false">
      <c r="A1187" s="0" t="s">
        <v>2319</v>
      </c>
      <c r="B1187" s="0" t="s">
        <v>2320</v>
      </c>
      <c r="C1187" s="0" t="s">
        <v>178</v>
      </c>
      <c r="D1187" s="24" t="n">
        <v>4080</v>
      </c>
    </row>
    <row r="1188" customFormat="false" ht="15" hidden="false" customHeight="true" outlineLevel="0" collapsed="false">
      <c r="A1188" s="0" t="s">
        <v>2321</v>
      </c>
      <c r="B1188" s="0" t="s">
        <v>2322</v>
      </c>
      <c r="C1188" s="0" t="s">
        <v>180</v>
      </c>
      <c r="D1188" s="24" t="n">
        <v>2610</v>
      </c>
    </row>
    <row r="1189" customFormat="false" ht="15" hidden="false" customHeight="true" outlineLevel="0" collapsed="false">
      <c r="A1189" s="0" t="s">
        <v>2323</v>
      </c>
      <c r="B1189" s="0" t="s">
        <v>2324</v>
      </c>
      <c r="C1189" s="0" t="s">
        <v>180</v>
      </c>
      <c r="D1189" s="24" t="n">
        <v>1470</v>
      </c>
    </row>
    <row r="1190" customFormat="false" ht="15" hidden="false" customHeight="true" outlineLevel="0" collapsed="false">
      <c r="A1190" s="0" t="s">
        <v>2325</v>
      </c>
      <c r="B1190" s="0" t="s">
        <v>2326</v>
      </c>
      <c r="C1190" s="0" t="s">
        <v>178</v>
      </c>
      <c r="D1190" s="24" t="n">
        <v>163270</v>
      </c>
    </row>
    <row r="1191" customFormat="false" ht="15" hidden="false" customHeight="true" outlineLevel="0" collapsed="false">
      <c r="A1191" s="0" t="s">
        <v>2327</v>
      </c>
      <c r="B1191" s="0" t="s">
        <v>2328</v>
      </c>
      <c r="C1191" s="0" t="s">
        <v>180</v>
      </c>
      <c r="D1191" s="24" t="n">
        <v>12790</v>
      </c>
    </row>
    <row r="1192" customFormat="false" ht="15" hidden="false" customHeight="true" outlineLevel="0" collapsed="false">
      <c r="A1192" s="0" t="s">
        <v>2329</v>
      </c>
      <c r="B1192" s="0" t="s">
        <v>2330</v>
      </c>
      <c r="C1192" s="0" t="s">
        <v>180</v>
      </c>
      <c r="D1192" s="24" t="n">
        <v>150470</v>
      </c>
    </row>
    <row r="1193" customFormat="false" ht="15" hidden="false" customHeight="true" outlineLevel="0" collapsed="false">
      <c r="A1193" s="0" t="s">
        <v>2331</v>
      </c>
      <c r="B1193" s="0" t="s">
        <v>2332</v>
      </c>
      <c r="C1193" s="0" t="s">
        <v>178</v>
      </c>
      <c r="D1193" s="24" t="n">
        <v>124590</v>
      </c>
    </row>
    <row r="1194" customFormat="false" ht="15" hidden="false" customHeight="true" outlineLevel="0" collapsed="false">
      <c r="A1194" s="0" t="s">
        <v>2333</v>
      </c>
      <c r="B1194" s="0" t="s">
        <v>2332</v>
      </c>
      <c r="C1194" s="0" t="s">
        <v>180</v>
      </c>
      <c r="D1194" s="24" t="n">
        <v>124590</v>
      </c>
    </row>
    <row r="1195" customFormat="false" ht="15" hidden="false" customHeight="true" outlineLevel="0" collapsed="false">
      <c r="A1195" s="0" t="s">
        <v>2334</v>
      </c>
      <c r="B1195" s="0" t="s">
        <v>2335</v>
      </c>
      <c r="C1195" s="0" t="s">
        <v>178</v>
      </c>
      <c r="D1195" s="24" t="n">
        <v>56930</v>
      </c>
    </row>
    <row r="1196" customFormat="false" ht="15" hidden="false" customHeight="true" outlineLevel="0" collapsed="false">
      <c r="A1196" s="0" t="s">
        <v>2336</v>
      </c>
      <c r="B1196" s="0" t="s">
        <v>2335</v>
      </c>
      <c r="C1196" s="0" t="s">
        <v>180</v>
      </c>
      <c r="D1196" s="24" t="n">
        <v>56930</v>
      </c>
    </row>
    <row r="1197" customFormat="false" ht="15" hidden="false" customHeight="true" outlineLevel="0" collapsed="false">
      <c r="A1197" s="0" t="s">
        <v>2337</v>
      </c>
      <c r="B1197" s="0" t="s">
        <v>2338</v>
      </c>
      <c r="C1197" s="0" t="s">
        <v>178</v>
      </c>
      <c r="D1197" s="24" t="n">
        <v>447810</v>
      </c>
    </row>
    <row r="1198" customFormat="false" ht="15" hidden="false" customHeight="true" outlineLevel="0" collapsed="false">
      <c r="A1198" s="0" t="s">
        <v>2339</v>
      </c>
      <c r="B1198" s="0" t="s">
        <v>2340</v>
      </c>
      <c r="C1198" s="0" t="s">
        <v>180</v>
      </c>
      <c r="D1198" s="24" t="n">
        <v>416210</v>
      </c>
    </row>
    <row r="1199" customFormat="false" ht="15" hidden="false" customHeight="true" outlineLevel="0" collapsed="false">
      <c r="A1199" s="0" t="s">
        <v>2341</v>
      </c>
      <c r="B1199" s="0" t="s">
        <v>2342</v>
      </c>
      <c r="C1199" s="0" t="s">
        <v>180</v>
      </c>
      <c r="D1199" s="24" t="n">
        <v>31600</v>
      </c>
    </row>
    <row r="1200" customFormat="false" ht="15" hidden="false" customHeight="true" outlineLevel="0" collapsed="false">
      <c r="A1200" s="0" t="s">
        <v>2343</v>
      </c>
      <c r="B1200" s="0" t="s">
        <v>2344</v>
      </c>
      <c r="C1200" s="0" t="s">
        <v>178</v>
      </c>
      <c r="D1200" s="24" t="n">
        <v>73880</v>
      </c>
    </row>
    <row r="1201" customFormat="false" ht="15" hidden="false" customHeight="true" outlineLevel="0" collapsed="false">
      <c r="A1201" s="0" t="s">
        <v>2345</v>
      </c>
      <c r="B1201" s="0" t="s">
        <v>2346</v>
      </c>
      <c r="C1201" s="0" t="s">
        <v>180</v>
      </c>
      <c r="D1201" s="24" t="n">
        <v>14000</v>
      </c>
    </row>
    <row r="1202" customFormat="false" ht="15" hidden="false" customHeight="true" outlineLevel="0" collapsed="false">
      <c r="A1202" s="0" t="s">
        <v>2347</v>
      </c>
      <c r="B1202" s="0" t="s">
        <v>2348</v>
      </c>
      <c r="C1202" s="0" t="s">
        <v>180</v>
      </c>
      <c r="D1202" s="24" t="n">
        <v>5970</v>
      </c>
    </row>
    <row r="1203" customFormat="false" ht="15" hidden="false" customHeight="true" outlineLevel="0" collapsed="false">
      <c r="A1203" s="0" t="s">
        <v>2349</v>
      </c>
      <c r="B1203" s="0" t="s">
        <v>2350</v>
      </c>
      <c r="C1203" s="0" t="s">
        <v>180</v>
      </c>
      <c r="D1203" s="24" t="n">
        <v>32410</v>
      </c>
    </row>
    <row r="1204" customFormat="false" ht="15" hidden="false" customHeight="true" outlineLevel="0" collapsed="false">
      <c r="A1204" s="0" t="s">
        <v>2351</v>
      </c>
      <c r="B1204" s="0" t="s">
        <v>2352</v>
      </c>
      <c r="C1204" s="0" t="s">
        <v>180</v>
      </c>
      <c r="D1204" s="24" t="n">
        <v>5600</v>
      </c>
    </row>
    <row r="1205" customFormat="false" ht="15" hidden="false" customHeight="true" outlineLevel="0" collapsed="false">
      <c r="A1205" s="0" t="s">
        <v>2353</v>
      </c>
      <c r="B1205" s="0" t="s">
        <v>2354</v>
      </c>
      <c r="C1205" s="0" t="s">
        <v>180</v>
      </c>
      <c r="D1205" s="24" t="n">
        <v>15900</v>
      </c>
    </row>
    <row r="1206" customFormat="false" ht="15" hidden="false" customHeight="true" outlineLevel="0" collapsed="false">
      <c r="A1206" s="0" t="s">
        <v>2355</v>
      </c>
      <c r="B1206" s="0" t="s">
        <v>2356</v>
      </c>
      <c r="C1206" s="0" t="s">
        <v>175</v>
      </c>
      <c r="D1206" s="24" t="n">
        <v>201290</v>
      </c>
    </row>
    <row r="1207" customFormat="false" ht="15" hidden="false" customHeight="true" outlineLevel="0" collapsed="false">
      <c r="A1207" s="0" t="s">
        <v>2357</v>
      </c>
      <c r="B1207" s="0" t="s">
        <v>2356</v>
      </c>
      <c r="C1207" s="0" t="s">
        <v>178</v>
      </c>
      <c r="D1207" s="24" t="n">
        <v>201290</v>
      </c>
    </row>
    <row r="1208" customFormat="false" ht="15" hidden="false" customHeight="true" outlineLevel="0" collapsed="false">
      <c r="A1208" s="0" t="s">
        <v>2358</v>
      </c>
      <c r="B1208" s="0" t="s">
        <v>2359</v>
      </c>
      <c r="C1208" s="0" t="s">
        <v>180</v>
      </c>
      <c r="D1208" s="24" t="n">
        <v>23840</v>
      </c>
    </row>
    <row r="1209" customFormat="false" ht="15" hidden="false" customHeight="true" outlineLevel="0" collapsed="false">
      <c r="A1209" s="0" t="s">
        <v>2360</v>
      </c>
      <c r="B1209" s="0" t="s">
        <v>2361</v>
      </c>
      <c r="C1209" s="0" t="s">
        <v>180</v>
      </c>
      <c r="D1209" s="24" t="n">
        <v>144260</v>
      </c>
    </row>
    <row r="1210" customFormat="false" ht="15" hidden="false" customHeight="true" outlineLevel="0" collapsed="false">
      <c r="A1210" s="0" t="s">
        <v>2362</v>
      </c>
      <c r="B1210" s="0" t="s">
        <v>2363</v>
      </c>
      <c r="C1210" s="0" t="s">
        <v>180</v>
      </c>
      <c r="D1210" s="24" t="n">
        <v>33180</v>
      </c>
    </row>
    <row r="1211" customFormat="false" ht="15" hidden="false" customHeight="true" outlineLevel="0" collapsed="false">
      <c r="A1211" s="0" t="s">
        <v>2364</v>
      </c>
      <c r="B1211" s="0" t="s">
        <v>2365</v>
      </c>
      <c r="C1211" s="0" t="s">
        <v>175</v>
      </c>
      <c r="D1211" s="24" t="n">
        <v>454710</v>
      </c>
    </row>
    <row r="1212" customFormat="false" ht="15" hidden="false" customHeight="true" outlineLevel="0" collapsed="false">
      <c r="A1212" s="0" t="s">
        <v>2366</v>
      </c>
      <c r="B1212" s="0" t="s">
        <v>2367</v>
      </c>
      <c r="C1212" s="0" t="s">
        <v>178</v>
      </c>
      <c r="D1212" s="24" t="n">
        <v>198040</v>
      </c>
    </row>
    <row r="1213" customFormat="false" ht="15" hidden="false" customHeight="true" outlineLevel="0" collapsed="false">
      <c r="A1213" s="0" t="s">
        <v>2368</v>
      </c>
      <c r="B1213" s="0" t="s">
        <v>2367</v>
      </c>
      <c r="C1213" s="0" t="s">
        <v>180</v>
      </c>
      <c r="D1213" s="24" t="n">
        <v>198040</v>
      </c>
    </row>
    <row r="1214" customFormat="false" ht="15" hidden="false" customHeight="true" outlineLevel="0" collapsed="false">
      <c r="A1214" s="0" t="s">
        <v>2369</v>
      </c>
      <c r="B1214" s="0" t="s">
        <v>2370</v>
      </c>
      <c r="C1214" s="0" t="s">
        <v>178</v>
      </c>
      <c r="D1214" s="24" t="n">
        <v>26120</v>
      </c>
    </row>
    <row r="1215" customFormat="false" ht="15" hidden="false" customHeight="true" outlineLevel="0" collapsed="false">
      <c r="A1215" s="0" t="s">
        <v>2371</v>
      </c>
      <c r="B1215" s="0" t="s">
        <v>2370</v>
      </c>
      <c r="C1215" s="0" t="s">
        <v>180</v>
      </c>
      <c r="D1215" s="24" t="n">
        <v>26120</v>
      </c>
    </row>
    <row r="1216" customFormat="false" ht="15" hidden="false" customHeight="true" outlineLevel="0" collapsed="false">
      <c r="A1216" s="0" t="s">
        <v>2372</v>
      </c>
      <c r="B1216" s="0" t="s">
        <v>2373</v>
      </c>
      <c r="C1216" s="0" t="s">
        <v>178</v>
      </c>
      <c r="D1216" s="24" t="n">
        <v>104880</v>
      </c>
    </row>
    <row r="1217" customFormat="false" ht="15" hidden="false" customHeight="true" outlineLevel="0" collapsed="false">
      <c r="A1217" s="0" t="s">
        <v>2374</v>
      </c>
      <c r="B1217" s="0" t="s">
        <v>2373</v>
      </c>
      <c r="C1217" s="0" t="s">
        <v>180</v>
      </c>
      <c r="D1217" s="24" t="n">
        <v>104880</v>
      </c>
    </row>
    <row r="1218" customFormat="false" ht="15" hidden="false" customHeight="true" outlineLevel="0" collapsed="false">
      <c r="A1218" s="0" t="s">
        <v>2375</v>
      </c>
      <c r="B1218" s="0" t="s">
        <v>2376</v>
      </c>
      <c r="C1218" s="0" t="s">
        <v>178</v>
      </c>
      <c r="D1218" s="24" t="n">
        <v>10730</v>
      </c>
    </row>
    <row r="1219" customFormat="false" ht="15" hidden="false" customHeight="true" outlineLevel="0" collapsed="false">
      <c r="A1219" s="0" t="s">
        <v>2377</v>
      </c>
      <c r="B1219" s="0" t="s">
        <v>2378</v>
      </c>
      <c r="C1219" s="0" t="s">
        <v>180</v>
      </c>
      <c r="D1219" s="24" t="n">
        <v>7450</v>
      </c>
    </row>
    <row r="1220" customFormat="false" ht="15" hidden="false" customHeight="true" outlineLevel="0" collapsed="false">
      <c r="A1220" s="0" t="s">
        <v>2379</v>
      </c>
      <c r="B1220" s="0" t="s">
        <v>2380</v>
      </c>
      <c r="C1220" s="0" t="s">
        <v>180</v>
      </c>
      <c r="D1220" s="24" t="n">
        <v>3280</v>
      </c>
    </row>
    <row r="1221" customFormat="false" ht="15" hidden="false" customHeight="true" outlineLevel="0" collapsed="false">
      <c r="A1221" s="0" t="s">
        <v>2381</v>
      </c>
      <c r="B1221" s="0" t="s">
        <v>2382</v>
      </c>
      <c r="C1221" s="0" t="s">
        <v>178</v>
      </c>
      <c r="D1221" s="24" t="n">
        <v>16110</v>
      </c>
    </row>
    <row r="1222" customFormat="false" ht="15" hidden="false" customHeight="true" outlineLevel="0" collapsed="false">
      <c r="A1222" s="0" t="s">
        <v>2383</v>
      </c>
      <c r="B1222" s="0" t="s">
        <v>2384</v>
      </c>
      <c r="C1222" s="0" t="s">
        <v>180</v>
      </c>
      <c r="D1222" s="24" t="n">
        <v>2190</v>
      </c>
    </row>
    <row r="1223" customFormat="false" ht="15" hidden="false" customHeight="true" outlineLevel="0" collapsed="false">
      <c r="A1223" s="0" t="s">
        <v>2385</v>
      </c>
      <c r="B1223" s="0" t="s">
        <v>2386</v>
      </c>
      <c r="C1223" s="0" t="s">
        <v>180</v>
      </c>
      <c r="D1223" s="24" t="n">
        <v>13920</v>
      </c>
    </row>
    <row r="1224" customFormat="false" ht="15" hidden="false" customHeight="true" outlineLevel="0" collapsed="false">
      <c r="A1224" s="0" t="s">
        <v>2387</v>
      </c>
      <c r="B1224" s="0" t="s">
        <v>2388</v>
      </c>
      <c r="C1224" s="0" t="s">
        <v>178</v>
      </c>
      <c r="D1224" s="24" t="n">
        <v>49350</v>
      </c>
    </row>
    <row r="1225" customFormat="false" ht="15" hidden="false" customHeight="true" outlineLevel="0" collapsed="false">
      <c r="A1225" s="0" t="s">
        <v>2389</v>
      </c>
      <c r="B1225" s="0" t="s">
        <v>2390</v>
      </c>
      <c r="C1225" s="0" t="s">
        <v>180</v>
      </c>
      <c r="D1225" s="24" t="n">
        <v>5310</v>
      </c>
    </row>
    <row r="1226" customFormat="false" ht="15" hidden="false" customHeight="true" outlineLevel="0" collapsed="false">
      <c r="A1226" s="0" t="s">
        <v>2391</v>
      </c>
      <c r="B1226" s="0" t="s">
        <v>2392</v>
      </c>
      <c r="C1226" s="0" t="s">
        <v>180</v>
      </c>
      <c r="D1226" s="24" t="n">
        <v>9000</v>
      </c>
    </row>
    <row r="1227" customFormat="false" ht="15" hidden="false" customHeight="true" outlineLevel="0" collapsed="false">
      <c r="A1227" s="0" t="s">
        <v>2393</v>
      </c>
      <c r="B1227" s="0" t="s">
        <v>2394</v>
      </c>
      <c r="C1227" s="0" t="s">
        <v>180</v>
      </c>
      <c r="D1227" s="24" t="n">
        <v>13030</v>
      </c>
    </row>
    <row r="1228" customFormat="false" ht="15" hidden="false" customHeight="true" outlineLevel="0" collapsed="false">
      <c r="A1228" s="0" t="s">
        <v>2395</v>
      </c>
      <c r="B1228" s="0" t="s">
        <v>2396</v>
      </c>
      <c r="C1228" s="0" t="s">
        <v>180</v>
      </c>
      <c r="D1228" s="24" t="n">
        <v>22020</v>
      </c>
    </row>
    <row r="1229" customFormat="false" ht="15" hidden="false" customHeight="true" outlineLevel="0" collapsed="false">
      <c r="A1229" s="0" t="s">
        <v>2397</v>
      </c>
      <c r="B1229" s="0" t="s">
        <v>2398</v>
      </c>
      <c r="C1229" s="0" t="s">
        <v>178</v>
      </c>
      <c r="D1229" s="24" t="n">
        <v>49480</v>
      </c>
    </row>
    <row r="1230" customFormat="false" ht="15" hidden="false" customHeight="true" outlineLevel="0" collapsed="false">
      <c r="A1230" s="0" t="s">
        <v>2399</v>
      </c>
      <c r="B1230" s="0" t="s">
        <v>2400</v>
      </c>
      <c r="C1230" s="0" t="s">
        <v>180</v>
      </c>
      <c r="D1230" s="24" t="n">
        <v>12850</v>
      </c>
    </row>
    <row r="1231" customFormat="false" ht="15" hidden="false" customHeight="true" outlineLevel="0" collapsed="false">
      <c r="A1231" s="0" t="s">
        <v>2401</v>
      </c>
      <c r="B1231" s="0" t="s">
        <v>2402</v>
      </c>
      <c r="C1231" s="0" t="s">
        <v>180</v>
      </c>
      <c r="D1231" s="24" t="n">
        <v>2950</v>
      </c>
    </row>
    <row r="1232" customFormat="false" ht="15" hidden="false" customHeight="true" outlineLevel="0" collapsed="false">
      <c r="A1232" s="0" t="s">
        <v>2403</v>
      </c>
      <c r="B1232" s="0" t="s">
        <v>2404</v>
      </c>
      <c r="C1232" s="0" t="s">
        <v>180</v>
      </c>
      <c r="D1232" s="24" t="n">
        <v>20140</v>
      </c>
    </row>
    <row r="1233" customFormat="false" ht="15" hidden="false" customHeight="true" outlineLevel="0" collapsed="false">
      <c r="A1233" s="0" t="s">
        <v>2405</v>
      </c>
      <c r="B1233" s="0" t="s">
        <v>2406</v>
      </c>
      <c r="C1233" s="0" t="s">
        <v>180</v>
      </c>
      <c r="D1233" s="24" t="n">
        <v>13530</v>
      </c>
    </row>
    <row r="1234" customFormat="false" ht="15" hidden="false" customHeight="true" outlineLevel="0" collapsed="false">
      <c r="A1234" s="0" t="s">
        <v>2407</v>
      </c>
      <c r="B1234" s="0" t="s">
        <v>2408</v>
      </c>
      <c r="C1234" s="0" t="s">
        <v>175</v>
      </c>
      <c r="D1234" s="24" t="n">
        <v>199920</v>
      </c>
    </row>
    <row r="1235" customFormat="false" ht="15" hidden="false" customHeight="true" outlineLevel="0" collapsed="false">
      <c r="A1235" s="0" t="s">
        <v>2409</v>
      </c>
      <c r="B1235" s="0" t="s">
        <v>2410</v>
      </c>
      <c r="C1235" s="0" t="s">
        <v>178</v>
      </c>
      <c r="D1235" s="24" t="n">
        <v>77170</v>
      </c>
    </row>
    <row r="1236" customFormat="false" ht="15" hidden="false" customHeight="true" outlineLevel="0" collapsed="false">
      <c r="A1236" s="0" t="s">
        <v>2411</v>
      </c>
      <c r="B1236" s="0" t="s">
        <v>2410</v>
      </c>
      <c r="C1236" s="0" t="s">
        <v>180</v>
      </c>
      <c r="D1236" s="24" t="n">
        <v>77170</v>
      </c>
    </row>
    <row r="1237" customFormat="false" ht="15" hidden="false" customHeight="true" outlineLevel="0" collapsed="false">
      <c r="A1237" s="0" t="s">
        <v>2412</v>
      </c>
      <c r="B1237" s="0" t="s">
        <v>2413</v>
      </c>
      <c r="C1237" s="0" t="s">
        <v>178</v>
      </c>
      <c r="D1237" s="24" t="n">
        <v>14480</v>
      </c>
    </row>
    <row r="1238" customFormat="false" ht="15" hidden="false" customHeight="true" outlineLevel="0" collapsed="false">
      <c r="A1238" s="0" t="s">
        <v>2414</v>
      </c>
      <c r="B1238" s="0" t="s">
        <v>2413</v>
      </c>
      <c r="C1238" s="0" t="s">
        <v>180</v>
      </c>
      <c r="D1238" s="24" t="n">
        <v>14480</v>
      </c>
    </row>
    <row r="1239" customFormat="false" ht="15" hidden="false" customHeight="true" outlineLevel="0" collapsed="false">
      <c r="A1239" s="0" t="s">
        <v>2415</v>
      </c>
      <c r="B1239" s="0" t="s">
        <v>2416</v>
      </c>
      <c r="C1239" s="0" t="s">
        <v>178</v>
      </c>
      <c r="D1239" s="24" t="n">
        <v>500</v>
      </c>
    </row>
    <row r="1240" customFormat="false" ht="15" hidden="false" customHeight="true" outlineLevel="0" collapsed="false">
      <c r="A1240" s="0" t="s">
        <v>2417</v>
      </c>
      <c r="B1240" s="0" t="s">
        <v>2418</v>
      </c>
      <c r="C1240" s="0" t="s">
        <v>180</v>
      </c>
      <c r="D1240" s="24" t="n">
        <v>280</v>
      </c>
    </row>
    <row r="1241" customFormat="false" ht="15" hidden="false" customHeight="true" outlineLevel="0" collapsed="false">
      <c r="A1241" s="0" t="s">
        <v>2419</v>
      </c>
      <c r="B1241" s="0" t="s">
        <v>2420</v>
      </c>
      <c r="C1241" s="0" t="s">
        <v>180</v>
      </c>
      <c r="D1241" s="24" t="n">
        <v>220</v>
      </c>
    </row>
    <row r="1242" customFormat="false" ht="15" hidden="false" customHeight="true" outlineLevel="0" collapsed="false">
      <c r="A1242" s="0" t="s">
        <v>2421</v>
      </c>
      <c r="B1242" s="0" t="s">
        <v>2422</v>
      </c>
      <c r="C1242" s="0" t="s">
        <v>178</v>
      </c>
      <c r="D1242" s="24" t="n">
        <v>102270</v>
      </c>
    </row>
    <row r="1243" customFormat="false" ht="15" hidden="false" customHeight="true" outlineLevel="0" collapsed="false">
      <c r="A1243" s="0" t="s">
        <v>2423</v>
      </c>
      <c r="B1243" s="0" t="s">
        <v>2424</v>
      </c>
      <c r="C1243" s="0" t="s">
        <v>180</v>
      </c>
      <c r="D1243" s="24" t="n">
        <v>40850</v>
      </c>
    </row>
    <row r="1244" customFormat="false" ht="15" hidden="false" customHeight="true" outlineLevel="0" collapsed="false">
      <c r="A1244" s="0" t="s">
        <v>2425</v>
      </c>
      <c r="B1244" s="0" t="s">
        <v>2426</v>
      </c>
      <c r="C1244" s="0" t="s">
        <v>180</v>
      </c>
      <c r="D1244" s="24" t="n">
        <v>61420</v>
      </c>
    </row>
    <row r="1245" customFormat="false" ht="15" hidden="false" customHeight="true" outlineLevel="0" collapsed="false">
      <c r="A1245" s="0" t="s">
        <v>2427</v>
      </c>
      <c r="B1245" s="0" t="s">
        <v>2428</v>
      </c>
      <c r="C1245" s="0" t="s">
        <v>178</v>
      </c>
      <c r="D1245" s="24" t="n">
        <v>5490</v>
      </c>
    </row>
    <row r="1246" customFormat="false" ht="15" hidden="false" customHeight="true" outlineLevel="0" collapsed="false">
      <c r="A1246" s="0" t="s">
        <v>2429</v>
      </c>
      <c r="B1246" s="0" t="s">
        <v>2430</v>
      </c>
      <c r="C1246" s="0" t="s">
        <v>180</v>
      </c>
      <c r="D1246" s="24" t="n">
        <v>5490</v>
      </c>
    </row>
    <row r="1247" customFormat="false" ht="15" hidden="false" customHeight="true" outlineLevel="0" collapsed="false">
      <c r="A1247" s="0" t="s">
        <v>2431</v>
      </c>
      <c r="B1247" s="0" t="s">
        <v>2432</v>
      </c>
      <c r="C1247" s="0" t="s">
        <v>175</v>
      </c>
      <c r="D1247" s="24" t="n">
        <v>281600</v>
      </c>
    </row>
    <row r="1248" customFormat="false" ht="15" hidden="false" customHeight="true" outlineLevel="0" collapsed="false">
      <c r="A1248" s="0" t="s">
        <v>2433</v>
      </c>
      <c r="B1248" s="0" t="s">
        <v>2434</v>
      </c>
      <c r="C1248" s="0" t="s">
        <v>178</v>
      </c>
      <c r="D1248" s="24" t="n">
        <v>42980</v>
      </c>
    </row>
    <row r="1249" customFormat="false" ht="15" hidden="false" customHeight="true" outlineLevel="0" collapsed="false">
      <c r="A1249" s="0" t="s">
        <v>2435</v>
      </c>
      <c r="B1249" s="0" t="s">
        <v>2436</v>
      </c>
      <c r="C1249" s="0" t="s">
        <v>180</v>
      </c>
      <c r="D1249" s="24" t="n">
        <v>5150</v>
      </c>
    </row>
    <row r="1250" customFormat="false" ht="15" hidden="false" customHeight="true" outlineLevel="0" collapsed="false">
      <c r="A1250" s="0" t="s">
        <v>2437</v>
      </c>
      <c r="B1250" s="0" t="s">
        <v>2438</v>
      </c>
      <c r="C1250" s="0" t="s">
        <v>180</v>
      </c>
      <c r="D1250" s="24" t="n">
        <v>8520</v>
      </c>
    </row>
    <row r="1251" customFormat="false" ht="15" hidden="false" customHeight="true" outlineLevel="0" collapsed="false">
      <c r="A1251" s="0" t="s">
        <v>2439</v>
      </c>
      <c r="B1251" s="0" t="s">
        <v>2440</v>
      </c>
      <c r="C1251" s="0" t="s">
        <v>180</v>
      </c>
      <c r="D1251" s="24" t="n">
        <v>29320</v>
      </c>
    </row>
    <row r="1252" customFormat="false" ht="15" hidden="false" customHeight="true" outlineLevel="0" collapsed="false">
      <c r="A1252" s="0" t="s">
        <v>2441</v>
      </c>
      <c r="B1252" s="0" t="s">
        <v>2442</v>
      </c>
      <c r="C1252" s="0" t="s">
        <v>178</v>
      </c>
      <c r="D1252" s="24" t="n">
        <v>28250</v>
      </c>
    </row>
    <row r="1253" customFormat="false" ht="15" hidden="false" customHeight="true" outlineLevel="0" collapsed="false">
      <c r="A1253" s="0" t="s">
        <v>2443</v>
      </c>
      <c r="B1253" s="0" t="s">
        <v>2442</v>
      </c>
      <c r="C1253" s="0" t="s">
        <v>180</v>
      </c>
      <c r="D1253" s="24" t="n">
        <v>28250</v>
      </c>
    </row>
    <row r="1254" customFormat="false" ht="15" hidden="false" customHeight="true" outlineLevel="0" collapsed="false">
      <c r="A1254" s="0" t="s">
        <v>2444</v>
      </c>
      <c r="B1254" s="0" t="s">
        <v>2445</v>
      </c>
      <c r="C1254" s="0" t="s">
        <v>178</v>
      </c>
      <c r="D1254" s="24" t="n">
        <v>128490</v>
      </c>
    </row>
    <row r="1255" customFormat="false" ht="15" hidden="false" customHeight="true" outlineLevel="0" collapsed="false">
      <c r="A1255" s="0" t="s">
        <v>2446</v>
      </c>
      <c r="B1255" s="0" t="s">
        <v>2445</v>
      </c>
      <c r="C1255" s="0" t="s">
        <v>180</v>
      </c>
      <c r="D1255" s="24" t="n">
        <v>128490</v>
      </c>
    </row>
    <row r="1256" customFormat="false" ht="15" hidden="false" customHeight="true" outlineLevel="0" collapsed="false">
      <c r="A1256" s="0" t="s">
        <v>2447</v>
      </c>
      <c r="B1256" s="0" t="s">
        <v>2448</v>
      </c>
      <c r="C1256" s="0" t="s">
        <v>178</v>
      </c>
      <c r="D1256" s="24" t="n">
        <v>81880</v>
      </c>
    </row>
    <row r="1257" customFormat="false" ht="15" hidden="false" customHeight="true" outlineLevel="0" collapsed="false">
      <c r="A1257" s="0" t="s">
        <v>2449</v>
      </c>
      <c r="B1257" s="0" t="s">
        <v>2450</v>
      </c>
      <c r="C1257" s="0" t="s">
        <v>180</v>
      </c>
      <c r="D1257" s="24" t="n">
        <v>16610</v>
      </c>
    </row>
    <row r="1258" customFormat="false" ht="15" hidden="false" customHeight="true" outlineLevel="0" collapsed="false">
      <c r="A1258" s="0" t="s">
        <v>2451</v>
      </c>
      <c r="B1258" s="0" t="s">
        <v>2452</v>
      </c>
      <c r="C1258" s="0" t="s">
        <v>180</v>
      </c>
      <c r="D1258" s="24" t="n">
        <v>18030</v>
      </c>
    </row>
    <row r="1259" customFormat="false" ht="15" hidden="false" customHeight="true" outlineLevel="0" collapsed="false">
      <c r="A1259" s="0" t="s">
        <v>2453</v>
      </c>
      <c r="B1259" s="0" t="s">
        <v>2454</v>
      </c>
      <c r="C1259" s="0" t="s">
        <v>180</v>
      </c>
      <c r="D1259" s="24" t="n">
        <v>33160</v>
      </c>
    </row>
    <row r="1260" customFormat="false" ht="15" hidden="false" customHeight="true" outlineLevel="0" collapsed="false">
      <c r="A1260" s="0" t="s">
        <v>2455</v>
      </c>
      <c r="B1260" s="0" t="s">
        <v>2456</v>
      </c>
      <c r="C1260" s="0" t="s">
        <v>180</v>
      </c>
      <c r="D1260" s="24" t="n">
        <v>14080</v>
      </c>
    </row>
    <row r="1261" customFormat="false" ht="15" hidden="false" customHeight="true" outlineLevel="0" collapsed="false">
      <c r="A1261" s="0" t="s">
        <v>2457</v>
      </c>
      <c r="B1261" s="0" t="s">
        <v>2458</v>
      </c>
      <c r="C1261" s="0" t="s">
        <v>175</v>
      </c>
      <c r="D1261" s="24" t="n">
        <v>2527750</v>
      </c>
    </row>
    <row r="1262" customFormat="false" ht="15" hidden="false" customHeight="true" outlineLevel="0" collapsed="false">
      <c r="A1262" s="0" t="s">
        <v>2459</v>
      </c>
      <c r="B1262" s="0" t="s">
        <v>2460</v>
      </c>
      <c r="C1262" s="0" t="s">
        <v>178</v>
      </c>
      <c r="D1262" s="24" t="n">
        <v>199730</v>
      </c>
    </row>
    <row r="1263" customFormat="false" ht="15" hidden="false" customHeight="true" outlineLevel="0" collapsed="false">
      <c r="A1263" s="0" t="s">
        <v>2461</v>
      </c>
      <c r="B1263" s="0" t="s">
        <v>2462</v>
      </c>
      <c r="C1263" s="0" t="s">
        <v>180</v>
      </c>
      <c r="D1263" s="24" t="n">
        <v>139630</v>
      </c>
    </row>
    <row r="1264" customFormat="false" ht="15" hidden="false" customHeight="true" outlineLevel="0" collapsed="false">
      <c r="A1264" s="0" t="s">
        <v>2463</v>
      </c>
      <c r="B1264" s="0" t="s">
        <v>2464</v>
      </c>
      <c r="C1264" s="0" t="s">
        <v>180</v>
      </c>
      <c r="D1264" s="24" t="n">
        <v>60100</v>
      </c>
    </row>
    <row r="1265" customFormat="false" ht="15" hidden="false" customHeight="true" outlineLevel="0" collapsed="false">
      <c r="A1265" s="0" t="s">
        <v>2465</v>
      </c>
      <c r="B1265" s="0" t="s">
        <v>2466</v>
      </c>
      <c r="C1265" s="0" t="s">
        <v>178</v>
      </c>
      <c r="D1265" s="24" t="n">
        <v>131430</v>
      </c>
    </row>
    <row r="1266" customFormat="false" ht="15" hidden="false" customHeight="true" outlineLevel="0" collapsed="false">
      <c r="A1266" s="0" t="s">
        <v>2467</v>
      </c>
      <c r="B1266" s="0" t="s">
        <v>2468</v>
      </c>
      <c r="C1266" s="0" t="s">
        <v>180</v>
      </c>
      <c r="D1266" s="24" t="n">
        <v>26000</v>
      </c>
    </row>
    <row r="1267" customFormat="false" ht="15" hidden="false" customHeight="true" outlineLevel="0" collapsed="false">
      <c r="A1267" s="0" t="s">
        <v>2469</v>
      </c>
      <c r="B1267" s="0" t="s">
        <v>2470</v>
      </c>
      <c r="C1267" s="0" t="s">
        <v>180</v>
      </c>
      <c r="D1267" s="24" t="n">
        <v>10510</v>
      </c>
    </row>
    <row r="1268" customFormat="false" ht="15" hidden="false" customHeight="true" outlineLevel="0" collapsed="false">
      <c r="A1268" s="0" t="s">
        <v>2471</v>
      </c>
      <c r="B1268" s="0" t="s">
        <v>2472</v>
      </c>
      <c r="C1268" s="0" t="s">
        <v>180</v>
      </c>
      <c r="D1268" s="24" t="n">
        <v>94920</v>
      </c>
    </row>
    <row r="1269" customFormat="false" ht="15" hidden="false" customHeight="true" outlineLevel="0" collapsed="false">
      <c r="A1269" s="0" t="s">
        <v>2473</v>
      </c>
      <c r="B1269" s="0" t="s">
        <v>2474</v>
      </c>
      <c r="C1269" s="0" t="s">
        <v>178</v>
      </c>
      <c r="D1269" s="24" t="n">
        <v>51040</v>
      </c>
    </row>
    <row r="1270" customFormat="false" ht="15" hidden="false" customHeight="true" outlineLevel="0" collapsed="false">
      <c r="A1270" s="0" t="s">
        <v>2475</v>
      </c>
      <c r="B1270" s="0" t="s">
        <v>2476</v>
      </c>
      <c r="C1270" s="0" t="s">
        <v>180</v>
      </c>
      <c r="D1270" s="24" t="n">
        <v>6060</v>
      </c>
    </row>
    <row r="1271" customFormat="false" ht="15" hidden="false" customHeight="true" outlineLevel="0" collapsed="false">
      <c r="A1271" s="0" t="s">
        <v>2477</v>
      </c>
      <c r="B1271" s="0" t="s">
        <v>2478</v>
      </c>
      <c r="C1271" s="0" t="s">
        <v>180</v>
      </c>
      <c r="D1271" s="24" t="n">
        <v>44980</v>
      </c>
    </row>
    <row r="1272" customFormat="false" ht="15" hidden="false" customHeight="true" outlineLevel="0" collapsed="false">
      <c r="A1272" s="0" t="s">
        <v>2479</v>
      </c>
      <c r="B1272" s="0" t="s">
        <v>2480</v>
      </c>
      <c r="C1272" s="0" t="s">
        <v>178</v>
      </c>
      <c r="D1272" s="24" t="n">
        <v>58770</v>
      </c>
    </row>
    <row r="1273" customFormat="false" ht="15" hidden="false" customHeight="true" outlineLevel="0" collapsed="false">
      <c r="A1273" s="0" t="s">
        <v>2481</v>
      </c>
      <c r="B1273" s="0" t="s">
        <v>2480</v>
      </c>
      <c r="C1273" s="0" t="s">
        <v>180</v>
      </c>
      <c r="D1273" s="24" t="n">
        <v>58770</v>
      </c>
    </row>
    <row r="1274" customFormat="false" ht="15" hidden="false" customHeight="true" outlineLevel="0" collapsed="false">
      <c r="A1274" s="0" t="s">
        <v>2482</v>
      </c>
      <c r="B1274" s="0" t="s">
        <v>2483</v>
      </c>
      <c r="C1274" s="0" t="s">
        <v>178</v>
      </c>
      <c r="D1274" s="24" t="n">
        <v>14280</v>
      </c>
    </row>
    <row r="1275" customFormat="false" ht="15" hidden="false" customHeight="true" outlineLevel="0" collapsed="false">
      <c r="A1275" s="0" t="s">
        <v>2484</v>
      </c>
      <c r="B1275" s="0" t="s">
        <v>2483</v>
      </c>
      <c r="C1275" s="0" t="s">
        <v>180</v>
      </c>
      <c r="D1275" s="24" t="n">
        <v>14280</v>
      </c>
    </row>
    <row r="1276" customFormat="false" ht="15" hidden="false" customHeight="true" outlineLevel="0" collapsed="false">
      <c r="A1276" s="0" t="s">
        <v>2485</v>
      </c>
      <c r="B1276" s="0" t="s">
        <v>2486</v>
      </c>
      <c r="C1276" s="0" t="s">
        <v>178</v>
      </c>
      <c r="D1276" s="24" t="n">
        <v>597370</v>
      </c>
    </row>
    <row r="1277" customFormat="false" ht="15" hidden="false" customHeight="true" outlineLevel="0" collapsed="false">
      <c r="A1277" s="0" t="s">
        <v>2487</v>
      </c>
      <c r="B1277" s="0" t="s">
        <v>2486</v>
      </c>
      <c r="C1277" s="0" t="s">
        <v>180</v>
      </c>
      <c r="D1277" s="24" t="n">
        <v>597370</v>
      </c>
    </row>
    <row r="1278" customFormat="false" ht="15" hidden="false" customHeight="true" outlineLevel="0" collapsed="false">
      <c r="A1278" s="0" t="s">
        <v>2488</v>
      </c>
      <c r="B1278" s="0" t="s">
        <v>2489</v>
      </c>
      <c r="C1278" s="0" t="s">
        <v>178</v>
      </c>
      <c r="D1278" s="24" t="n">
        <v>22440</v>
      </c>
    </row>
    <row r="1279" customFormat="false" ht="15" hidden="false" customHeight="true" outlineLevel="0" collapsed="false">
      <c r="A1279" s="0" t="s">
        <v>2490</v>
      </c>
      <c r="B1279" s="0" t="s">
        <v>2489</v>
      </c>
      <c r="C1279" s="0" t="s">
        <v>180</v>
      </c>
      <c r="D1279" s="24" t="n">
        <v>22440</v>
      </c>
    </row>
    <row r="1280" customFormat="false" ht="15" hidden="false" customHeight="true" outlineLevel="0" collapsed="false">
      <c r="A1280" s="0" t="s">
        <v>2491</v>
      </c>
      <c r="B1280" s="0" t="s">
        <v>2492</v>
      </c>
      <c r="C1280" s="0" t="s">
        <v>178</v>
      </c>
      <c r="D1280" s="24" t="n">
        <v>64350</v>
      </c>
    </row>
    <row r="1281" customFormat="false" ht="15" hidden="false" customHeight="true" outlineLevel="0" collapsed="false">
      <c r="A1281" s="0" t="s">
        <v>2493</v>
      </c>
      <c r="B1281" s="0" t="s">
        <v>2494</v>
      </c>
      <c r="C1281" s="0" t="s">
        <v>180</v>
      </c>
      <c r="D1281" s="24" t="n">
        <v>34410</v>
      </c>
    </row>
    <row r="1282" customFormat="false" ht="15" hidden="false" customHeight="true" outlineLevel="0" collapsed="false">
      <c r="A1282" s="0" t="s">
        <v>2495</v>
      </c>
      <c r="B1282" s="0" t="s">
        <v>2496</v>
      </c>
      <c r="C1282" s="0" t="s">
        <v>180</v>
      </c>
      <c r="D1282" s="24" t="n">
        <v>11280</v>
      </c>
    </row>
    <row r="1283" customFormat="false" ht="15" hidden="false" customHeight="true" outlineLevel="0" collapsed="false">
      <c r="A1283" s="0" t="s">
        <v>2497</v>
      </c>
      <c r="B1283" s="0" t="s">
        <v>2498</v>
      </c>
      <c r="C1283" s="0" t="s">
        <v>180</v>
      </c>
      <c r="D1283" s="24" t="n">
        <v>18660</v>
      </c>
    </row>
    <row r="1284" customFormat="false" ht="15" hidden="false" customHeight="true" outlineLevel="0" collapsed="false">
      <c r="A1284" s="0" t="s">
        <v>2499</v>
      </c>
      <c r="B1284" s="0" t="s">
        <v>2500</v>
      </c>
      <c r="C1284" s="0" t="s">
        <v>178</v>
      </c>
      <c r="D1284" s="24" t="n">
        <v>379060</v>
      </c>
    </row>
    <row r="1285" customFormat="false" ht="15" hidden="false" customHeight="true" outlineLevel="0" collapsed="false">
      <c r="A1285" s="0" t="s">
        <v>2501</v>
      </c>
      <c r="B1285" s="0" t="s">
        <v>2500</v>
      </c>
      <c r="C1285" s="0" t="s">
        <v>180</v>
      </c>
      <c r="D1285" s="24" t="n">
        <v>379060</v>
      </c>
    </row>
    <row r="1286" customFormat="false" ht="15" hidden="false" customHeight="true" outlineLevel="0" collapsed="false">
      <c r="A1286" s="0" t="s">
        <v>2502</v>
      </c>
      <c r="B1286" s="0" t="s">
        <v>2503</v>
      </c>
      <c r="C1286" s="0" t="s">
        <v>178</v>
      </c>
      <c r="D1286" s="24" t="n">
        <v>166680</v>
      </c>
    </row>
    <row r="1287" customFormat="false" ht="15" hidden="false" customHeight="true" outlineLevel="0" collapsed="false">
      <c r="A1287" s="0" t="s">
        <v>2504</v>
      </c>
      <c r="B1287" s="0" t="s">
        <v>2505</v>
      </c>
      <c r="C1287" s="0" t="s">
        <v>180</v>
      </c>
      <c r="D1287" s="24" t="n">
        <v>7940</v>
      </c>
    </row>
    <row r="1288" customFormat="false" ht="15" hidden="false" customHeight="true" outlineLevel="0" collapsed="false">
      <c r="A1288" s="0" t="s">
        <v>2506</v>
      </c>
      <c r="B1288" s="0" t="s">
        <v>2507</v>
      </c>
      <c r="C1288" s="0" t="s">
        <v>180</v>
      </c>
      <c r="D1288" s="24" t="n">
        <v>158740</v>
      </c>
    </row>
    <row r="1289" customFormat="false" ht="15" hidden="false" customHeight="true" outlineLevel="0" collapsed="false">
      <c r="A1289" s="0" t="s">
        <v>2508</v>
      </c>
      <c r="B1289" s="0" t="s">
        <v>2509</v>
      </c>
      <c r="C1289" s="0" t="s">
        <v>178</v>
      </c>
      <c r="D1289" s="24" t="n">
        <v>31460</v>
      </c>
    </row>
    <row r="1290" customFormat="false" ht="15" hidden="false" customHeight="true" outlineLevel="0" collapsed="false">
      <c r="A1290" s="0" t="s">
        <v>2510</v>
      </c>
      <c r="B1290" s="0" t="s">
        <v>2509</v>
      </c>
      <c r="C1290" s="0" t="s">
        <v>180</v>
      </c>
      <c r="D1290" s="24" t="n">
        <v>31460</v>
      </c>
    </row>
    <row r="1291" customFormat="false" ht="15" hidden="false" customHeight="true" outlineLevel="0" collapsed="false">
      <c r="A1291" s="0" t="s">
        <v>2511</v>
      </c>
      <c r="B1291" s="0" t="s">
        <v>2512</v>
      </c>
      <c r="C1291" s="0" t="s">
        <v>178</v>
      </c>
      <c r="D1291" s="24" t="n">
        <v>4800</v>
      </c>
    </row>
    <row r="1292" customFormat="false" ht="15" hidden="false" customHeight="true" outlineLevel="0" collapsed="false">
      <c r="A1292" s="0" t="s">
        <v>2513</v>
      </c>
      <c r="B1292" s="0" t="s">
        <v>2512</v>
      </c>
      <c r="C1292" s="0" t="s">
        <v>180</v>
      </c>
      <c r="D1292" s="24" t="n">
        <v>4800</v>
      </c>
    </row>
    <row r="1293" customFormat="false" ht="15" hidden="false" customHeight="true" outlineLevel="0" collapsed="false">
      <c r="A1293" s="0" t="s">
        <v>2514</v>
      </c>
      <c r="B1293" s="0" t="s">
        <v>2515</v>
      </c>
      <c r="C1293" s="0" t="s">
        <v>178</v>
      </c>
      <c r="D1293" s="24" t="n">
        <v>197950</v>
      </c>
    </row>
    <row r="1294" customFormat="false" ht="15" hidden="false" customHeight="true" outlineLevel="0" collapsed="false">
      <c r="A1294" s="0" t="s">
        <v>2516</v>
      </c>
      <c r="B1294" s="0" t="s">
        <v>2517</v>
      </c>
      <c r="C1294" s="0" t="s">
        <v>180</v>
      </c>
      <c r="D1294" s="24" t="n">
        <v>169450</v>
      </c>
    </row>
    <row r="1295" customFormat="false" ht="15" hidden="false" customHeight="true" outlineLevel="0" collapsed="false">
      <c r="A1295" s="0" t="s">
        <v>2518</v>
      </c>
      <c r="B1295" s="0" t="s">
        <v>2519</v>
      </c>
      <c r="C1295" s="0" t="s">
        <v>180</v>
      </c>
      <c r="D1295" s="24" t="n">
        <v>28500</v>
      </c>
    </row>
    <row r="1296" customFormat="false" ht="15" hidden="false" customHeight="true" outlineLevel="0" collapsed="false">
      <c r="A1296" s="0" t="s">
        <v>2520</v>
      </c>
      <c r="B1296" s="0" t="s">
        <v>2521</v>
      </c>
      <c r="C1296" s="0" t="s">
        <v>178</v>
      </c>
      <c r="D1296" s="24" t="n">
        <v>608390</v>
      </c>
    </row>
    <row r="1297" customFormat="false" ht="15" hidden="false" customHeight="true" outlineLevel="0" collapsed="false">
      <c r="A1297" s="0" t="s">
        <v>2522</v>
      </c>
      <c r="B1297" s="0" t="s">
        <v>2523</v>
      </c>
      <c r="C1297" s="0" t="s">
        <v>180</v>
      </c>
      <c r="D1297" s="24" t="n">
        <v>11500</v>
      </c>
    </row>
    <row r="1298" customFormat="false" ht="15" hidden="false" customHeight="true" outlineLevel="0" collapsed="false">
      <c r="A1298" s="0" t="s">
        <v>2524</v>
      </c>
      <c r="B1298" s="0" t="s">
        <v>2525</v>
      </c>
      <c r="C1298" s="0" t="s">
        <v>180</v>
      </c>
      <c r="D1298" s="24" t="n">
        <v>14760</v>
      </c>
    </row>
    <row r="1299" customFormat="false" ht="15" hidden="false" customHeight="true" outlineLevel="0" collapsed="false">
      <c r="A1299" s="0" t="s">
        <v>2526</v>
      </c>
      <c r="B1299" s="0" t="s">
        <v>2527</v>
      </c>
      <c r="C1299" s="0" t="s">
        <v>180</v>
      </c>
      <c r="D1299" s="24" t="n">
        <v>6900</v>
      </c>
    </row>
    <row r="1300" customFormat="false" ht="15" hidden="false" customHeight="true" outlineLevel="0" collapsed="false">
      <c r="A1300" s="0" t="s">
        <v>2528</v>
      </c>
      <c r="B1300" s="0" t="s">
        <v>2529</v>
      </c>
      <c r="C1300" s="0" t="s">
        <v>180</v>
      </c>
      <c r="D1300" s="24" t="n">
        <v>7750</v>
      </c>
    </row>
    <row r="1301" customFormat="false" ht="15" hidden="false" customHeight="true" outlineLevel="0" collapsed="false">
      <c r="A1301" s="0" t="s">
        <v>2530</v>
      </c>
      <c r="B1301" s="0" t="s">
        <v>2531</v>
      </c>
      <c r="C1301" s="0" t="s">
        <v>180</v>
      </c>
      <c r="D1301" s="24" t="n">
        <v>33190</v>
      </c>
    </row>
    <row r="1302" customFormat="false" ht="15" hidden="false" customHeight="true" outlineLevel="0" collapsed="false">
      <c r="A1302" s="0" t="s">
        <v>2532</v>
      </c>
      <c r="B1302" s="0" t="s">
        <v>2533</v>
      </c>
      <c r="C1302" s="0" t="s">
        <v>180</v>
      </c>
      <c r="D1302" s="24" t="n">
        <v>96130</v>
      </c>
    </row>
    <row r="1303" customFormat="false" ht="15" hidden="false" customHeight="true" outlineLevel="0" collapsed="false">
      <c r="A1303" s="0" t="s">
        <v>2534</v>
      </c>
      <c r="B1303" s="0" t="s">
        <v>2535</v>
      </c>
      <c r="C1303" s="0" t="s">
        <v>180</v>
      </c>
      <c r="D1303" s="24" t="n">
        <v>20770</v>
      </c>
    </row>
    <row r="1304" customFormat="false" ht="15" hidden="false" customHeight="true" outlineLevel="0" collapsed="false">
      <c r="A1304" s="0" t="s">
        <v>2536</v>
      </c>
      <c r="B1304" s="0" t="s">
        <v>2537</v>
      </c>
      <c r="C1304" s="0" t="s">
        <v>180</v>
      </c>
      <c r="D1304" s="24" t="n">
        <v>165700</v>
      </c>
    </row>
    <row r="1305" customFormat="false" ht="15" hidden="false" customHeight="true" outlineLevel="0" collapsed="false">
      <c r="A1305" s="0" t="s">
        <v>2538</v>
      </c>
      <c r="B1305" s="0" t="s">
        <v>2539</v>
      </c>
      <c r="C1305" s="0" t="s">
        <v>180</v>
      </c>
      <c r="D1305" s="24" t="n">
        <v>251700</v>
      </c>
    </row>
    <row r="1306" customFormat="false" ht="15" hidden="false" customHeight="true" outlineLevel="0" collapsed="false">
      <c r="A1306" s="0" t="s">
        <v>2540</v>
      </c>
      <c r="B1306" s="0" t="s">
        <v>2541</v>
      </c>
      <c r="C1306" s="0" t="s">
        <v>172</v>
      </c>
      <c r="D1306" s="24" t="n">
        <v>13677150</v>
      </c>
    </row>
    <row r="1307" customFormat="false" ht="15" hidden="false" customHeight="true" outlineLevel="0" collapsed="false">
      <c r="A1307" s="0" t="s">
        <v>2542</v>
      </c>
      <c r="B1307" s="0" t="s">
        <v>2543</v>
      </c>
      <c r="C1307" s="0" t="s">
        <v>175</v>
      </c>
      <c r="D1307" s="24" t="n">
        <v>633400</v>
      </c>
    </row>
    <row r="1308" customFormat="false" ht="15" hidden="false" customHeight="true" outlineLevel="0" collapsed="false">
      <c r="A1308" s="0" t="s">
        <v>2544</v>
      </c>
      <c r="B1308" s="0" t="s">
        <v>2545</v>
      </c>
      <c r="C1308" s="0" t="s">
        <v>178</v>
      </c>
      <c r="D1308" s="24" t="n">
        <v>633400</v>
      </c>
    </row>
    <row r="1309" customFormat="false" ht="15" hidden="false" customHeight="true" outlineLevel="0" collapsed="false">
      <c r="A1309" s="0" t="s">
        <v>2546</v>
      </c>
      <c r="B1309" s="0" t="s">
        <v>2547</v>
      </c>
      <c r="C1309" s="0" t="s">
        <v>180</v>
      </c>
      <c r="D1309" s="24" t="n">
        <v>9760</v>
      </c>
    </row>
    <row r="1310" customFormat="false" ht="15" hidden="false" customHeight="true" outlineLevel="0" collapsed="false">
      <c r="A1310" s="0" t="s">
        <v>2548</v>
      </c>
      <c r="B1310" s="0" t="s">
        <v>2549</v>
      </c>
      <c r="C1310" s="0" t="s">
        <v>180</v>
      </c>
      <c r="D1310" s="24" t="n">
        <v>623640</v>
      </c>
    </row>
    <row r="1311" customFormat="false" ht="15" hidden="false" customHeight="true" outlineLevel="0" collapsed="false">
      <c r="A1311" s="0" t="s">
        <v>2550</v>
      </c>
      <c r="B1311" s="0" t="s">
        <v>2551</v>
      </c>
      <c r="C1311" s="0" t="s">
        <v>175</v>
      </c>
      <c r="D1311" s="24" t="n">
        <v>320540</v>
      </c>
    </row>
    <row r="1312" customFormat="false" ht="15" hidden="false" customHeight="true" outlineLevel="0" collapsed="false">
      <c r="A1312" s="0" t="s">
        <v>2552</v>
      </c>
      <c r="B1312" s="0" t="s">
        <v>2553</v>
      </c>
      <c r="C1312" s="0" t="s">
        <v>178</v>
      </c>
      <c r="D1312" s="24" t="n">
        <v>151190</v>
      </c>
    </row>
    <row r="1313" customFormat="false" ht="15" hidden="false" customHeight="true" outlineLevel="0" collapsed="false">
      <c r="A1313" s="0" t="s">
        <v>2554</v>
      </c>
      <c r="B1313" s="0" t="s">
        <v>2555</v>
      </c>
      <c r="C1313" s="0" t="s">
        <v>180</v>
      </c>
      <c r="D1313" s="24" t="n">
        <v>103560</v>
      </c>
    </row>
    <row r="1314" customFormat="false" ht="15" hidden="false" customHeight="true" outlineLevel="0" collapsed="false">
      <c r="A1314" s="0" t="s">
        <v>2556</v>
      </c>
      <c r="B1314" s="0" t="s">
        <v>2557</v>
      </c>
      <c r="C1314" s="0" t="s">
        <v>180</v>
      </c>
      <c r="D1314" s="24" t="n">
        <v>47630</v>
      </c>
    </row>
    <row r="1315" customFormat="false" ht="15" hidden="false" customHeight="true" outlineLevel="0" collapsed="false">
      <c r="A1315" s="0" t="s">
        <v>2558</v>
      </c>
      <c r="B1315" s="0" t="s">
        <v>2559</v>
      </c>
      <c r="C1315" s="0" t="s">
        <v>178</v>
      </c>
      <c r="D1315" s="24" t="n">
        <v>37700</v>
      </c>
    </row>
    <row r="1316" customFormat="false" ht="15" hidden="false" customHeight="true" outlineLevel="0" collapsed="false">
      <c r="A1316" s="0" t="s">
        <v>2560</v>
      </c>
      <c r="B1316" s="0" t="s">
        <v>2561</v>
      </c>
      <c r="C1316" s="0" t="s">
        <v>180</v>
      </c>
      <c r="D1316" s="24" t="n">
        <v>22510</v>
      </c>
    </row>
    <row r="1317" customFormat="false" ht="15" hidden="false" customHeight="true" outlineLevel="0" collapsed="false">
      <c r="A1317" s="0" t="s">
        <v>2562</v>
      </c>
      <c r="B1317" s="0" t="s">
        <v>2563</v>
      </c>
      <c r="C1317" s="0" t="s">
        <v>180</v>
      </c>
      <c r="D1317" s="24" t="n">
        <v>15190</v>
      </c>
    </row>
    <row r="1318" customFormat="false" ht="15" hidden="false" customHeight="true" outlineLevel="0" collapsed="false">
      <c r="A1318" s="0" t="s">
        <v>2564</v>
      </c>
      <c r="B1318" s="0" t="s">
        <v>2565</v>
      </c>
      <c r="C1318" s="0" t="s">
        <v>178</v>
      </c>
      <c r="D1318" s="24" t="n">
        <v>131650</v>
      </c>
    </row>
    <row r="1319" customFormat="false" ht="15" hidden="false" customHeight="true" outlineLevel="0" collapsed="false">
      <c r="A1319" s="0" t="s">
        <v>2566</v>
      </c>
      <c r="B1319" s="0" t="s">
        <v>2565</v>
      </c>
      <c r="C1319" s="0" t="s">
        <v>180</v>
      </c>
      <c r="D1319" s="24" t="n">
        <v>131650</v>
      </c>
    </row>
    <row r="1320" customFormat="false" ht="15" hidden="false" customHeight="true" outlineLevel="0" collapsed="false">
      <c r="A1320" s="0" t="s">
        <v>2567</v>
      </c>
      <c r="B1320" s="0" t="s">
        <v>2568</v>
      </c>
      <c r="C1320" s="0" t="s">
        <v>175</v>
      </c>
      <c r="D1320" s="24" t="n">
        <v>4365780</v>
      </c>
    </row>
    <row r="1321" customFormat="false" ht="15" hidden="false" customHeight="true" outlineLevel="0" collapsed="false">
      <c r="A1321" s="0" t="s">
        <v>2569</v>
      </c>
      <c r="B1321" s="0" t="s">
        <v>2570</v>
      </c>
      <c r="C1321" s="0" t="s">
        <v>178</v>
      </c>
      <c r="D1321" s="24" t="n">
        <v>12630</v>
      </c>
    </row>
    <row r="1322" customFormat="false" ht="15" hidden="false" customHeight="true" outlineLevel="0" collapsed="false">
      <c r="A1322" s="0" t="s">
        <v>2571</v>
      </c>
      <c r="B1322" s="0" t="s">
        <v>2570</v>
      </c>
      <c r="C1322" s="0" t="s">
        <v>180</v>
      </c>
      <c r="D1322" s="24" t="n">
        <v>12630</v>
      </c>
    </row>
    <row r="1323" customFormat="false" ht="15" hidden="false" customHeight="true" outlineLevel="0" collapsed="false">
      <c r="A1323" s="0" t="s">
        <v>2572</v>
      </c>
      <c r="B1323" s="0" t="s">
        <v>2573</v>
      </c>
      <c r="C1323" s="0" t="s">
        <v>178</v>
      </c>
      <c r="D1323" s="24" t="n">
        <v>3454520</v>
      </c>
    </row>
    <row r="1324" customFormat="false" ht="15" hidden="false" customHeight="true" outlineLevel="0" collapsed="false">
      <c r="A1324" s="0" t="s">
        <v>2574</v>
      </c>
      <c r="B1324" s="0" t="s">
        <v>2575</v>
      </c>
      <c r="C1324" s="0" t="s">
        <v>180</v>
      </c>
      <c r="D1324" s="24" t="n">
        <v>409180</v>
      </c>
    </row>
    <row r="1325" customFormat="false" ht="15" hidden="false" customHeight="true" outlineLevel="0" collapsed="false">
      <c r="A1325" s="0" t="s">
        <v>2576</v>
      </c>
      <c r="B1325" s="0" t="s">
        <v>2577</v>
      </c>
      <c r="C1325" s="0" t="s">
        <v>180</v>
      </c>
      <c r="D1325" s="24" t="n">
        <v>2062040</v>
      </c>
    </row>
    <row r="1326" customFormat="false" ht="15" hidden="false" customHeight="true" outlineLevel="0" collapsed="false">
      <c r="A1326" s="0" t="s">
        <v>2578</v>
      </c>
      <c r="B1326" s="0" t="s">
        <v>2579</v>
      </c>
      <c r="C1326" s="0" t="s">
        <v>180</v>
      </c>
      <c r="D1326" s="24" t="n">
        <v>983300</v>
      </c>
    </row>
    <row r="1327" customFormat="false" ht="15" hidden="false" customHeight="true" outlineLevel="0" collapsed="false">
      <c r="A1327" s="0" t="s">
        <v>2580</v>
      </c>
      <c r="B1327" s="0" t="s">
        <v>2581</v>
      </c>
      <c r="C1327" s="0" t="s">
        <v>178</v>
      </c>
      <c r="D1327" s="24" t="n">
        <v>851750</v>
      </c>
    </row>
    <row r="1328" customFormat="false" ht="15" hidden="false" customHeight="true" outlineLevel="0" collapsed="false">
      <c r="A1328" s="0" t="s">
        <v>2582</v>
      </c>
      <c r="B1328" s="0" t="s">
        <v>2583</v>
      </c>
      <c r="C1328" s="0" t="s">
        <v>180</v>
      </c>
      <c r="D1328" s="24" t="n">
        <v>402930</v>
      </c>
    </row>
    <row r="1329" customFormat="false" ht="15" hidden="false" customHeight="true" outlineLevel="0" collapsed="false">
      <c r="A1329" s="0" t="s">
        <v>2584</v>
      </c>
      <c r="B1329" s="0" t="s">
        <v>2585</v>
      </c>
      <c r="C1329" s="0" t="s">
        <v>180</v>
      </c>
      <c r="D1329" s="24" t="n">
        <v>159240</v>
      </c>
    </row>
    <row r="1330" customFormat="false" ht="15" hidden="false" customHeight="true" outlineLevel="0" collapsed="false">
      <c r="A1330" s="0" t="s">
        <v>2586</v>
      </c>
      <c r="B1330" s="0" t="s">
        <v>2587</v>
      </c>
      <c r="C1330" s="0" t="s">
        <v>180</v>
      </c>
      <c r="D1330" s="24" t="n">
        <v>248530</v>
      </c>
    </row>
    <row r="1331" customFormat="false" ht="15" hidden="false" customHeight="true" outlineLevel="0" collapsed="false">
      <c r="A1331" s="0" t="s">
        <v>2588</v>
      </c>
      <c r="B1331" s="0" t="s">
        <v>2589</v>
      </c>
      <c r="C1331" s="0" t="s">
        <v>180</v>
      </c>
      <c r="D1331" s="24" t="n">
        <v>41050</v>
      </c>
    </row>
    <row r="1332" customFormat="false" ht="15" hidden="false" customHeight="true" outlineLevel="0" collapsed="false">
      <c r="A1332" s="0" t="s">
        <v>2590</v>
      </c>
      <c r="B1332" s="0" t="s">
        <v>2591</v>
      </c>
      <c r="C1332" s="0" t="s">
        <v>178</v>
      </c>
      <c r="D1332" s="24" t="n">
        <v>46880</v>
      </c>
    </row>
    <row r="1333" customFormat="false" ht="15" hidden="false" customHeight="true" outlineLevel="0" collapsed="false">
      <c r="A1333" s="0" t="s">
        <v>2592</v>
      </c>
      <c r="B1333" s="0" t="s">
        <v>2593</v>
      </c>
      <c r="C1333" s="0" t="s">
        <v>180</v>
      </c>
      <c r="D1333" s="24" t="n">
        <v>46880</v>
      </c>
    </row>
    <row r="1334" customFormat="false" ht="15" hidden="false" customHeight="true" outlineLevel="0" collapsed="false">
      <c r="A1334" s="0" t="s">
        <v>2594</v>
      </c>
      <c r="B1334" s="0" t="s">
        <v>2595</v>
      </c>
      <c r="C1334" s="0" t="s">
        <v>175</v>
      </c>
      <c r="D1334" s="24" t="n">
        <v>107550</v>
      </c>
    </row>
    <row r="1335" customFormat="false" ht="15" hidden="false" customHeight="true" outlineLevel="0" collapsed="false">
      <c r="A1335" s="0" t="s">
        <v>2596</v>
      </c>
      <c r="B1335" s="0" t="s">
        <v>2597</v>
      </c>
      <c r="C1335" s="0" t="s">
        <v>178</v>
      </c>
      <c r="D1335" s="24" t="n">
        <v>37380</v>
      </c>
    </row>
    <row r="1336" customFormat="false" ht="15" hidden="false" customHeight="true" outlineLevel="0" collapsed="false">
      <c r="A1336" s="0" t="s">
        <v>2598</v>
      </c>
      <c r="B1336" s="0" t="s">
        <v>2599</v>
      </c>
      <c r="C1336" s="0" t="s">
        <v>180</v>
      </c>
      <c r="D1336" s="24" t="n">
        <v>33470</v>
      </c>
    </row>
    <row r="1337" customFormat="false" ht="15" hidden="false" customHeight="true" outlineLevel="0" collapsed="false">
      <c r="A1337" s="0" t="s">
        <v>2600</v>
      </c>
      <c r="B1337" s="0" t="s">
        <v>2601</v>
      </c>
      <c r="C1337" s="0" t="s">
        <v>180</v>
      </c>
      <c r="D1337" s="24" t="n">
        <v>3920</v>
      </c>
    </row>
    <row r="1338" customFormat="false" ht="15" hidden="false" customHeight="true" outlineLevel="0" collapsed="false">
      <c r="A1338" s="0" t="s">
        <v>2602</v>
      </c>
      <c r="B1338" s="0" t="s">
        <v>2603</v>
      </c>
      <c r="C1338" s="0" t="s">
        <v>178</v>
      </c>
      <c r="D1338" s="24" t="n">
        <v>12400</v>
      </c>
    </row>
    <row r="1339" customFormat="false" ht="15" hidden="false" customHeight="true" outlineLevel="0" collapsed="false">
      <c r="A1339" s="0" t="s">
        <v>2604</v>
      </c>
      <c r="B1339" s="0" t="s">
        <v>2603</v>
      </c>
      <c r="C1339" s="0" t="s">
        <v>180</v>
      </c>
      <c r="D1339" s="24" t="n">
        <v>12400</v>
      </c>
    </row>
    <row r="1340" customFormat="false" ht="15" hidden="false" customHeight="true" outlineLevel="0" collapsed="false">
      <c r="A1340" s="0" t="s">
        <v>2605</v>
      </c>
      <c r="B1340" s="0" t="s">
        <v>2606</v>
      </c>
      <c r="C1340" s="0" t="s">
        <v>178</v>
      </c>
      <c r="D1340" s="24" t="n">
        <v>46440</v>
      </c>
    </row>
    <row r="1341" customFormat="false" ht="15" hidden="false" customHeight="true" outlineLevel="0" collapsed="false">
      <c r="A1341" s="0" t="s">
        <v>2607</v>
      </c>
      <c r="B1341" s="0" t="s">
        <v>2606</v>
      </c>
      <c r="C1341" s="0" t="s">
        <v>180</v>
      </c>
      <c r="D1341" s="24" t="n">
        <v>46440</v>
      </c>
    </row>
    <row r="1342" customFormat="false" ht="15" hidden="false" customHeight="true" outlineLevel="0" collapsed="false">
      <c r="A1342" s="0" t="s">
        <v>2608</v>
      </c>
      <c r="B1342" s="0" t="s">
        <v>2609</v>
      </c>
      <c r="C1342" s="0" t="s">
        <v>178</v>
      </c>
      <c r="D1342" s="24" t="n">
        <v>10200</v>
      </c>
    </row>
    <row r="1343" customFormat="false" ht="15" hidden="false" customHeight="true" outlineLevel="0" collapsed="false">
      <c r="A1343" s="0" t="s">
        <v>2610</v>
      </c>
      <c r="B1343" s="0" t="s">
        <v>2609</v>
      </c>
      <c r="C1343" s="0" t="s">
        <v>180</v>
      </c>
      <c r="D1343" s="24" t="n">
        <v>10200</v>
      </c>
    </row>
    <row r="1344" customFormat="false" ht="15" hidden="false" customHeight="true" outlineLevel="0" collapsed="false">
      <c r="A1344" s="0" t="s">
        <v>2611</v>
      </c>
      <c r="B1344" s="0" t="s">
        <v>2612</v>
      </c>
      <c r="C1344" s="0" t="s">
        <v>178</v>
      </c>
      <c r="D1344" s="24" t="n">
        <v>1120</v>
      </c>
    </row>
    <row r="1345" customFormat="false" ht="15" hidden="false" customHeight="true" outlineLevel="0" collapsed="false">
      <c r="A1345" s="0" t="s">
        <v>2613</v>
      </c>
      <c r="B1345" s="0" t="s">
        <v>2614</v>
      </c>
      <c r="C1345" s="0" t="s">
        <v>180</v>
      </c>
      <c r="D1345" s="24" t="n">
        <v>1120</v>
      </c>
    </row>
    <row r="1346" customFormat="false" ht="15" hidden="false" customHeight="true" outlineLevel="0" collapsed="false">
      <c r="A1346" s="0" t="s">
        <v>2615</v>
      </c>
      <c r="B1346" s="0" t="s">
        <v>2616</v>
      </c>
      <c r="C1346" s="0" t="s">
        <v>175</v>
      </c>
      <c r="D1346" s="24" t="n">
        <v>79400</v>
      </c>
    </row>
    <row r="1347" customFormat="false" ht="15" hidden="false" customHeight="true" outlineLevel="0" collapsed="false">
      <c r="A1347" s="0" t="s">
        <v>2617</v>
      </c>
      <c r="B1347" s="0" t="s">
        <v>2618</v>
      </c>
      <c r="C1347" s="0" t="s">
        <v>178</v>
      </c>
      <c r="D1347" s="24" t="n">
        <v>31670</v>
      </c>
    </row>
    <row r="1348" customFormat="false" ht="15" hidden="false" customHeight="true" outlineLevel="0" collapsed="false">
      <c r="A1348" s="0" t="s">
        <v>2619</v>
      </c>
      <c r="B1348" s="0" t="s">
        <v>2618</v>
      </c>
      <c r="C1348" s="0" t="s">
        <v>180</v>
      </c>
      <c r="D1348" s="24" t="n">
        <v>31670</v>
      </c>
    </row>
    <row r="1349" customFormat="false" ht="15" hidden="false" customHeight="true" outlineLevel="0" collapsed="false">
      <c r="A1349" s="0" t="s">
        <v>2620</v>
      </c>
      <c r="B1349" s="0" t="s">
        <v>2621</v>
      </c>
      <c r="C1349" s="0" t="s">
        <v>178</v>
      </c>
      <c r="D1349" s="24" t="n">
        <v>39330</v>
      </c>
    </row>
    <row r="1350" customFormat="false" ht="15" hidden="false" customHeight="true" outlineLevel="0" collapsed="false">
      <c r="A1350" s="0" t="s">
        <v>2622</v>
      </c>
      <c r="B1350" s="0" t="s">
        <v>2623</v>
      </c>
      <c r="C1350" s="0" t="s">
        <v>180</v>
      </c>
      <c r="D1350" s="24" t="n">
        <v>36850</v>
      </c>
    </row>
    <row r="1351" customFormat="false" ht="15" hidden="false" customHeight="true" outlineLevel="0" collapsed="false">
      <c r="A1351" s="0" t="s">
        <v>2624</v>
      </c>
      <c r="B1351" s="0" t="s">
        <v>2625</v>
      </c>
      <c r="C1351" s="0" t="s">
        <v>180</v>
      </c>
      <c r="D1351" s="24" t="n">
        <v>2480</v>
      </c>
    </row>
    <row r="1352" customFormat="false" ht="15" hidden="false" customHeight="true" outlineLevel="0" collapsed="false">
      <c r="A1352" s="0" t="s">
        <v>2626</v>
      </c>
      <c r="B1352" s="0" t="s">
        <v>2627</v>
      </c>
      <c r="C1352" s="0" t="s">
        <v>178</v>
      </c>
      <c r="D1352" s="24" t="n">
        <v>8400</v>
      </c>
    </row>
    <row r="1353" customFormat="false" ht="15" hidden="false" customHeight="true" outlineLevel="0" collapsed="false">
      <c r="A1353" s="0" t="s">
        <v>2628</v>
      </c>
      <c r="B1353" s="0" t="s">
        <v>2627</v>
      </c>
      <c r="C1353" s="0" t="s">
        <v>180</v>
      </c>
      <c r="D1353" s="24" t="n">
        <v>8400</v>
      </c>
    </row>
    <row r="1354" customFormat="false" ht="15" hidden="false" customHeight="true" outlineLevel="0" collapsed="false">
      <c r="A1354" s="0" t="s">
        <v>2629</v>
      </c>
      <c r="B1354" s="0" t="s">
        <v>2630</v>
      </c>
      <c r="C1354" s="0" t="s">
        <v>175</v>
      </c>
      <c r="D1354" s="24" t="n">
        <v>347240</v>
      </c>
    </row>
    <row r="1355" customFormat="false" ht="15" hidden="false" customHeight="true" outlineLevel="0" collapsed="false">
      <c r="A1355" s="0" t="s">
        <v>2631</v>
      </c>
      <c r="B1355" s="0" t="s">
        <v>2632</v>
      </c>
      <c r="C1355" s="0" t="s">
        <v>178</v>
      </c>
      <c r="D1355" s="24" t="n">
        <v>3040</v>
      </c>
    </row>
    <row r="1356" customFormat="false" ht="15" hidden="false" customHeight="true" outlineLevel="0" collapsed="false">
      <c r="A1356" s="0" t="s">
        <v>2633</v>
      </c>
      <c r="B1356" s="0" t="s">
        <v>2632</v>
      </c>
      <c r="C1356" s="0" t="s">
        <v>180</v>
      </c>
      <c r="D1356" s="24" t="n">
        <v>3040</v>
      </c>
    </row>
    <row r="1357" customFormat="false" ht="15" hidden="false" customHeight="true" outlineLevel="0" collapsed="false">
      <c r="A1357" s="0" t="s">
        <v>2634</v>
      </c>
      <c r="B1357" s="0" t="s">
        <v>2635</v>
      </c>
      <c r="C1357" s="0" t="s">
        <v>178</v>
      </c>
      <c r="D1357" s="24" t="n">
        <v>137880</v>
      </c>
    </row>
    <row r="1358" customFormat="false" ht="15" hidden="false" customHeight="true" outlineLevel="0" collapsed="false">
      <c r="A1358" s="0" t="s">
        <v>2636</v>
      </c>
      <c r="B1358" s="0" t="s">
        <v>2635</v>
      </c>
      <c r="C1358" s="0" t="s">
        <v>180</v>
      </c>
      <c r="D1358" s="24" t="n">
        <v>137880</v>
      </c>
    </row>
    <row r="1359" customFormat="false" ht="15" hidden="false" customHeight="true" outlineLevel="0" collapsed="false">
      <c r="A1359" s="0" t="s">
        <v>2637</v>
      </c>
      <c r="B1359" s="0" t="s">
        <v>2638</v>
      </c>
      <c r="C1359" s="0" t="s">
        <v>178</v>
      </c>
      <c r="D1359" s="24" t="n">
        <v>133300</v>
      </c>
    </row>
    <row r="1360" customFormat="false" ht="15" hidden="false" customHeight="true" outlineLevel="0" collapsed="false">
      <c r="A1360" s="0" t="s">
        <v>2639</v>
      </c>
      <c r="B1360" s="0" t="s">
        <v>2640</v>
      </c>
      <c r="C1360" s="0" t="s">
        <v>180</v>
      </c>
      <c r="D1360" s="24" t="n">
        <v>102010</v>
      </c>
    </row>
    <row r="1361" customFormat="false" ht="15" hidden="false" customHeight="true" outlineLevel="0" collapsed="false">
      <c r="A1361" s="0" t="s">
        <v>2641</v>
      </c>
      <c r="B1361" s="0" t="s">
        <v>2642</v>
      </c>
      <c r="C1361" s="0" t="s">
        <v>180</v>
      </c>
      <c r="D1361" s="24" t="n">
        <v>31300</v>
      </c>
    </row>
    <row r="1362" customFormat="false" ht="15" hidden="false" customHeight="true" outlineLevel="0" collapsed="false">
      <c r="A1362" s="0" t="s">
        <v>2643</v>
      </c>
      <c r="B1362" s="0" t="s">
        <v>2644</v>
      </c>
      <c r="C1362" s="0" t="s">
        <v>178</v>
      </c>
      <c r="D1362" s="24" t="n">
        <v>7860</v>
      </c>
    </row>
    <row r="1363" customFormat="false" ht="15" hidden="false" customHeight="true" outlineLevel="0" collapsed="false">
      <c r="A1363" s="0" t="s">
        <v>2645</v>
      </c>
      <c r="B1363" s="0" t="s">
        <v>2644</v>
      </c>
      <c r="C1363" s="0" t="s">
        <v>180</v>
      </c>
      <c r="D1363" s="24" t="n">
        <v>7860</v>
      </c>
    </row>
    <row r="1364" customFormat="false" ht="15" hidden="false" customHeight="true" outlineLevel="0" collapsed="false">
      <c r="A1364" s="0" t="s">
        <v>2646</v>
      </c>
      <c r="B1364" s="0" t="s">
        <v>2647</v>
      </c>
      <c r="C1364" s="0" t="s">
        <v>178</v>
      </c>
      <c r="D1364" s="24" t="n">
        <v>24500</v>
      </c>
    </row>
    <row r="1365" customFormat="false" ht="15" hidden="false" customHeight="true" outlineLevel="0" collapsed="false">
      <c r="A1365" s="0" t="s">
        <v>2648</v>
      </c>
      <c r="B1365" s="0" t="s">
        <v>2647</v>
      </c>
      <c r="C1365" s="0" t="s">
        <v>180</v>
      </c>
      <c r="D1365" s="24" t="n">
        <v>24500</v>
      </c>
    </row>
    <row r="1366" customFormat="false" ht="15" hidden="false" customHeight="true" outlineLevel="0" collapsed="false">
      <c r="A1366" s="0" t="s">
        <v>2649</v>
      </c>
      <c r="B1366" s="0" t="s">
        <v>2650</v>
      </c>
      <c r="C1366" s="0" t="s">
        <v>178</v>
      </c>
      <c r="D1366" s="24" t="n">
        <v>27110</v>
      </c>
    </row>
    <row r="1367" customFormat="false" ht="15" hidden="false" customHeight="true" outlineLevel="0" collapsed="false">
      <c r="A1367" s="0" t="s">
        <v>2651</v>
      </c>
      <c r="B1367" s="0" t="s">
        <v>2650</v>
      </c>
      <c r="C1367" s="0" t="s">
        <v>180</v>
      </c>
      <c r="D1367" s="24" t="n">
        <v>27110</v>
      </c>
    </row>
    <row r="1368" customFormat="false" ht="15" hidden="false" customHeight="true" outlineLevel="0" collapsed="false">
      <c r="A1368" s="0" t="s">
        <v>2652</v>
      </c>
      <c r="B1368" s="0" t="s">
        <v>2653</v>
      </c>
      <c r="C1368" s="0" t="s">
        <v>178</v>
      </c>
      <c r="D1368" s="24" t="n">
        <v>13550</v>
      </c>
    </row>
    <row r="1369" customFormat="false" ht="15" hidden="false" customHeight="true" outlineLevel="0" collapsed="false">
      <c r="A1369" s="0" t="s">
        <v>2654</v>
      </c>
      <c r="B1369" s="0" t="s">
        <v>2655</v>
      </c>
      <c r="C1369" s="0" t="s">
        <v>180</v>
      </c>
      <c r="D1369" s="24" t="n">
        <v>13550</v>
      </c>
    </row>
    <row r="1370" customFormat="false" ht="15" hidden="false" customHeight="true" outlineLevel="0" collapsed="false">
      <c r="A1370" s="0" t="s">
        <v>2656</v>
      </c>
      <c r="B1370" s="0" t="s">
        <v>2657</v>
      </c>
      <c r="C1370" s="0" t="s">
        <v>175</v>
      </c>
      <c r="D1370" s="24" t="n">
        <v>7823240</v>
      </c>
    </row>
    <row r="1371" customFormat="false" ht="15" hidden="false" customHeight="true" outlineLevel="0" collapsed="false">
      <c r="A1371" s="0" t="s">
        <v>2658</v>
      </c>
      <c r="B1371" s="0" t="s">
        <v>2659</v>
      </c>
      <c r="C1371" s="0" t="s">
        <v>178</v>
      </c>
      <c r="D1371" s="24" t="n">
        <v>22930</v>
      </c>
    </row>
    <row r="1372" customFormat="false" ht="15" hidden="false" customHeight="true" outlineLevel="0" collapsed="false">
      <c r="A1372" s="0" t="s">
        <v>2660</v>
      </c>
      <c r="B1372" s="0" t="s">
        <v>2659</v>
      </c>
      <c r="C1372" s="0" t="s">
        <v>180</v>
      </c>
      <c r="D1372" s="24" t="n">
        <v>22930</v>
      </c>
    </row>
    <row r="1373" customFormat="false" ht="15" hidden="false" customHeight="true" outlineLevel="0" collapsed="false">
      <c r="A1373" s="0" t="s">
        <v>2661</v>
      </c>
      <c r="B1373" s="0" t="s">
        <v>2662</v>
      </c>
      <c r="C1373" s="0" t="s">
        <v>178</v>
      </c>
      <c r="D1373" s="24" t="n">
        <v>42890</v>
      </c>
    </row>
    <row r="1374" customFormat="false" ht="15" hidden="false" customHeight="true" outlineLevel="0" collapsed="false">
      <c r="A1374" s="0" t="s">
        <v>2663</v>
      </c>
      <c r="B1374" s="0" t="s">
        <v>2662</v>
      </c>
      <c r="C1374" s="0" t="s">
        <v>180</v>
      </c>
      <c r="D1374" s="24" t="n">
        <v>42890</v>
      </c>
    </row>
    <row r="1375" customFormat="false" ht="15" hidden="false" customHeight="true" outlineLevel="0" collapsed="false">
      <c r="A1375" s="0" t="s">
        <v>2664</v>
      </c>
      <c r="B1375" s="0" t="s">
        <v>2665</v>
      </c>
      <c r="C1375" s="0" t="s">
        <v>178</v>
      </c>
      <c r="D1375" s="24" t="n">
        <v>1040</v>
      </c>
    </row>
    <row r="1376" customFormat="false" ht="15" hidden="false" customHeight="true" outlineLevel="0" collapsed="false">
      <c r="A1376" s="0" t="s">
        <v>2666</v>
      </c>
      <c r="B1376" s="0" t="s">
        <v>2665</v>
      </c>
      <c r="C1376" s="0" t="s">
        <v>180</v>
      </c>
      <c r="D1376" s="24" t="n">
        <v>1040</v>
      </c>
    </row>
    <row r="1377" customFormat="false" ht="15" hidden="false" customHeight="true" outlineLevel="0" collapsed="false">
      <c r="A1377" s="0" t="s">
        <v>2667</v>
      </c>
      <c r="B1377" s="0" t="s">
        <v>2668</v>
      </c>
      <c r="C1377" s="0" t="s">
        <v>178</v>
      </c>
      <c r="D1377" s="24" t="n">
        <v>2600</v>
      </c>
    </row>
    <row r="1378" customFormat="false" ht="15" hidden="false" customHeight="true" outlineLevel="0" collapsed="false">
      <c r="A1378" s="0" t="s">
        <v>2669</v>
      </c>
      <c r="B1378" s="0" t="s">
        <v>2668</v>
      </c>
      <c r="C1378" s="0" t="s">
        <v>180</v>
      </c>
      <c r="D1378" s="24" t="n">
        <v>2600</v>
      </c>
    </row>
    <row r="1379" customFormat="false" ht="15" hidden="false" customHeight="true" outlineLevel="0" collapsed="false">
      <c r="A1379" s="0" t="s">
        <v>2670</v>
      </c>
      <c r="B1379" s="0" t="s">
        <v>2671</v>
      </c>
      <c r="C1379" s="0" t="s">
        <v>178</v>
      </c>
      <c r="D1379" s="24" t="n">
        <v>774420</v>
      </c>
    </row>
    <row r="1380" customFormat="false" ht="15" hidden="false" customHeight="true" outlineLevel="0" collapsed="false">
      <c r="A1380" s="0" t="s">
        <v>2672</v>
      </c>
      <c r="B1380" s="0" t="s">
        <v>2671</v>
      </c>
      <c r="C1380" s="0" t="s">
        <v>180</v>
      </c>
      <c r="D1380" s="24" t="n">
        <v>774420</v>
      </c>
    </row>
    <row r="1381" customFormat="false" ht="15" hidden="false" customHeight="true" outlineLevel="0" collapsed="false">
      <c r="A1381" s="0" t="s">
        <v>2673</v>
      </c>
      <c r="B1381" s="0" t="s">
        <v>2674</v>
      </c>
      <c r="C1381" s="0" t="s">
        <v>178</v>
      </c>
      <c r="D1381" s="24" t="n">
        <v>6766670</v>
      </c>
    </row>
    <row r="1382" customFormat="false" ht="15" hidden="false" customHeight="true" outlineLevel="0" collapsed="false">
      <c r="A1382" s="0" t="s">
        <v>2675</v>
      </c>
      <c r="B1382" s="0" t="s">
        <v>2676</v>
      </c>
      <c r="C1382" s="0" t="s">
        <v>180</v>
      </c>
      <c r="D1382" s="24" t="n">
        <v>380430</v>
      </c>
    </row>
    <row r="1383" customFormat="false" ht="15" hidden="false" customHeight="true" outlineLevel="0" collapsed="false">
      <c r="A1383" s="0" t="s">
        <v>2677</v>
      </c>
      <c r="B1383" s="0" t="s">
        <v>2678</v>
      </c>
      <c r="C1383" s="0" t="s">
        <v>180</v>
      </c>
      <c r="D1383" s="24" t="n">
        <v>2950280</v>
      </c>
    </row>
    <row r="1384" customFormat="false" ht="15" hidden="false" customHeight="true" outlineLevel="0" collapsed="false">
      <c r="A1384" s="0" t="s">
        <v>2679</v>
      </c>
      <c r="B1384" s="0" t="s">
        <v>2680</v>
      </c>
      <c r="C1384" s="0" t="s">
        <v>180</v>
      </c>
      <c r="D1384" s="24" t="n">
        <v>42330</v>
      </c>
    </row>
    <row r="1385" customFormat="false" ht="15" hidden="false" customHeight="true" outlineLevel="0" collapsed="false">
      <c r="A1385" s="0" t="s">
        <v>2681</v>
      </c>
      <c r="B1385" s="0" t="s">
        <v>2682</v>
      </c>
      <c r="C1385" s="0" t="s">
        <v>180</v>
      </c>
      <c r="D1385" s="24" t="n">
        <v>559820</v>
      </c>
    </row>
    <row r="1386" customFormat="false" ht="15" hidden="false" customHeight="true" outlineLevel="0" collapsed="false">
      <c r="A1386" s="0" t="s">
        <v>2683</v>
      </c>
      <c r="B1386" s="0" t="s">
        <v>2684</v>
      </c>
      <c r="C1386" s="0" t="s">
        <v>180</v>
      </c>
      <c r="D1386" s="24" t="n">
        <v>2833810</v>
      </c>
    </row>
    <row r="1387" customFormat="false" ht="15" hidden="false" customHeight="true" outlineLevel="0" collapsed="false">
      <c r="A1387" s="0" t="s">
        <v>2685</v>
      </c>
      <c r="B1387" s="0" t="s">
        <v>2686</v>
      </c>
      <c r="C1387" s="0" t="s">
        <v>178</v>
      </c>
      <c r="D1387" s="24" t="n">
        <v>31270</v>
      </c>
    </row>
    <row r="1388" customFormat="false" ht="15" hidden="false" customHeight="true" outlineLevel="0" collapsed="false">
      <c r="A1388" s="0" t="s">
        <v>2687</v>
      </c>
      <c r="B1388" s="0" t="s">
        <v>2688</v>
      </c>
      <c r="C1388" s="0" t="s">
        <v>180</v>
      </c>
      <c r="D1388" s="24" t="n">
        <v>3510</v>
      </c>
    </row>
    <row r="1389" customFormat="false" ht="15" hidden="false" customHeight="true" outlineLevel="0" collapsed="false">
      <c r="A1389" s="0" t="s">
        <v>2689</v>
      </c>
      <c r="B1389" s="0" t="s">
        <v>2690</v>
      </c>
      <c r="C1389" s="0" t="s">
        <v>180</v>
      </c>
      <c r="D1389" s="24" t="n">
        <v>9780</v>
      </c>
    </row>
    <row r="1390" customFormat="false" ht="15" hidden="false" customHeight="true" outlineLevel="0" collapsed="false">
      <c r="A1390" s="0" t="s">
        <v>2691</v>
      </c>
      <c r="B1390" s="0" t="s">
        <v>2692</v>
      </c>
      <c r="C1390" s="0" t="s">
        <v>180</v>
      </c>
      <c r="D1390" s="24" t="n">
        <v>17990</v>
      </c>
    </row>
    <row r="1391" customFormat="false" ht="15" hidden="false" customHeight="true" outlineLevel="0" collapsed="false">
      <c r="A1391" s="0" t="s">
        <v>2693</v>
      </c>
      <c r="B1391" s="0" t="s">
        <v>2694</v>
      </c>
      <c r="C1391" s="0" t="s">
        <v>178</v>
      </c>
      <c r="D1391" s="24" t="n">
        <v>147240</v>
      </c>
    </row>
    <row r="1392" customFormat="false" ht="15" hidden="false" customHeight="true" outlineLevel="0" collapsed="false">
      <c r="A1392" s="0" t="s">
        <v>2695</v>
      </c>
      <c r="B1392" s="0" t="s">
        <v>2694</v>
      </c>
      <c r="C1392" s="0" t="s">
        <v>180</v>
      </c>
      <c r="D1392" s="24" t="n">
        <v>147240</v>
      </c>
    </row>
    <row r="1393" customFormat="false" ht="15" hidden="false" customHeight="true" outlineLevel="0" collapsed="false">
      <c r="A1393" s="0" t="s">
        <v>2696</v>
      </c>
      <c r="B1393" s="0" t="s">
        <v>2697</v>
      </c>
      <c r="C1393" s="0" t="s">
        <v>178</v>
      </c>
      <c r="D1393" s="24" t="n">
        <v>10700</v>
      </c>
    </row>
    <row r="1394" customFormat="false" ht="15" hidden="false" customHeight="true" outlineLevel="0" collapsed="false">
      <c r="A1394" s="0" t="s">
        <v>2698</v>
      </c>
      <c r="B1394" s="0" t="s">
        <v>2697</v>
      </c>
      <c r="C1394" s="0" t="s">
        <v>180</v>
      </c>
      <c r="D1394" s="24" t="n">
        <v>10700</v>
      </c>
    </row>
    <row r="1395" customFormat="false" ht="15" hidden="false" customHeight="true" outlineLevel="0" collapsed="false">
      <c r="A1395" s="0" t="s">
        <v>2699</v>
      </c>
      <c r="B1395" s="0" t="s">
        <v>2700</v>
      </c>
      <c r="C1395" s="0" t="s">
        <v>178</v>
      </c>
      <c r="D1395" s="24" t="n">
        <v>23480</v>
      </c>
    </row>
    <row r="1396" customFormat="false" ht="15" hidden="false" customHeight="true" outlineLevel="0" collapsed="false">
      <c r="A1396" s="0" t="s">
        <v>2701</v>
      </c>
      <c r="B1396" s="0" t="s">
        <v>2702</v>
      </c>
      <c r="C1396" s="0" t="s">
        <v>180</v>
      </c>
      <c r="D1396" s="24" t="n">
        <v>23480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9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1484375" defaultRowHeight="15" zeroHeight="false" outlineLevelRow="0" outlineLevelCol="0"/>
  <cols>
    <col collapsed="false" customWidth="true" hidden="false" outlineLevel="0" max="1" min="1" style="0" width="18"/>
    <col collapsed="false" customWidth="true" hidden="false" outlineLevel="0" max="2" min="2" style="0" width="11"/>
    <col collapsed="false" customWidth="true" hidden="false" outlineLevel="0" max="3" min="3" style="0" width="46"/>
    <col collapsed="false" customWidth="true" hidden="false" outlineLevel="0" max="4" min="4" style="0" width="28"/>
    <col collapsed="false" customWidth="true" hidden="false" outlineLevel="0" max="5" min="5" style="0" width="11"/>
    <col collapsed="false" customWidth="true" hidden="false" outlineLevel="0" max="6" min="6" style="0" width="12"/>
    <col collapsed="false" customWidth="true" hidden="false" outlineLevel="0" max="7" min="7" style="0" width="16"/>
  </cols>
  <sheetData>
    <row r="1" customFormat="false" ht="15" hidden="false" customHeight="true" outlineLevel="0" collapsed="false">
      <c r="A1" s="3" t="s">
        <v>2703</v>
      </c>
    </row>
    <row r="2" customFormat="false" ht="27.75" hidden="false" customHeight="true" outlineLevel="0" collapsed="false">
      <c r="A2" s="4" t="s">
        <v>2704</v>
      </c>
      <c r="B2" s="4" t="s">
        <v>2705</v>
      </c>
      <c r="C2" s="4" t="s">
        <v>2706</v>
      </c>
      <c r="D2" s="4" t="s">
        <v>2707</v>
      </c>
      <c r="E2" s="4" t="s">
        <v>2708</v>
      </c>
      <c r="F2" s="4" t="s">
        <v>2709</v>
      </c>
      <c r="G2" s="4" t="s">
        <v>2710</v>
      </c>
    </row>
    <row r="3" customFormat="false" ht="15" hidden="false" customHeight="true" outlineLevel="0" collapsed="false">
      <c r="A3" s="0" t="s">
        <v>2711</v>
      </c>
      <c r="B3" s="0" t="str">
        <f aca="false">LEFT(A3,7)</f>
        <v>43-4021</v>
      </c>
      <c r="C3" s="0" t="s">
        <v>2712</v>
      </c>
      <c r="D3" s="0" t="s">
        <v>2713</v>
      </c>
      <c r="E3" s="25" t="n">
        <v>0.86</v>
      </c>
      <c r="F3" s="25" t="n">
        <v>0.09</v>
      </c>
      <c r="G3" s="26" t="s">
        <v>1743</v>
      </c>
    </row>
    <row r="4" customFormat="false" ht="15" hidden="false" customHeight="true" outlineLevel="0" collapsed="false">
      <c r="A4" s="0" t="s">
        <v>2714</v>
      </c>
      <c r="B4" s="0" t="str">
        <f aca="false">LEFT(A4,7)</f>
        <v>27-3091</v>
      </c>
      <c r="C4" s="0" t="s">
        <v>2715</v>
      </c>
      <c r="D4" s="0" t="s">
        <v>2716</v>
      </c>
      <c r="E4" s="25" t="n">
        <v>0.8</v>
      </c>
      <c r="F4" s="25" t="n">
        <v>0.28</v>
      </c>
      <c r="G4" s="26" t="s">
        <v>1068</v>
      </c>
    </row>
    <row r="5" customFormat="false" ht="15" hidden="false" customHeight="true" outlineLevel="0" collapsed="false">
      <c r="A5" s="0" t="s">
        <v>2717</v>
      </c>
      <c r="B5" s="0" t="str">
        <f aca="false">LEFT(A5,7)</f>
        <v>43-4031</v>
      </c>
      <c r="C5" s="0" t="s">
        <v>2718</v>
      </c>
      <c r="D5" s="0" t="s">
        <v>2713</v>
      </c>
      <c r="E5" s="25" t="n">
        <v>0.76</v>
      </c>
      <c r="F5" s="25" t="n">
        <v>0.06</v>
      </c>
      <c r="G5" s="26" t="s">
        <v>1746</v>
      </c>
    </row>
    <row r="6" customFormat="false" ht="15" hidden="false" customHeight="true" outlineLevel="0" collapsed="false">
      <c r="A6" s="0" t="s">
        <v>2719</v>
      </c>
      <c r="B6" s="0" t="str">
        <f aca="false">LEFT(A6,7)</f>
        <v>31-9094</v>
      </c>
      <c r="C6" s="0" t="s">
        <v>2720</v>
      </c>
      <c r="D6" s="0" t="s">
        <v>2721</v>
      </c>
      <c r="E6" s="25" t="n">
        <v>0.74</v>
      </c>
      <c r="F6" s="25" t="n">
        <v>0.12</v>
      </c>
      <c r="G6" s="26" t="s">
        <v>1326</v>
      </c>
    </row>
    <row r="7" customFormat="false" ht="15" hidden="false" customHeight="true" outlineLevel="0" collapsed="false">
      <c r="A7" s="0" t="s">
        <v>2722</v>
      </c>
      <c r="B7" s="0" t="str">
        <f aca="false">LEFT(A7,7)</f>
        <v>41-9041</v>
      </c>
      <c r="C7" s="0" t="s">
        <v>1682</v>
      </c>
      <c r="D7" s="0" t="s">
        <v>2723</v>
      </c>
      <c r="E7" s="25" t="n">
        <v>0.73</v>
      </c>
      <c r="F7" s="25" t="n">
        <v>0.3</v>
      </c>
      <c r="G7" s="26" t="s">
        <v>1683</v>
      </c>
    </row>
    <row r="8" customFormat="false" ht="15" hidden="false" customHeight="true" outlineLevel="0" collapsed="false">
      <c r="A8" s="0" t="s">
        <v>2724</v>
      </c>
      <c r="B8" s="0" t="str">
        <f aca="false">LEFT(A8,7)</f>
        <v>43-4151</v>
      </c>
      <c r="C8" s="0" t="s">
        <v>2725</v>
      </c>
      <c r="D8" s="0" t="s">
        <v>2713</v>
      </c>
      <c r="E8" s="25" t="n">
        <v>0.72</v>
      </c>
      <c r="F8" s="25" t="n">
        <v>0.26</v>
      </c>
      <c r="G8" s="26" t="s">
        <v>1776</v>
      </c>
    </row>
    <row r="9" customFormat="false" ht="15" hidden="false" customHeight="true" outlineLevel="0" collapsed="false">
      <c r="A9" s="0" t="s">
        <v>2726</v>
      </c>
      <c r="B9" s="0" t="str">
        <f aca="false">LEFT(A9,7)</f>
        <v>43-9022</v>
      </c>
      <c r="C9" s="0" t="s">
        <v>2727</v>
      </c>
      <c r="D9" s="0" t="s">
        <v>2713</v>
      </c>
      <c r="E9" s="25" t="n">
        <v>0.72</v>
      </c>
      <c r="F9" s="25" t="n">
        <v>0.32</v>
      </c>
      <c r="G9" s="26" t="s">
        <v>1841</v>
      </c>
    </row>
    <row r="10" customFormat="false" ht="15" hidden="false" customHeight="true" outlineLevel="0" collapsed="false">
      <c r="A10" s="0" t="s">
        <v>2728</v>
      </c>
      <c r="B10" s="0" t="str">
        <f aca="false">LEFT(A10,7)</f>
        <v>19-2041</v>
      </c>
      <c r="C10" s="0" t="s">
        <v>2729</v>
      </c>
      <c r="D10" s="0" t="s">
        <v>2730</v>
      </c>
      <c r="E10" s="25" t="n">
        <v>0.72</v>
      </c>
      <c r="F10" s="25" t="n">
        <v>0</v>
      </c>
      <c r="G10" s="26" t="s">
        <v>624</v>
      </c>
    </row>
    <row r="11" customFormat="false" ht="15" hidden="false" customHeight="true" outlineLevel="0" collapsed="false">
      <c r="A11" s="0" t="s">
        <v>2731</v>
      </c>
      <c r="B11" s="0" t="str">
        <f aca="false">LEFT(A11,7)</f>
        <v>13-1199</v>
      </c>
      <c r="C11" s="0" t="s">
        <v>2732</v>
      </c>
      <c r="D11" s="0" t="s">
        <v>2733</v>
      </c>
      <c r="E11" s="25" t="n">
        <v>0.71</v>
      </c>
      <c r="F11" s="25" t="n">
        <v>0</v>
      </c>
      <c r="G11" s="26" t="s">
        <v>349</v>
      </c>
    </row>
    <row r="12" customFormat="false" ht="15" hidden="false" customHeight="true" outlineLevel="0" collapsed="false">
      <c r="A12" s="0" t="s">
        <v>2734</v>
      </c>
      <c r="B12" s="0" t="str">
        <f aca="false">LEFT(A12,7)</f>
        <v>43-4131</v>
      </c>
      <c r="C12" s="0" t="s">
        <v>2735</v>
      </c>
      <c r="D12" s="0" t="s">
        <v>2713</v>
      </c>
      <c r="E12" s="25" t="n">
        <v>0.7</v>
      </c>
      <c r="F12" s="25" t="n">
        <v>0.1</v>
      </c>
      <c r="G12" s="26" t="s">
        <v>1770</v>
      </c>
    </row>
    <row r="13" customFormat="false" ht="15" hidden="false" customHeight="true" outlineLevel="0" collapsed="false">
      <c r="A13" s="0" t="s">
        <v>2736</v>
      </c>
      <c r="B13" s="0" t="str">
        <f aca="false">LEFT(A13,7)</f>
        <v>27-3043</v>
      </c>
      <c r="C13" s="0" t="s">
        <v>2737</v>
      </c>
      <c r="D13" s="0" t="s">
        <v>2716</v>
      </c>
      <c r="E13" s="25" t="n">
        <v>0.7</v>
      </c>
      <c r="F13" s="25" t="n">
        <v>0.24</v>
      </c>
      <c r="G13" s="26" t="s">
        <v>1064</v>
      </c>
    </row>
    <row r="14" customFormat="false" ht="15" hidden="false" customHeight="true" outlineLevel="0" collapsed="false">
      <c r="A14" s="0" t="s">
        <v>2738</v>
      </c>
      <c r="B14" s="0" t="str">
        <f aca="false">LEFT(A14,7)</f>
        <v>43-3051</v>
      </c>
      <c r="C14" s="0" t="s">
        <v>2739</v>
      </c>
      <c r="D14" s="0" t="s">
        <v>2713</v>
      </c>
      <c r="E14" s="25" t="n">
        <v>0.7</v>
      </c>
      <c r="F14" s="25" t="n">
        <v>0.09</v>
      </c>
      <c r="G14" s="26" t="s">
        <v>1725</v>
      </c>
    </row>
    <row r="15" customFormat="false" ht="15" hidden="false" customHeight="true" outlineLevel="0" collapsed="false">
      <c r="A15" s="0" t="s">
        <v>2740</v>
      </c>
      <c r="B15" s="0" t="str">
        <f aca="false">LEFT(A15,7)</f>
        <v>43-3011</v>
      </c>
      <c r="C15" s="0" t="s">
        <v>2741</v>
      </c>
      <c r="D15" s="0" t="s">
        <v>2713</v>
      </c>
      <c r="E15" s="25" t="n">
        <v>0.7</v>
      </c>
      <c r="F15" s="25" t="n">
        <v>0.13</v>
      </c>
      <c r="G15" s="26" t="s">
        <v>1713</v>
      </c>
    </row>
    <row r="16" customFormat="false" ht="15" hidden="false" customHeight="true" outlineLevel="0" collapsed="false">
      <c r="A16" s="0" t="s">
        <v>2742</v>
      </c>
      <c r="B16" s="0" t="str">
        <f aca="false">LEFT(A16,7)</f>
        <v>15-1253</v>
      </c>
      <c r="C16" s="0" t="s">
        <v>2743</v>
      </c>
      <c r="D16" s="0" t="s">
        <v>2744</v>
      </c>
      <c r="E16" s="25" t="n">
        <v>0.7</v>
      </c>
      <c r="F16" s="25" t="n">
        <v>0.12</v>
      </c>
      <c r="G16" s="26" t="s">
        <v>428</v>
      </c>
    </row>
    <row r="17" customFormat="false" ht="15" hidden="false" customHeight="true" outlineLevel="0" collapsed="false">
      <c r="A17" s="0" t="s">
        <v>2745</v>
      </c>
      <c r="B17" s="0" t="str">
        <f aca="false">LEFT(A17,7)</f>
        <v>13-1082</v>
      </c>
      <c r="C17" s="0" t="s">
        <v>2746</v>
      </c>
      <c r="D17" s="0" t="s">
        <v>2733</v>
      </c>
      <c r="E17" s="25" t="n">
        <v>0.7</v>
      </c>
      <c r="F17" s="25" t="n">
        <v>0.26</v>
      </c>
      <c r="G17" s="26" t="s">
        <v>327</v>
      </c>
    </row>
    <row r="18" customFormat="false" ht="15" hidden="false" customHeight="true" outlineLevel="0" collapsed="false">
      <c r="A18" s="0" t="s">
        <v>2747</v>
      </c>
      <c r="B18" s="0" t="str">
        <f aca="false">LEFT(A18,7)</f>
        <v>13-2071</v>
      </c>
      <c r="C18" s="0" t="s">
        <v>2748</v>
      </c>
      <c r="D18" s="0" t="s">
        <v>2733</v>
      </c>
      <c r="E18" s="25" t="n">
        <v>0.69</v>
      </c>
      <c r="F18" s="25" t="n">
        <v>0.17</v>
      </c>
      <c r="G18" s="26" t="s">
        <v>379</v>
      </c>
    </row>
    <row r="19" customFormat="false" ht="15" hidden="false" customHeight="true" outlineLevel="0" collapsed="false">
      <c r="A19" s="0" t="s">
        <v>2749</v>
      </c>
      <c r="B19" s="0" t="str">
        <f aca="false">LEFT(A19,7)</f>
        <v>27-3043</v>
      </c>
      <c r="C19" s="0" t="s">
        <v>2750</v>
      </c>
      <c r="D19" s="0" t="s">
        <v>2716</v>
      </c>
      <c r="E19" s="25" t="n">
        <v>0.69</v>
      </c>
      <c r="F19" s="25" t="n">
        <v>0.33</v>
      </c>
      <c r="G19" s="26" t="s">
        <v>1064</v>
      </c>
    </row>
    <row r="20" customFormat="false" ht="15" hidden="false" customHeight="true" outlineLevel="0" collapsed="false">
      <c r="A20" s="0" t="s">
        <v>2751</v>
      </c>
      <c r="B20" s="0" t="str">
        <f aca="false">LEFT(A20,7)</f>
        <v>43-4161</v>
      </c>
      <c r="C20" s="0" t="s">
        <v>2752</v>
      </c>
      <c r="D20" s="0" t="s">
        <v>2713</v>
      </c>
      <c r="E20" s="25" t="n">
        <v>0.68</v>
      </c>
      <c r="F20" s="25" t="n">
        <v>0.19</v>
      </c>
      <c r="G20" s="26" t="s">
        <v>1779</v>
      </c>
    </row>
    <row r="21" customFormat="false" ht="15" hidden="false" customHeight="true" outlineLevel="0" collapsed="false">
      <c r="A21" s="0" t="s">
        <v>2753</v>
      </c>
      <c r="B21" s="0" t="str">
        <f aca="false">LEFT(A21,7)</f>
        <v>43-3031</v>
      </c>
      <c r="C21" s="0" t="s">
        <v>2754</v>
      </c>
      <c r="D21" s="0" t="s">
        <v>2713</v>
      </c>
      <c r="E21" s="25" t="n">
        <v>0.68</v>
      </c>
      <c r="F21" s="25" t="n">
        <v>0.19</v>
      </c>
      <c r="G21" s="26" t="s">
        <v>1719</v>
      </c>
    </row>
    <row r="22" customFormat="false" ht="15" hidden="false" customHeight="true" outlineLevel="0" collapsed="false">
      <c r="A22" s="0" t="s">
        <v>2755</v>
      </c>
      <c r="B22" s="0" t="str">
        <f aca="false">LEFT(A22,7)</f>
        <v>43-9041</v>
      </c>
      <c r="C22" s="0" t="s">
        <v>2756</v>
      </c>
      <c r="D22" s="0" t="s">
        <v>2713</v>
      </c>
      <c r="E22" s="25" t="n">
        <v>0.68</v>
      </c>
      <c r="F22" s="25" t="n">
        <v>0.14</v>
      </c>
      <c r="G22" s="26" t="s">
        <v>1848</v>
      </c>
    </row>
    <row r="23" customFormat="false" ht="15" hidden="false" customHeight="true" outlineLevel="0" collapsed="false">
      <c r="A23" s="0" t="s">
        <v>2757</v>
      </c>
      <c r="B23" s="0" t="str">
        <f aca="false">LEFT(A23,7)</f>
        <v>43-6011</v>
      </c>
      <c r="C23" s="0" t="s">
        <v>2758</v>
      </c>
      <c r="D23" s="0" t="s">
        <v>2713</v>
      </c>
      <c r="E23" s="25" t="n">
        <v>0.68</v>
      </c>
      <c r="F23" s="25" t="n">
        <v>0.29</v>
      </c>
      <c r="G23" s="26" t="s">
        <v>1827</v>
      </c>
    </row>
    <row r="24" customFormat="false" ht="15" hidden="false" customHeight="true" outlineLevel="0" collapsed="false">
      <c r="A24" s="0" t="s">
        <v>2759</v>
      </c>
      <c r="B24" s="0" t="str">
        <f aca="false">LEFT(A24,7)</f>
        <v>25-3041</v>
      </c>
      <c r="C24" s="0" t="s">
        <v>938</v>
      </c>
      <c r="D24" s="0" t="s">
        <v>2760</v>
      </c>
      <c r="E24" s="25" t="n">
        <v>0.67</v>
      </c>
      <c r="F24" s="25" t="n">
        <v>0.33</v>
      </c>
      <c r="G24" s="26" t="s">
        <v>939</v>
      </c>
    </row>
    <row r="25" customFormat="false" ht="15" hidden="false" customHeight="true" outlineLevel="0" collapsed="false">
      <c r="A25" s="0" t="s">
        <v>2761</v>
      </c>
      <c r="B25" s="0" t="str">
        <f aca="false">LEFT(A25,7)</f>
        <v>41-3091</v>
      </c>
      <c r="C25" s="0" t="s">
        <v>2762</v>
      </c>
      <c r="D25" s="0" t="s">
        <v>2723</v>
      </c>
      <c r="E25" s="25" t="n">
        <v>0.67</v>
      </c>
      <c r="F25" s="25" t="n">
        <v>0.32</v>
      </c>
      <c r="G25" s="26" t="s">
        <v>1655</v>
      </c>
    </row>
    <row r="26" customFormat="false" ht="15" hidden="false" customHeight="true" outlineLevel="0" collapsed="false">
      <c r="A26" s="0" t="s">
        <v>2763</v>
      </c>
      <c r="B26" s="0" t="str">
        <f aca="false">LEFT(A26,7)</f>
        <v>15-2051</v>
      </c>
      <c r="C26" s="0" t="s">
        <v>2764</v>
      </c>
      <c r="D26" s="0" t="s">
        <v>2744</v>
      </c>
      <c r="E26" s="25" t="n">
        <v>0.67</v>
      </c>
      <c r="F26" s="25" t="n">
        <v>0.08</v>
      </c>
      <c r="G26" s="26" t="s">
        <v>454</v>
      </c>
    </row>
    <row r="27" customFormat="false" ht="15" hidden="false" customHeight="true" outlineLevel="0" collapsed="false">
      <c r="A27" s="0" t="s">
        <v>2765</v>
      </c>
      <c r="B27" s="0" t="str">
        <f aca="false">LEFT(A27,7)</f>
        <v>43-9081</v>
      </c>
      <c r="C27" s="0" t="s">
        <v>2766</v>
      </c>
      <c r="D27" s="0" t="s">
        <v>2713</v>
      </c>
      <c r="E27" s="25" t="n">
        <v>0.66</v>
      </c>
      <c r="F27" s="25" t="n">
        <v>0.38</v>
      </c>
      <c r="G27" s="26" t="s">
        <v>1860</v>
      </c>
    </row>
    <row r="28" customFormat="false" ht="15" hidden="false" customHeight="true" outlineLevel="0" collapsed="false">
      <c r="A28" s="0" t="s">
        <v>2767</v>
      </c>
      <c r="B28" s="0" t="str">
        <f aca="false">LEFT(A28,7)</f>
        <v>21-1091</v>
      </c>
      <c r="C28" s="0" t="s">
        <v>2768</v>
      </c>
      <c r="D28" s="0" t="s">
        <v>2769</v>
      </c>
      <c r="E28" s="25" t="n">
        <v>0.66</v>
      </c>
      <c r="F28" s="25" t="n">
        <v>0.23</v>
      </c>
      <c r="G28" s="26" t="s">
        <v>742</v>
      </c>
    </row>
    <row r="29" customFormat="false" ht="15" hidden="false" customHeight="true" outlineLevel="0" collapsed="false">
      <c r="A29" s="0" t="s">
        <v>2770</v>
      </c>
      <c r="B29" s="0" t="str">
        <f aca="false">LEFT(A29,7)</f>
        <v>15-1243</v>
      </c>
      <c r="C29" s="0" t="s">
        <v>2771</v>
      </c>
      <c r="D29" s="0" t="s">
        <v>2744</v>
      </c>
      <c r="E29" s="25" t="n">
        <v>0.66</v>
      </c>
      <c r="F29" s="25" t="n">
        <v>0</v>
      </c>
      <c r="G29" s="26" t="s">
        <v>418</v>
      </c>
    </row>
    <row r="30" customFormat="false" ht="15" hidden="false" customHeight="true" outlineLevel="0" collapsed="false">
      <c r="A30" s="0" t="s">
        <v>2772</v>
      </c>
      <c r="B30" s="0" t="str">
        <f aca="false">LEFT(A30,7)</f>
        <v>43-6013</v>
      </c>
      <c r="C30" s="0" t="s">
        <v>2773</v>
      </c>
      <c r="D30" s="0" t="s">
        <v>2713</v>
      </c>
      <c r="E30" s="25" t="n">
        <v>0.66</v>
      </c>
      <c r="F30" s="25" t="n">
        <v>0.31</v>
      </c>
      <c r="G30" s="26" t="s">
        <v>1831</v>
      </c>
    </row>
    <row r="31" customFormat="false" ht="15" hidden="false" customHeight="true" outlineLevel="0" collapsed="false">
      <c r="A31" s="0" t="s">
        <v>2774</v>
      </c>
      <c r="B31" s="0" t="str">
        <f aca="false">LEFT(A31,7)</f>
        <v>13-1151</v>
      </c>
      <c r="C31" s="0" t="s">
        <v>2775</v>
      </c>
      <c r="D31" s="0" t="s">
        <v>2733</v>
      </c>
      <c r="E31" s="25" t="n">
        <v>0.66</v>
      </c>
      <c r="F31" s="25" t="n">
        <v>0.17</v>
      </c>
      <c r="G31" s="26" t="s">
        <v>343</v>
      </c>
    </row>
    <row r="32" customFormat="false" ht="15" hidden="false" customHeight="true" outlineLevel="0" collapsed="false">
      <c r="A32" s="0" t="s">
        <v>2776</v>
      </c>
      <c r="B32" s="0" t="str">
        <f aca="false">LEFT(A32,7)</f>
        <v>43-3061</v>
      </c>
      <c r="C32" s="0" t="s">
        <v>2777</v>
      </c>
      <c r="D32" s="0" t="s">
        <v>2713</v>
      </c>
      <c r="E32" s="25" t="n">
        <v>0.66</v>
      </c>
      <c r="F32" s="25" t="n">
        <v>0.18</v>
      </c>
      <c r="G32" s="26" t="s">
        <v>1728</v>
      </c>
    </row>
    <row r="33" customFormat="false" ht="15" hidden="false" customHeight="true" outlineLevel="0" collapsed="false">
      <c r="A33" s="0" t="s">
        <v>2778</v>
      </c>
      <c r="B33" s="0" t="str">
        <f aca="false">LEFT(A33,7)</f>
        <v>15-1254</v>
      </c>
      <c r="C33" s="0" t="s">
        <v>2779</v>
      </c>
      <c r="D33" s="0" t="s">
        <v>2744</v>
      </c>
      <c r="E33" s="25" t="n">
        <v>0.65</v>
      </c>
      <c r="F33" s="25" t="n">
        <v>0.19</v>
      </c>
      <c r="G33" s="26" t="s">
        <v>430</v>
      </c>
    </row>
    <row r="34" customFormat="false" ht="15" hidden="false" customHeight="true" outlineLevel="0" collapsed="false">
      <c r="A34" s="0" t="s">
        <v>2780</v>
      </c>
      <c r="B34" s="0" t="str">
        <f aca="false">LEFT(A34,7)</f>
        <v>19-2012</v>
      </c>
      <c r="C34" s="0" t="s">
        <v>612</v>
      </c>
      <c r="D34" s="0" t="s">
        <v>2730</v>
      </c>
      <c r="E34" s="25" t="n">
        <v>0.65</v>
      </c>
      <c r="F34" s="25" t="n">
        <v>0.13</v>
      </c>
      <c r="G34" s="26" t="s">
        <v>611</v>
      </c>
    </row>
    <row r="35" customFormat="false" ht="15" hidden="false" customHeight="true" outlineLevel="0" collapsed="false">
      <c r="A35" s="0" t="s">
        <v>2781</v>
      </c>
      <c r="B35" s="0" t="str">
        <f aca="false">LEFT(A35,7)</f>
        <v>43-5011</v>
      </c>
      <c r="C35" s="0" t="s">
        <v>2782</v>
      </c>
      <c r="D35" s="0" t="s">
        <v>2713</v>
      </c>
      <c r="E35" s="25" t="n">
        <v>0.65</v>
      </c>
      <c r="F35" s="25" t="n">
        <v>0.07</v>
      </c>
      <c r="G35" s="26" t="s">
        <v>1794</v>
      </c>
    </row>
    <row r="36" customFormat="false" ht="15" hidden="false" customHeight="true" outlineLevel="0" collapsed="false">
      <c r="A36" s="0" t="s">
        <v>2783</v>
      </c>
      <c r="B36" s="0" t="str">
        <f aca="false">LEFT(A36,7)</f>
        <v>43-4111</v>
      </c>
      <c r="C36" s="0" t="s">
        <v>2784</v>
      </c>
      <c r="D36" s="0" t="s">
        <v>2713</v>
      </c>
      <c r="E36" s="25" t="n">
        <v>0.65</v>
      </c>
      <c r="F36" s="25" t="n">
        <v>0.28</v>
      </c>
      <c r="G36" s="26" t="s">
        <v>1764</v>
      </c>
    </row>
    <row r="37" customFormat="false" ht="15" hidden="false" customHeight="true" outlineLevel="0" collapsed="false">
      <c r="A37" s="0" t="s">
        <v>2785</v>
      </c>
      <c r="B37" s="0" t="str">
        <f aca="false">LEFT(A37,7)</f>
        <v>15-1251</v>
      </c>
      <c r="C37" s="0" t="s">
        <v>2786</v>
      </c>
      <c r="D37" s="0" t="s">
        <v>2744</v>
      </c>
      <c r="E37" s="25" t="n">
        <v>0.64</v>
      </c>
      <c r="F37" s="25" t="n">
        <v>0.44</v>
      </c>
      <c r="G37" s="26" t="s">
        <v>424</v>
      </c>
    </row>
    <row r="38" customFormat="false" ht="15" hidden="false" customHeight="true" outlineLevel="0" collapsed="false">
      <c r="A38" s="0" t="s">
        <v>2787</v>
      </c>
      <c r="B38" s="0" t="str">
        <f aca="false">LEFT(A38,7)</f>
        <v>15-2021</v>
      </c>
      <c r="C38" s="0" t="s">
        <v>444</v>
      </c>
      <c r="D38" s="0" t="s">
        <v>2744</v>
      </c>
      <c r="E38" s="25" t="n">
        <v>0.64</v>
      </c>
      <c r="F38" s="25" t="n">
        <v>0</v>
      </c>
      <c r="G38" s="26" t="s">
        <v>445</v>
      </c>
    </row>
    <row r="39" customFormat="false" ht="15" hidden="false" customHeight="true" outlineLevel="0" collapsed="false">
      <c r="A39" s="0" t="s">
        <v>2788</v>
      </c>
      <c r="B39" s="0" t="str">
        <f aca="false">LEFT(A39,7)</f>
        <v>43-4171</v>
      </c>
      <c r="C39" s="0" t="s">
        <v>2789</v>
      </c>
      <c r="D39" s="0" t="s">
        <v>2713</v>
      </c>
      <c r="E39" s="25" t="n">
        <v>0.64</v>
      </c>
      <c r="F39" s="25" t="n">
        <v>0.43</v>
      </c>
      <c r="G39" s="26" t="s">
        <v>1782</v>
      </c>
    </row>
    <row r="40" customFormat="false" ht="15" hidden="false" customHeight="true" outlineLevel="0" collapsed="false">
      <c r="A40" s="0" t="s">
        <v>2790</v>
      </c>
      <c r="B40" s="0" t="str">
        <f aca="false">LEFT(A40,7)</f>
        <v>15-2051</v>
      </c>
      <c r="C40" s="0" t="s">
        <v>2791</v>
      </c>
      <c r="D40" s="0" t="s">
        <v>2744</v>
      </c>
      <c r="E40" s="25" t="n">
        <v>0.64</v>
      </c>
      <c r="F40" s="25" t="n">
        <v>0</v>
      </c>
      <c r="G40" s="26" t="s">
        <v>454</v>
      </c>
    </row>
    <row r="41" customFormat="false" ht="15" hidden="false" customHeight="true" outlineLevel="0" collapsed="false">
      <c r="A41" s="0" t="s">
        <v>2792</v>
      </c>
      <c r="B41" s="0" t="str">
        <f aca="false">LEFT(A41,7)</f>
        <v>15-1299</v>
      </c>
      <c r="C41" s="0" t="s">
        <v>2793</v>
      </c>
      <c r="D41" s="0" t="s">
        <v>2744</v>
      </c>
      <c r="E41" s="25" t="n">
        <v>0.64</v>
      </c>
      <c r="F41" s="25" t="n">
        <v>0.18</v>
      </c>
      <c r="G41" s="26" t="s">
        <v>436</v>
      </c>
    </row>
    <row r="42" customFormat="false" ht="15" hidden="false" customHeight="true" outlineLevel="0" collapsed="false">
      <c r="A42" s="0" t="s">
        <v>2794</v>
      </c>
      <c r="B42" s="0" t="str">
        <f aca="false">LEFT(A42,7)</f>
        <v>29-1229</v>
      </c>
      <c r="C42" s="0" t="s">
        <v>2795</v>
      </c>
      <c r="D42" s="0" t="s">
        <v>2721</v>
      </c>
      <c r="E42" s="25" t="n">
        <v>0.63</v>
      </c>
      <c r="F42" s="25" t="n">
        <v>0.13</v>
      </c>
      <c r="G42" s="26" t="s">
        <v>1195</v>
      </c>
    </row>
    <row r="43" customFormat="false" ht="15" hidden="false" customHeight="true" outlineLevel="0" collapsed="false">
      <c r="A43" s="0" t="s">
        <v>2796</v>
      </c>
      <c r="B43" s="0" t="str">
        <f aca="false">LEFT(A43,7)</f>
        <v>19-3011</v>
      </c>
      <c r="C43" s="0" t="s">
        <v>2797</v>
      </c>
      <c r="D43" s="0" t="s">
        <v>2730</v>
      </c>
      <c r="E43" s="25" t="n">
        <v>0.63</v>
      </c>
      <c r="F43" s="25" t="n">
        <v>0</v>
      </c>
      <c r="G43" s="26" t="s">
        <v>638</v>
      </c>
    </row>
    <row r="44" customFormat="false" ht="15" hidden="false" customHeight="true" outlineLevel="0" collapsed="false">
      <c r="A44" s="0" t="s">
        <v>2798</v>
      </c>
      <c r="B44" s="0" t="str">
        <f aca="false">LEFT(A44,7)</f>
        <v>41-3011</v>
      </c>
      <c r="C44" s="0" t="s">
        <v>2799</v>
      </c>
      <c r="D44" s="0" t="s">
        <v>2723</v>
      </c>
      <c r="E44" s="25" t="n">
        <v>0.63</v>
      </c>
      <c r="F44" s="25" t="n">
        <v>0.24</v>
      </c>
      <c r="G44" s="26" t="s">
        <v>1643</v>
      </c>
    </row>
    <row r="45" customFormat="false" ht="15" hidden="false" customHeight="true" outlineLevel="0" collapsed="false">
      <c r="A45" s="0" t="s">
        <v>2800</v>
      </c>
      <c r="B45" s="0" t="str">
        <f aca="false">LEFT(A45,7)</f>
        <v>43-4041</v>
      </c>
      <c r="C45" s="0" t="s">
        <v>2801</v>
      </c>
      <c r="D45" s="0" t="s">
        <v>2713</v>
      </c>
      <c r="E45" s="25" t="n">
        <v>0.63</v>
      </c>
      <c r="F45" s="25" t="n">
        <v>0.3</v>
      </c>
      <c r="G45" s="26" t="s">
        <v>1749</v>
      </c>
    </row>
    <row r="46" customFormat="false" ht="15" hidden="false" customHeight="true" outlineLevel="0" collapsed="false">
      <c r="A46" s="0" t="s">
        <v>2802</v>
      </c>
      <c r="B46" s="0" t="str">
        <f aca="false">LEFT(A46,7)</f>
        <v>11-3131</v>
      </c>
      <c r="C46" s="0" t="s">
        <v>2803</v>
      </c>
      <c r="D46" s="0" t="s">
        <v>2804</v>
      </c>
      <c r="E46" s="25" t="n">
        <v>0.63</v>
      </c>
      <c r="F46" s="25" t="n">
        <v>0.15</v>
      </c>
      <c r="G46" s="26" t="s">
        <v>232</v>
      </c>
    </row>
    <row r="47" customFormat="false" ht="15" hidden="false" customHeight="true" outlineLevel="0" collapsed="false">
      <c r="A47" s="0" t="s">
        <v>2805</v>
      </c>
      <c r="B47" s="0" t="str">
        <f aca="false">LEFT(A47,7)</f>
        <v>15-2041</v>
      </c>
      <c r="C47" s="0" t="s">
        <v>2806</v>
      </c>
      <c r="D47" s="0" t="s">
        <v>2744</v>
      </c>
      <c r="E47" s="25" t="n">
        <v>0.62</v>
      </c>
      <c r="F47" s="25" t="n">
        <v>0.07</v>
      </c>
      <c r="G47" s="26" t="s">
        <v>451</v>
      </c>
    </row>
    <row r="48" customFormat="false" ht="15" hidden="false" customHeight="true" outlineLevel="0" collapsed="false">
      <c r="A48" s="0" t="s">
        <v>2807</v>
      </c>
      <c r="B48" s="0" t="str">
        <f aca="false">LEFT(A48,7)</f>
        <v>15-1255</v>
      </c>
      <c r="C48" s="0" t="s">
        <v>2808</v>
      </c>
      <c r="D48" s="0" t="s">
        <v>2744</v>
      </c>
      <c r="E48" s="25" t="n">
        <v>0.62</v>
      </c>
      <c r="F48" s="25" t="n">
        <v>0.06</v>
      </c>
      <c r="G48" s="26" t="s">
        <v>432</v>
      </c>
    </row>
    <row r="49" customFormat="false" ht="15" hidden="false" customHeight="true" outlineLevel="0" collapsed="false">
      <c r="A49" s="0" t="s">
        <v>2809</v>
      </c>
      <c r="B49" s="0" t="str">
        <f aca="false">LEFT(A49,7)</f>
        <v>13-2082</v>
      </c>
      <c r="C49" s="0" t="s">
        <v>2810</v>
      </c>
      <c r="D49" s="0" t="s">
        <v>2733</v>
      </c>
      <c r="E49" s="25" t="n">
        <v>0.62</v>
      </c>
      <c r="F49" s="25" t="n">
        <v>0.16</v>
      </c>
      <c r="G49" s="26" t="s">
        <v>387</v>
      </c>
    </row>
    <row r="50" customFormat="false" ht="15" hidden="false" customHeight="true" outlineLevel="0" collapsed="false">
      <c r="A50" s="0" t="s">
        <v>2811</v>
      </c>
      <c r="B50" s="0" t="str">
        <f aca="false">LEFT(A50,7)</f>
        <v>41-4011</v>
      </c>
      <c r="C50" s="0" t="s">
        <v>2812</v>
      </c>
      <c r="D50" s="0" t="s">
        <v>2723</v>
      </c>
      <c r="E50" s="25" t="n">
        <v>0.62</v>
      </c>
      <c r="F50" s="25" t="n">
        <v>0.31</v>
      </c>
      <c r="G50" s="26" t="s">
        <v>1660</v>
      </c>
    </row>
    <row r="51" customFormat="false" ht="15" hidden="false" customHeight="true" outlineLevel="0" collapsed="false">
      <c r="A51" s="0" t="s">
        <v>2813</v>
      </c>
      <c r="B51" s="0" t="str">
        <f aca="false">LEFT(A51,7)</f>
        <v>43-6014</v>
      </c>
      <c r="C51" s="0" t="s">
        <v>2814</v>
      </c>
      <c r="D51" s="0" t="s">
        <v>2713</v>
      </c>
      <c r="E51" s="25" t="n">
        <v>0.62</v>
      </c>
      <c r="F51" s="25" t="n">
        <v>0.32</v>
      </c>
      <c r="G51" s="26" t="s">
        <v>1833</v>
      </c>
    </row>
    <row r="52" customFormat="false" ht="15" hidden="false" customHeight="true" outlineLevel="0" collapsed="false">
      <c r="A52" s="0" t="s">
        <v>2815</v>
      </c>
      <c r="B52" s="0" t="str">
        <f aca="false">LEFT(A52,7)</f>
        <v>43-5032</v>
      </c>
      <c r="C52" s="0" t="s">
        <v>2816</v>
      </c>
      <c r="D52" s="0" t="s">
        <v>2713</v>
      </c>
      <c r="E52" s="25" t="n">
        <v>0.62</v>
      </c>
      <c r="F52" s="25" t="n">
        <v>0.15</v>
      </c>
      <c r="G52" s="26" t="s">
        <v>1802</v>
      </c>
    </row>
    <row r="53" customFormat="false" ht="15" hidden="false" customHeight="true" outlineLevel="0" collapsed="false">
      <c r="A53" s="0" t="s">
        <v>2817</v>
      </c>
      <c r="B53" s="0" t="str">
        <f aca="false">LEFT(A53,7)</f>
        <v>13-1041</v>
      </c>
      <c r="C53" s="0" t="s">
        <v>2818</v>
      </c>
      <c r="D53" s="0" t="s">
        <v>2733</v>
      </c>
      <c r="E53" s="25" t="n">
        <v>0.62</v>
      </c>
      <c r="F53" s="25" t="n">
        <v>0.05</v>
      </c>
      <c r="G53" s="26" t="s">
        <v>311</v>
      </c>
    </row>
    <row r="54" customFormat="false" ht="15" hidden="false" customHeight="true" outlineLevel="0" collapsed="false">
      <c r="A54" s="0" t="s">
        <v>2819</v>
      </c>
      <c r="B54" s="0" t="str">
        <f aca="false">LEFT(A54,7)</f>
        <v>15-1299</v>
      </c>
      <c r="C54" s="0" t="s">
        <v>2820</v>
      </c>
      <c r="D54" s="0" t="s">
        <v>2744</v>
      </c>
      <c r="E54" s="25" t="n">
        <v>0.61</v>
      </c>
      <c r="F54" s="25" t="n">
        <v>0.1</v>
      </c>
      <c r="G54" s="26" t="s">
        <v>436</v>
      </c>
    </row>
    <row r="55" customFormat="false" ht="15" hidden="false" customHeight="true" outlineLevel="0" collapsed="false">
      <c r="A55" s="0" t="s">
        <v>2821</v>
      </c>
      <c r="B55" s="0" t="str">
        <f aca="false">LEFT(A55,7)</f>
        <v>25-9031</v>
      </c>
      <c r="C55" s="0" t="s">
        <v>2822</v>
      </c>
      <c r="D55" s="0" t="s">
        <v>2760</v>
      </c>
      <c r="E55" s="25" t="n">
        <v>0.61</v>
      </c>
      <c r="F55" s="25" t="n">
        <v>0.3</v>
      </c>
      <c r="G55" s="26" t="s">
        <v>967</v>
      </c>
    </row>
    <row r="56" customFormat="false" ht="15" hidden="false" customHeight="true" outlineLevel="0" collapsed="false">
      <c r="A56" s="0" t="s">
        <v>2823</v>
      </c>
      <c r="B56" s="0" t="str">
        <f aca="false">LEFT(A56,7)</f>
        <v>15-1299</v>
      </c>
      <c r="C56" s="0" t="s">
        <v>2824</v>
      </c>
      <c r="D56" s="0" t="s">
        <v>2744</v>
      </c>
      <c r="E56" s="25" t="n">
        <v>0.61</v>
      </c>
      <c r="F56" s="25" t="n">
        <v>0.17</v>
      </c>
      <c r="G56" s="26" t="s">
        <v>436</v>
      </c>
    </row>
    <row r="57" customFormat="false" ht="15" hidden="false" customHeight="true" outlineLevel="0" collapsed="false">
      <c r="A57" s="0" t="s">
        <v>2825</v>
      </c>
      <c r="B57" s="0" t="str">
        <f aca="false">LEFT(A57,7)</f>
        <v>11-9121</v>
      </c>
      <c r="C57" s="0" t="s">
        <v>2826</v>
      </c>
      <c r="D57" s="0" t="s">
        <v>2804</v>
      </c>
      <c r="E57" s="25" t="n">
        <v>0.61</v>
      </c>
      <c r="F57" s="25" t="n">
        <v>0.29</v>
      </c>
      <c r="G57" s="26" t="s">
        <v>271</v>
      </c>
    </row>
    <row r="58" customFormat="false" ht="15" hidden="false" customHeight="true" outlineLevel="0" collapsed="false">
      <c r="A58" s="0" t="s">
        <v>2827</v>
      </c>
      <c r="B58" s="0" t="str">
        <f aca="false">LEFT(A58,7)</f>
        <v>27-3031</v>
      </c>
      <c r="C58" s="0" t="s">
        <v>2828</v>
      </c>
      <c r="D58" s="0" t="s">
        <v>2716</v>
      </c>
      <c r="E58" s="25" t="n">
        <v>0.61</v>
      </c>
      <c r="F58" s="25" t="n">
        <v>0.36</v>
      </c>
      <c r="G58" s="26" t="s">
        <v>1057</v>
      </c>
    </row>
    <row r="59" customFormat="false" ht="15" hidden="false" customHeight="true" outlineLevel="0" collapsed="false">
      <c r="A59" s="0" t="s">
        <v>2829</v>
      </c>
      <c r="B59" s="0" t="str">
        <f aca="false">LEFT(A59,7)</f>
        <v>43-5061</v>
      </c>
      <c r="C59" s="0" t="s">
        <v>2830</v>
      </c>
      <c r="D59" s="0" t="s">
        <v>2713</v>
      </c>
      <c r="E59" s="25" t="n">
        <v>0.6</v>
      </c>
      <c r="F59" s="25" t="n">
        <v>0.3</v>
      </c>
      <c r="G59" s="26" t="s">
        <v>1817</v>
      </c>
    </row>
    <row r="60" customFormat="false" ht="15" hidden="false" customHeight="true" outlineLevel="0" collapsed="false">
      <c r="A60" s="0" t="s">
        <v>2831</v>
      </c>
      <c r="B60" s="0" t="str">
        <f aca="false">LEFT(A60,7)</f>
        <v>11-9199</v>
      </c>
      <c r="C60" s="0" t="s">
        <v>2832</v>
      </c>
      <c r="D60" s="0" t="s">
        <v>2804</v>
      </c>
      <c r="E60" s="25" t="n">
        <v>0.6</v>
      </c>
      <c r="F60" s="25" t="n">
        <v>0.08</v>
      </c>
      <c r="G60" s="26" t="s">
        <v>292</v>
      </c>
    </row>
    <row r="61" customFormat="false" ht="15" hidden="false" customHeight="true" outlineLevel="0" collapsed="false">
      <c r="A61" s="0" t="s">
        <v>2833</v>
      </c>
      <c r="B61" s="0" t="str">
        <f aca="false">LEFT(A61,7)</f>
        <v>43-9111</v>
      </c>
      <c r="C61" s="0" t="s">
        <v>2834</v>
      </c>
      <c r="D61" s="0" t="s">
        <v>2713</v>
      </c>
      <c r="E61" s="25" t="n">
        <v>0.6</v>
      </c>
      <c r="F61" s="25" t="n">
        <v>0.41</v>
      </c>
      <c r="G61" s="26" t="s">
        <v>1863</v>
      </c>
    </row>
    <row r="62" customFormat="false" ht="15" hidden="false" customHeight="true" outlineLevel="0" collapsed="false">
      <c r="A62" s="0" t="s">
        <v>2835</v>
      </c>
      <c r="B62" s="0" t="str">
        <f aca="false">LEFT(A62,7)</f>
        <v>43-9061</v>
      </c>
      <c r="C62" s="0" t="s">
        <v>2836</v>
      </c>
      <c r="D62" s="0" t="s">
        <v>2713</v>
      </c>
      <c r="E62" s="25" t="n">
        <v>0.6</v>
      </c>
      <c r="F62" s="25" t="n">
        <v>0.45</v>
      </c>
      <c r="G62" s="26" t="s">
        <v>1854</v>
      </c>
    </row>
    <row r="63" customFormat="false" ht="15" hidden="false" customHeight="true" outlineLevel="0" collapsed="false">
      <c r="A63" s="0" t="s">
        <v>2837</v>
      </c>
      <c r="B63" s="0" t="str">
        <f aca="false">LEFT(A63,7)</f>
        <v>15-1243</v>
      </c>
      <c r="C63" s="0" t="s">
        <v>2838</v>
      </c>
      <c r="D63" s="0" t="s">
        <v>2744</v>
      </c>
      <c r="E63" s="25" t="n">
        <v>0.6</v>
      </c>
      <c r="F63" s="25" t="n">
        <v>0.1</v>
      </c>
      <c r="G63" s="26" t="s">
        <v>418</v>
      </c>
    </row>
    <row r="64" customFormat="false" ht="15" hidden="false" customHeight="true" outlineLevel="0" collapsed="false">
      <c r="A64" s="0" t="s">
        <v>2839</v>
      </c>
      <c r="B64" s="0" t="str">
        <f aca="false">LEFT(A64,7)</f>
        <v>11-9199</v>
      </c>
      <c r="C64" s="0" t="s">
        <v>2840</v>
      </c>
      <c r="D64" s="0" t="s">
        <v>2804</v>
      </c>
      <c r="E64" s="25" t="n">
        <v>0.6</v>
      </c>
      <c r="F64" s="25" t="n">
        <v>0.13</v>
      </c>
      <c r="G64" s="26" t="s">
        <v>292</v>
      </c>
    </row>
    <row r="65" customFormat="false" ht="15" hidden="false" customHeight="true" outlineLevel="0" collapsed="false">
      <c r="A65" s="0" t="s">
        <v>2841</v>
      </c>
      <c r="B65" s="0" t="str">
        <f aca="false">LEFT(A65,7)</f>
        <v>13-1199</v>
      </c>
      <c r="C65" s="0" t="s">
        <v>2842</v>
      </c>
      <c r="D65" s="0" t="s">
        <v>2733</v>
      </c>
      <c r="E65" s="25" t="n">
        <v>0.6</v>
      </c>
      <c r="F65" s="25" t="n">
        <v>0</v>
      </c>
      <c r="G65" s="26" t="s">
        <v>349</v>
      </c>
    </row>
    <row r="66" customFormat="false" ht="15" hidden="false" customHeight="true" outlineLevel="0" collapsed="false">
      <c r="A66" s="0" t="s">
        <v>2843</v>
      </c>
      <c r="B66" s="0" t="str">
        <f aca="false">LEFT(A66,7)</f>
        <v>23-2093</v>
      </c>
      <c r="C66" s="0" t="s">
        <v>2844</v>
      </c>
      <c r="D66" s="0" t="s">
        <v>2845</v>
      </c>
      <c r="E66" s="25" t="n">
        <v>0.59</v>
      </c>
      <c r="F66" s="25" t="n">
        <v>0.2</v>
      </c>
      <c r="G66" s="26" t="s">
        <v>789</v>
      </c>
    </row>
    <row r="67" customFormat="false" ht="15" hidden="false" customHeight="true" outlineLevel="0" collapsed="false">
      <c r="A67" s="0" t="s">
        <v>2846</v>
      </c>
      <c r="B67" s="0" t="str">
        <f aca="false">LEFT(A67,7)</f>
        <v>19-3093</v>
      </c>
      <c r="C67" s="0" t="s">
        <v>665</v>
      </c>
      <c r="D67" s="0" t="s">
        <v>2730</v>
      </c>
      <c r="E67" s="25" t="n">
        <v>0.59</v>
      </c>
      <c r="F67" s="25" t="n">
        <v>0.18</v>
      </c>
      <c r="G67" s="26" t="s">
        <v>664</v>
      </c>
    </row>
    <row r="68" customFormat="false" ht="15" hidden="false" customHeight="true" outlineLevel="0" collapsed="false">
      <c r="A68" s="0" t="s">
        <v>2847</v>
      </c>
      <c r="B68" s="0" t="str">
        <f aca="false">LEFT(A68,7)</f>
        <v>29-9021</v>
      </c>
      <c r="C68" s="0" t="s">
        <v>2848</v>
      </c>
      <c r="D68" s="0" t="s">
        <v>2721</v>
      </c>
      <c r="E68" s="25" t="n">
        <v>0.59</v>
      </c>
      <c r="F68" s="25" t="n">
        <v>0.22</v>
      </c>
      <c r="G68" s="26" t="s">
        <v>1274</v>
      </c>
    </row>
    <row r="69" customFormat="false" ht="15" hidden="false" customHeight="true" outlineLevel="0" collapsed="false">
      <c r="A69" s="0" t="s">
        <v>2849</v>
      </c>
      <c r="B69" s="0" t="str">
        <f aca="false">LEFT(A69,7)</f>
        <v>43-4061</v>
      </c>
      <c r="C69" s="0" t="s">
        <v>2850</v>
      </c>
      <c r="D69" s="0" t="s">
        <v>2713</v>
      </c>
      <c r="E69" s="25" t="n">
        <v>0.59</v>
      </c>
      <c r="F69" s="25" t="n">
        <v>0.29</v>
      </c>
      <c r="G69" s="26" t="s">
        <v>1755</v>
      </c>
    </row>
    <row r="70" customFormat="false" ht="15" hidden="false" customHeight="true" outlineLevel="0" collapsed="false">
      <c r="A70" s="0" t="s">
        <v>2851</v>
      </c>
      <c r="B70" s="0" t="str">
        <f aca="false">LEFT(A70,7)</f>
        <v>41-4011</v>
      </c>
      <c r="C70" s="0" t="s">
        <v>2852</v>
      </c>
      <c r="D70" s="0" t="s">
        <v>2723</v>
      </c>
      <c r="E70" s="25" t="n">
        <v>0.59</v>
      </c>
      <c r="F70" s="25" t="n">
        <v>0.34</v>
      </c>
      <c r="G70" s="26" t="s">
        <v>1660</v>
      </c>
    </row>
    <row r="71" customFormat="false" ht="15" hidden="false" customHeight="true" outlineLevel="0" collapsed="false">
      <c r="A71" s="0" t="s">
        <v>2853</v>
      </c>
      <c r="B71" s="0" t="str">
        <f aca="false">LEFT(A71,7)</f>
        <v>15-1299</v>
      </c>
      <c r="C71" s="0" t="s">
        <v>2854</v>
      </c>
      <c r="D71" s="0" t="s">
        <v>2744</v>
      </c>
      <c r="E71" s="25" t="n">
        <v>0.59</v>
      </c>
      <c r="F71" s="25" t="n">
        <v>0.16</v>
      </c>
      <c r="G71" s="26" t="s">
        <v>436</v>
      </c>
    </row>
    <row r="72" customFormat="false" ht="15" hidden="false" customHeight="true" outlineLevel="0" collapsed="false">
      <c r="A72" s="0" t="s">
        <v>2855</v>
      </c>
      <c r="B72" s="0" t="str">
        <f aca="false">LEFT(A72,7)</f>
        <v>15-1299</v>
      </c>
      <c r="C72" s="0" t="s">
        <v>2856</v>
      </c>
      <c r="D72" s="0" t="s">
        <v>2744</v>
      </c>
      <c r="E72" s="25" t="n">
        <v>0.59</v>
      </c>
      <c r="F72" s="25" t="n">
        <v>0.11</v>
      </c>
      <c r="G72" s="26" t="s">
        <v>436</v>
      </c>
    </row>
    <row r="73" customFormat="false" ht="15" hidden="false" customHeight="true" outlineLevel="0" collapsed="false">
      <c r="A73" s="0" t="s">
        <v>2857</v>
      </c>
      <c r="B73" s="0" t="str">
        <f aca="false">LEFT(A73,7)</f>
        <v>43-5071</v>
      </c>
      <c r="C73" s="0" t="s">
        <v>2858</v>
      </c>
      <c r="D73" s="0" t="s">
        <v>2713</v>
      </c>
      <c r="E73" s="25" t="n">
        <v>0.59</v>
      </c>
      <c r="F73" s="25" t="n">
        <v>0.4</v>
      </c>
      <c r="G73" s="26" t="s">
        <v>1820</v>
      </c>
    </row>
    <row r="74" customFormat="false" ht="15" hidden="false" customHeight="true" outlineLevel="0" collapsed="false">
      <c r="A74" s="0" t="s">
        <v>2859</v>
      </c>
      <c r="B74" s="0" t="str">
        <f aca="false">LEFT(A74,7)</f>
        <v>43-4011</v>
      </c>
      <c r="C74" s="0" t="s">
        <v>2860</v>
      </c>
      <c r="D74" s="0" t="s">
        <v>2713</v>
      </c>
      <c r="E74" s="25" t="n">
        <v>0.59</v>
      </c>
      <c r="F74" s="25" t="n">
        <v>0.32</v>
      </c>
      <c r="G74" s="26" t="s">
        <v>1740</v>
      </c>
    </row>
    <row r="75" customFormat="false" ht="15" hidden="false" customHeight="true" outlineLevel="0" collapsed="false">
      <c r="A75" s="0" t="s">
        <v>2861</v>
      </c>
      <c r="B75" s="0" t="str">
        <f aca="false">LEFT(A75,7)</f>
        <v>13-2041</v>
      </c>
      <c r="C75" s="0" t="s">
        <v>2862</v>
      </c>
      <c r="D75" s="0" t="s">
        <v>2733</v>
      </c>
      <c r="E75" s="25" t="n">
        <v>0.58</v>
      </c>
      <c r="F75" s="25" t="n">
        <v>0.24</v>
      </c>
      <c r="G75" s="26" t="s">
        <v>363</v>
      </c>
    </row>
    <row r="76" customFormat="false" ht="15" hidden="false" customHeight="true" outlineLevel="0" collapsed="false">
      <c r="A76" s="0" t="s">
        <v>2863</v>
      </c>
      <c r="B76" s="0" t="str">
        <f aca="false">LEFT(A76,7)</f>
        <v>17-2081</v>
      </c>
      <c r="C76" s="0" t="s">
        <v>2864</v>
      </c>
      <c r="D76" s="0" t="s">
        <v>2865</v>
      </c>
      <c r="E76" s="25" t="n">
        <v>0.58</v>
      </c>
      <c r="F76" s="25" t="n">
        <v>0.3</v>
      </c>
      <c r="G76" s="26" t="s">
        <v>503</v>
      </c>
    </row>
    <row r="77" customFormat="false" ht="15" hidden="false" customHeight="true" outlineLevel="0" collapsed="false">
      <c r="A77" s="0" t="s">
        <v>2866</v>
      </c>
      <c r="B77" s="0" t="str">
        <f aca="false">LEFT(A77,7)</f>
        <v>13-1071</v>
      </c>
      <c r="C77" s="0" t="s">
        <v>2867</v>
      </c>
      <c r="D77" s="0" t="s">
        <v>2733</v>
      </c>
      <c r="E77" s="25" t="n">
        <v>0.58</v>
      </c>
      <c r="F77" s="25" t="n">
        <v>0.26</v>
      </c>
      <c r="G77" s="26" t="s">
        <v>317</v>
      </c>
    </row>
    <row r="78" customFormat="false" ht="15" hidden="false" customHeight="true" outlineLevel="0" collapsed="false">
      <c r="A78" s="0" t="s">
        <v>2868</v>
      </c>
      <c r="B78" s="0" t="str">
        <f aca="false">LEFT(A78,7)</f>
        <v>41-9031</v>
      </c>
      <c r="C78" s="0" t="s">
        <v>2869</v>
      </c>
      <c r="D78" s="0" t="s">
        <v>2723</v>
      </c>
      <c r="E78" s="25" t="n">
        <v>0.58</v>
      </c>
      <c r="F78" s="25" t="n">
        <v>0.26</v>
      </c>
      <c r="G78" s="26" t="s">
        <v>1680</v>
      </c>
    </row>
    <row r="79" customFormat="false" ht="15" hidden="false" customHeight="true" outlineLevel="0" collapsed="false">
      <c r="A79" s="0" t="s">
        <v>2870</v>
      </c>
      <c r="B79" s="0" t="str">
        <f aca="false">LEFT(A79,7)</f>
        <v>11-1011</v>
      </c>
      <c r="C79" s="0" t="s">
        <v>2871</v>
      </c>
      <c r="D79" s="0" t="s">
        <v>2804</v>
      </c>
      <c r="E79" s="25" t="n">
        <v>0.58</v>
      </c>
      <c r="F79" s="25" t="n">
        <v>0.12</v>
      </c>
      <c r="G79" s="26" t="s">
        <v>179</v>
      </c>
    </row>
    <row r="80" customFormat="false" ht="15" hidden="false" customHeight="true" outlineLevel="0" collapsed="false">
      <c r="A80" s="0" t="s">
        <v>2872</v>
      </c>
      <c r="B80" s="0" t="str">
        <f aca="false">LEFT(A80,7)</f>
        <v>11-9179</v>
      </c>
      <c r="C80" s="0" t="s">
        <v>2873</v>
      </c>
      <c r="D80" s="0" t="s">
        <v>2804</v>
      </c>
      <c r="E80" s="25" t="n">
        <v>0.58</v>
      </c>
      <c r="F80" s="25" t="n">
        <v>0.23</v>
      </c>
      <c r="G80" s="26" t="s">
        <v>288</v>
      </c>
    </row>
    <row r="81" customFormat="false" ht="15" hidden="false" customHeight="true" outlineLevel="0" collapsed="false">
      <c r="A81" s="0" t="s">
        <v>2874</v>
      </c>
      <c r="B81" s="0" t="str">
        <f aca="false">LEFT(A81,7)</f>
        <v>13-2072</v>
      </c>
      <c r="C81" s="0" t="s">
        <v>2875</v>
      </c>
      <c r="D81" s="0" t="s">
        <v>2733</v>
      </c>
      <c r="E81" s="25" t="n">
        <v>0.58</v>
      </c>
      <c r="F81" s="25" t="n">
        <v>0.21</v>
      </c>
      <c r="G81" s="26" t="s">
        <v>381</v>
      </c>
    </row>
    <row r="82" customFormat="false" ht="15" hidden="false" customHeight="true" outlineLevel="0" collapsed="false">
      <c r="A82" s="0" t="s">
        <v>2876</v>
      </c>
      <c r="B82" s="0" t="str">
        <f aca="false">LEFT(A82,7)</f>
        <v>13-1131</v>
      </c>
      <c r="C82" s="0" t="s">
        <v>336</v>
      </c>
      <c r="D82" s="0" t="s">
        <v>2733</v>
      </c>
      <c r="E82" s="25" t="n">
        <v>0.58</v>
      </c>
      <c r="F82" s="25" t="n">
        <v>0.25</v>
      </c>
      <c r="G82" s="26" t="s">
        <v>337</v>
      </c>
    </row>
    <row r="83" customFormat="false" ht="15" hidden="false" customHeight="true" outlineLevel="0" collapsed="false">
      <c r="A83" s="0" t="s">
        <v>2877</v>
      </c>
      <c r="B83" s="0" t="str">
        <f aca="false">LEFT(A83,7)</f>
        <v>15-2041</v>
      </c>
      <c r="C83" s="0" t="s">
        <v>450</v>
      </c>
      <c r="D83" s="0" t="s">
        <v>2744</v>
      </c>
      <c r="E83" s="25" t="n">
        <v>0.57</v>
      </c>
      <c r="F83" s="25" t="n">
        <v>0</v>
      </c>
      <c r="G83" s="26" t="s">
        <v>451</v>
      </c>
    </row>
    <row r="84" customFormat="false" ht="15" hidden="false" customHeight="true" outlineLevel="0" collapsed="false">
      <c r="A84" s="0" t="s">
        <v>2878</v>
      </c>
      <c r="B84" s="0" t="str">
        <f aca="false">LEFT(A84,7)</f>
        <v>15-1242</v>
      </c>
      <c r="C84" s="0" t="s">
        <v>2879</v>
      </c>
      <c r="D84" s="0" t="s">
        <v>2744</v>
      </c>
      <c r="E84" s="25" t="n">
        <v>0.57</v>
      </c>
      <c r="F84" s="25" t="n">
        <v>0</v>
      </c>
      <c r="G84" s="26" t="s">
        <v>416</v>
      </c>
    </row>
    <row r="85" customFormat="false" ht="15" hidden="false" customHeight="true" outlineLevel="0" collapsed="false">
      <c r="A85" s="0" t="s">
        <v>2880</v>
      </c>
      <c r="B85" s="0" t="str">
        <f aca="false">LEFT(A85,7)</f>
        <v>13-2054</v>
      </c>
      <c r="C85" s="0" t="s">
        <v>2881</v>
      </c>
      <c r="D85" s="0" t="s">
        <v>2733</v>
      </c>
      <c r="E85" s="25" t="n">
        <v>0.57</v>
      </c>
      <c r="F85" s="25" t="n">
        <v>0</v>
      </c>
      <c r="G85" s="26" t="s">
        <v>372</v>
      </c>
    </row>
    <row r="86" customFormat="false" ht="15" hidden="false" customHeight="true" outlineLevel="0" collapsed="false">
      <c r="A86" s="0" t="s">
        <v>2882</v>
      </c>
      <c r="B86" s="0" t="str">
        <f aca="false">LEFT(A86,7)</f>
        <v>19-3022</v>
      </c>
      <c r="C86" s="0" t="s">
        <v>2883</v>
      </c>
      <c r="D86" s="0" t="s">
        <v>2730</v>
      </c>
      <c r="E86" s="25" t="n">
        <v>0.57</v>
      </c>
      <c r="F86" s="25" t="n">
        <v>0.2</v>
      </c>
      <c r="G86" s="26" t="s">
        <v>641</v>
      </c>
    </row>
    <row r="87" customFormat="false" ht="15" hidden="false" customHeight="true" outlineLevel="0" collapsed="false">
      <c r="A87" s="0" t="s">
        <v>2884</v>
      </c>
      <c r="B87" s="0" t="str">
        <f aca="false">LEFT(A87,7)</f>
        <v>15-2099</v>
      </c>
      <c r="C87" s="0" t="s">
        <v>2885</v>
      </c>
      <c r="D87" s="0" t="s">
        <v>2744</v>
      </c>
      <c r="E87" s="25" t="n">
        <v>0.57</v>
      </c>
      <c r="F87" s="25" t="n">
        <v>0.19</v>
      </c>
      <c r="G87" s="26" t="s">
        <v>457</v>
      </c>
    </row>
    <row r="88" customFormat="false" ht="15" hidden="false" customHeight="true" outlineLevel="0" collapsed="false">
      <c r="A88" s="0" t="s">
        <v>2886</v>
      </c>
      <c r="B88" s="0" t="str">
        <f aca="false">LEFT(A88,7)</f>
        <v>43-4051</v>
      </c>
      <c r="C88" s="0" t="s">
        <v>2887</v>
      </c>
      <c r="D88" s="0" t="s">
        <v>2713</v>
      </c>
      <c r="E88" s="25" t="n">
        <v>0.57</v>
      </c>
      <c r="F88" s="25" t="n">
        <v>0.14</v>
      </c>
      <c r="G88" s="26" t="s">
        <v>1752</v>
      </c>
    </row>
    <row r="89" customFormat="false" ht="15" hidden="false" customHeight="true" outlineLevel="0" collapsed="false">
      <c r="A89" s="0" t="s">
        <v>2888</v>
      </c>
      <c r="B89" s="0" t="str">
        <f aca="false">LEFT(A89,7)</f>
        <v>27-3092</v>
      </c>
      <c r="C89" s="0" t="s">
        <v>2889</v>
      </c>
      <c r="D89" s="0" t="s">
        <v>2716</v>
      </c>
      <c r="E89" s="25" t="n">
        <v>0.57</v>
      </c>
      <c r="F89" s="25" t="n">
        <v>0.46</v>
      </c>
      <c r="G89" s="26" t="s">
        <v>1070</v>
      </c>
    </row>
    <row r="90" customFormat="false" ht="15" hidden="false" customHeight="true" outlineLevel="0" collapsed="false">
      <c r="A90" s="0" t="s">
        <v>2890</v>
      </c>
      <c r="B90" s="0" t="str">
        <f aca="false">LEFT(A90,7)</f>
        <v>15-1211</v>
      </c>
      <c r="C90" s="0" t="s">
        <v>2891</v>
      </c>
      <c r="D90" s="0" t="s">
        <v>2744</v>
      </c>
      <c r="E90" s="25" t="n">
        <v>0.57</v>
      </c>
      <c r="F90" s="25" t="n">
        <v>0.24</v>
      </c>
      <c r="G90" s="26" t="s">
        <v>399</v>
      </c>
    </row>
    <row r="91" customFormat="false" ht="15" hidden="false" customHeight="true" outlineLevel="0" collapsed="false">
      <c r="A91" s="0" t="s">
        <v>2892</v>
      </c>
      <c r="B91" s="0" t="str">
        <f aca="false">LEFT(A91,7)</f>
        <v>41-2021</v>
      </c>
      <c r="C91" s="0" t="s">
        <v>2893</v>
      </c>
      <c r="D91" s="0" t="s">
        <v>2723</v>
      </c>
      <c r="E91" s="25" t="n">
        <v>0.57</v>
      </c>
      <c r="F91" s="25" t="n">
        <v>0.46</v>
      </c>
      <c r="G91" s="26" t="s">
        <v>1632</v>
      </c>
    </row>
    <row r="92" customFormat="false" ht="15" hidden="false" customHeight="true" outlineLevel="0" collapsed="false">
      <c r="A92" s="0" t="s">
        <v>2894</v>
      </c>
      <c r="B92" s="0" t="str">
        <f aca="false">LEFT(A92,7)</f>
        <v>13-1081</v>
      </c>
      <c r="C92" s="0" t="s">
        <v>2895</v>
      </c>
      <c r="D92" s="0" t="s">
        <v>2733</v>
      </c>
      <c r="E92" s="25" t="n">
        <v>0.57</v>
      </c>
      <c r="F92" s="25" t="n">
        <v>0.05</v>
      </c>
      <c r="G92" s="26" t="s">
        <v>325</v>
      </c>
    </row>
    <row r="93" customFormat="false" ht="15" hidden="false" customHeight="true" outlineLevel="0" collapsed="false">
      <c r="A93" s="0" t="s">
        <v>2896</v>
      </c>
      <c r="B93" s="0" t="str">
        <f aca="false">LEFT(A93,7)</f>
        <v>15-1299</v>
      </c>
      <c r="C93" s="0" t="s">
        <v>2897</v>
      </c>
      <c r="D93" s="0" t="s">
        <v>2744</v>
      </c>
      <c r="E93" s="25" t="n">
        <v>0.57</v>
      </c>
      <c r="F93" s="25" t="n">
        <v>0</v>
      </c>
      <c r="G93" s="26" t="s">
        <v>436</v>
      </c>
    </row>
    <row r="94" customFormat="false" ht="15" hidden="false" customHeight="true" outlineLevel="0" collapsed="false">
      <c r="A94" s="0" t="s">
        <v>2898</v>
      </c>
      <c r="B94" s="0" t="str">
        <f aca="false">LEFT(A94,7)</f>
        <v>43-4181</v>
      </c>
      <c r="C94" s="0" t="s">
        <v>2899</v>
      </c>
      <c r="D94" s="0" t="s">
        <v>2713</v>
      </c>
      <c r="E94" s="25" t="n">
        <v>0.57</v>
      </c>
      <c r="F94" s="25" t="n">
        <v>0.42</v>
      </c>
      <c r="G94" s="26" t="s">
        <v>1785</v>
      </c>
    </row>
    <row r="95" customFormat="false" ht="15" hidden="false" customHeight="true" outlineLevel="0" collapsed="false">
      <c r="A95" s="0" t="s">
        <v>2900</v>
      </c>
      <c r="B95" s="0" t="str">
        <f aca="false">LEFT(A95,7)</f>
        <v>13-2053</v>
      </c>
      <c r="C95" s="0" t="s">
        <v>2901</v>
      </c>
      <c r="D95" s="0" t="s">
        <v>2733</v>
      </c>
      <c r="E95" s="25" t="n">
        <v>0.57</v>
      </c>
      <c r="F95" s="25" t="n">
        <v>0</v>
      </c>
      <c r="G95" s="26" t="s">
        <v>370</v>
      </c>
    </row>
    <row r="96" customFormat="false" ht="15" hidden="false" customHeight="true" outlineLevel="0" collapsed="false">
      <c r="A96" s="0" t="s">
        <v>2902</v>
      </c>
      <c r="B96" s="0" t="str">
        <f aca="false">LEFT(A96,7)</f>
        <v>41-3041</v>
      </c>
      <c r="C96" s="0" t="s">
        <v>2903</v>
      </c>
      <c r="D96" s="0" t="s">
        <v>2723</v>
      </c>
      <c r="E96" s="25" t="n">
        <v>0.56</v>
      </c>
      <c r="F96" s="25" t="n">
        <v>0.38</v>
      </c>
      <c r="G96" s="26" t="s">
        <v>1652</v>
      </c>
    </row>
    <row r="97" customFormat="false" ht="15" hidden="false" customHeight="true" outlineLevel="0" collapsed="false">
      <c r="A97" s="0" t="s">
        <v>2904</v>
      </c>
      <c r="B97" s="0" t="str">
        <f aca="false">LEFT(A97,7)</f>
        <v>29-2072</v>
      </c>
      <c r="C97" s="0" t="s">
        <v>2905</v>
      </c>
      <c r="D97" s="0" t="s">
        <v>2721</v>
      </c>
      <c r="E97" s="25" t="n">
        <v>0.56</v>
      </c>
      <c r="F97" s="25" t="n">
        <v>0.11</v>
      </c>
      <c r="G97" s="26" t="s">
        <v>1258</v>
      </c>
    </row>
    <row r="98" customFormat="false" ht="15" hidden="false" customHeight="true" outlineLevel="0" collapsed="false">
      <c r="A98" s="0" t="s">
        <v>2906</v>
      </c>
      <c r="B98" s="0" t="str">
        <f aca="false">LEFT(A98,7)</f>
        <v>11-2033</v>
      </c>
      <c r="C98" s="0" t="s">
        <v>2907</v>
      </c>
      <c r="D98" s="0" t="s">
        <v>2804</v>
      </c>
      <c r="E98" s="25" t="n">
        <v>0.56</v>
      </c>
      <c r="F98" s="25" t="n">
        <v>0.38</v>
      </c>
      <c r="G98" s="26" t="s">
        <v>199</v>
      </c>
    </row>
    <row r="99" customFormat="false" ht="15" hidden="false" customHeight="true" outlineLevel="0" collapsed="false">
      <c r="A99" s="0" t="s">
        <v>2908</v>
      </c>
      <c r="B99" s="0" t="str">
        <f aca="false">LEFT(A99,7)</f>
        <v>41-3031</v>
      </c>
      <c r="C99" s="0" t="s">
        <v>2909</v>
      </c>
      <c r="D99" s="0" t="s">
        <v>2723</v>
      </c>
      <c r="E99" s="25" t="n">
        <v>0.56</v>
      </c>
      <c r="F99" s="25" t="n">
        <v>0.19</v>
      </c>
      <c r="G99" s="26" t="s">
        <v>1649</v>
      </c>
    </row>
    <row r="100" customFormat="false" ht="15" hidden="false" customHeight="true" outlineLevel="0" collapsed="false">
      <c r="A100" s="0" t="s">
        <v>2910</v>
      </c>
      <c r="B100" s="0" t="str">
        <f aca="false">LEFT(A100,7)</f>
        <v>15-2051</v>
      </c>
      <c r="C100" s="0" t="s">
        <v>2911</v>
      </c>
      <c r="D100" s="0" t="s">
        <v>2744</v>
      </c>
      <c r="E100" s="25" t="n">
        <v>0.56</v>
      </c>
      <c r="F100" s="25" t="n">
        <v>0.12</v>
      </c>
      <c r="G100" s="26" t="s">
        <v>454</v>
      </c>
    </row>
    <row r="101" customFormat="false" ht="15" hidden="false" customHeight="true" outlineLevel="0" collapsed="false">
      <c r="A101" s="0" t="s">
        <v>2912</v>
      </c>
      <c r="B101" s="0" t="str">
        <f aca="false">LEFT(A101,7)</f>
        <v>19-3094</v>
      </c>
      <c r="C101" s="0" t="s">
        <v>2913</v>
      </c>
      <c r="D101" s="0" t="s">
        <v>2730</v>
      </c>
      <c r="E101" s="25" t="n">
        <v>0.56</v>
      </c>
      <c r="F101" s="25" t="n">
        <v>0.12</v>
      </c>
      <c r="G101" s="26" t="s">
        <v>666</v>
      </c>
    </row>
    <row r="102" customFormat="false" ht="15" hidden="false" customHeight="true" outlineLevel="0" collapsed="false">
      <c r="A102" s="0" t="s">
        <v>2914</v>
      </c>
      <c r="B102" s="0" t="str">
        <f aca="false">LEFT(A102,7)</f>
        <v>17-2031</v>
      </c>
      <c r="C102" s="0" t="s">
        <v>2915</v>
      </c>
      <c r="D102" s="0" t="s">
        <v>2865</v>
      </c>
      <c r="E102" s="25" t="n">
        <v>0.56</v>
      </c>
      <c r="F102" s="25" t="n">
        <v>0.16</v>
      </c>
      <c r="G102" s="26" t="s">
        <v>485</v>
      </c>
    </row>
    <row r="103" customFormat="false" ht="15" hidden="false" customHeight="true" outlineLevel="0" collapsed="false">
      <c r="A103" s="0" t="s">
        <v>2916</v>
      </c>
      <c r="B103" s="0" t="str">
        <f aca="false">LEFT(A103,7)</f>
        <v>11-9199</v>
      </c>
      <c r="C103" s="0" t="s">
        <v>2917</v>
      </c>
      <c r="D103" s="0" t="s">
        <v>2804</v>
      </c>
      <c r="E103" s="25" t="n">
        <v>0.56</v>
      </c>
      <c r="F103" s="25" t="n">
        <v>0.12</v>
      </c>
      <c r="G103" s="26" t="s">
        <v>292</v>
      </c>
    </row>
    <row r="104" customFormat="false" ht="15" hidden="false" customHeight="true" outlineLevel="0" collapsed="false">
      <c r="A104" s="0" t="s">
        <v>2918</v>
      </c>
      <c r="B104" s="0" t="str">
        <f aca="false">LEFT(A104,7)</f>
        <v>19-3011</v>
      </c>
      <c r="C104" s="0" t="s">
        <v>637</v>
      </c>
      <c r="D104" s="0" t="s">
        <v>2730</v>
      </c>
      <c r="E104" s="25" t="n">
        <v>0.56</v>
      </c>
      <c r="F104" s="25" t="n">
        <v>0.16</v>
      </c>
      <c r="G104" s="26" t="s">
        <v>638</v>
      </c>
    </row>
    <row r="105" customFormat="false" ht="15" hidden="false" customHeight="true" outlineLevel="0" collapsed="false">
      <c r="A105" s="0" t="s">
        <v>2919</v>
      </c>
      <c r="B105" s="0" t="str">
        <f aca="false">LEFT(A105,7)</f>
        <v>13-1161</v>
      </c>
      <c r="C105" s="0" t="s">
        <v>2920</v>
      </c>
      <c r="D105" s="0" t="s">
        <v>2733</v>
      </c>
      <c r="E105" s="25" t="n">
        <v>0.56</v>
      </c>
      <c r="F105" s="25" t="n">
        <v>0.04</v>
      </c>
      <c r="G105" s="26" t="s">
        <v>346</v>
      </c>
    </row>
    <row r="106" customFormat="false" ht="15" hidden="false" customHeight="true" outlineLevel="0" collapsed="false">
      <c r="A106" s="0" t="s">
        <v>2921</v>
      </c>
      <c r="B106" s="0" t="str">
        <f aca="false">LEFT(A106,7)</f>
        <v>11-2032</v>
      </c>
      <c r="C106" s="0" t="s">
        <v>2922</v>
      </c>
      <c r="D106" s="0" t="s">
        <v>2804</v>
      </c>
      <c r="E106" s="25" t="n">
        <v>0.55</v>
      </c>
      <c r="F106" s="25" t="n">
        <v>0.38</v>
      </c>
      <c r="G106" s="26" t="s">
        <v>197</v>
      </c>
    </row>
    <row r="107" customFormat="false" ht="15" hidden="false" customHeight="true" outlineLevel="0" collapsed="false">
      <c r="A107" s="0" t="s">
        <v>2923</v>
      </c>
      <c r="B107" s="0" t="str">
        <f aca="false">LEFT(A107,7)</f>
        <v>19-4061</v>
      </c>
      <c r="C107" s="0" t="s">
        <v>2924</v>
      </c>
      <c r="D107" s="0" t="s">
        <v>2730</v>
      </c>
      <c r="E107" s="25" t="n">
        <v>0.55</v>
      </c>
      <c r="F107" s="25" t="n">
        <v>0.37</v>
      </c>
      <c r="G107" s="26" t="s">
        <v>697</v>
      </c>
    </row>
    <row r="108" customFormat="false" ht="15" hidden="false" customHeight="true" outlineLevel="0" collapsed="false">
      <c r="A108" s="0" t="s">
        <v>2925</v>
      </c>
      <c r="B108" s="0" t="str">
        <f aca="false">LEFT(A108,7)</f>
        <v>11-3061</v>
      </c>
      <c r="C108" s="0" t="s">
        <v>2926</v>
      </c>
      <c r="D108" s="0" t="s">
        <v>2804</v>
      </c>
      <c r="E108" s="25" t="n">
        <v>0.55</v>
      </c>
      <c r="F108" s="25" t="n">
        <v>0.22</v>
      </c>
      <c r="G108" s="26" t="s">
        <v>220</v>
      </c>
    </row>
    <row r="109" customFormat="false" ht="15" hidden="false" customHeight="true" outlineLevel="0" collapsed="false">
      <c r="A109" s="0" t="s">
        <v>2927</v>
      </c>
      <c r="B109" s="0" t="str">
        <f aca="false">LEFT(A109,7)</f>
        <v>15-1299</v>
      </c>
      <c r="C109" s="0" t="s">
        <v>2928</v>
      </c>
      <c r="D109" s="0" t="s">
        <v>2744</v>
      </c>
      <c r="E109" s="25" t="n">
        <v>0.55</v>
      </c>
      <c r="F109" s="25" t="n">
        <v>0.26</v>
      </c>
      <c r="G109" s="26" t="s">
        <v>436</v>
      </c>
    </row>
    <row r="110" customFormat="false" ht="15" hidden="false" customHeight="true" outlineLevel="0" collapsed="false">
      <c r="A110" s="0" t="s">
        <v>2929</v>
      </c>
      <c r="B110" s="0" t="str">
        <f aca="false">LEFT(A110,7)</f>
        <v>13-2031</v>
      </c>
      <c r="C110" s="0" t="s">
        <v>2930</v>
      </c>
      <c r="D110" s="0" t="s">
        <v>2733</v>
      </c>
      <c r="E110" s="25" t="n">
        <v>0.55</v>
      </c>
      <c r="F110" s="25" t="n">
        <v>0.12</v>
      </c>
      <c r="G110" s="26" t="s">
        <v>360</v>
      </c>
    </row>
    <row r="111" customFormat="false" ht="15" hidden="false" customHeight="true" outlineLevel="0" collapsed="false">
      <c r="A111" s="0" t="s">
        <v>2931</v>
      </c>
      <c r="B111" s="0" t="str">
        <f aca="false">LEFT(A111,7)</f>
        <v>43-1011</v>
      </c>
      <c r="C111" s="0" t="s">
        <v>2932</v>
      </c>
      <c r="D111" s="0" t="s">
        <v>2713</v>
      </c>
      <c r="E111" s="25" t="n">
        <v>0.55</v>
      </c>
      <c r="F111" s="25" t="n">
        <v>0.39</v>
      </c>
      <c r="G111" s="26" t="s">
        <v>1696</v>
      </c>
    </row>
    <row r="112" customFormat="false" ht="15" hidden="false" customHeight="true" outlineLevel="0" collapsed="false">
      <c r="A112" s="0" t="s">
        <v>2933</v>
      </c>
      <c r="B112" s="0" t="str">
        <f aca="false">LEFT(A112,7)</f>
        <v>29-9092</v>
      </c>
      <c r="C112" s="0" t="s">
        <v>2934</v>
      </c>
      <c r="D112" s="0" t="s">
        <v>2721</v>
      </c>
      <c r="E112" s="25" t="n">
        <v>0.55</v>
      </c>
      <c r="F112" s="25" t="n">
        <v>0.21</v>
      </c>
      <c r="G112" s="26" t="s">
        <v>1279</v>
      </c>
    </row>
    <row r="113" customFormat="false" ht="15" hidden="false" customHeight="true" outlineLevel="0" collapsed="false">
      <c r="A113" s="0" t="s">
        <v>2935</v>
      </c>
      <c r="B113" s="0" t="str">
        <f aca="false">LEFT(A113,7)</f>
        <v>13-1075</v>
      </c>
      <c r="C113" s="0" t="s">
        <v>2936</v>
      </c>
      <c r="D113" s="0" t="s">
        <v>2733</v>
      </c>
      <c r="E113" s="25" t="n">
        <v>0.55</v>
      </c>
      <c r="F113" s="25" t="n">
        <v>0.31</v>
      </c>
      <c r="G113" s="26" t="s">
        <v>321</v>
      </c>
    </row>
    <row r="114" customFormat="false" ht="15" hidden="false" customHeight="true" outlineLevel="0" collapsed="false">
      <c r="A114" s="0" t="s">
        <v>2937</v>
      </c>
      <c r="B114" s="0" t="str">
        <f aca="false">LEFT(A114,7)</f>
        <v>13-1121</v>
      </c>
      <c r="C114" s="0" t="s">
        <v>2938</v>
      </c>
      <c r="D114" s="0" t="s">
        <v>2733</v>
      </c>
      <c r="E114" s="25" t="n">
        <v>0.54</v>
      </c>
      <c r="F114" s="25" t="n">
        <v>0.37</v>
      </c>
      <c r="G114" s="26" t="s">
        <v>334</v>
      </c>
    </row>
    <row r="115" customFormat="false" ht="15" hidden="false" customHeight="true" outlineLevel="0" collapsed="false">
      <c r="A115" s="0" t="s">
        <v>2939</v>
      </c>
      <c r="B115" s="0" t="str">
        <f aca="false">LEFT(A115,7)</f>
        <v>13-1199</v>
      </c>
      <c r="C115" s="0" t="s">
        <v>2940</v>
      </c>
      <c r="D115" s="0" t="s">
        <v>2733</v>
      </c>
      <c r="E115" s="25" t="n">
        <v>0.54</v>
      </c>
      <c r="F115" s="25" t="n">
        <v>0.34</v>
      </c>
      <c r="G115" s="26" t="s">
        <v>349</v>
      </c>
    </row>
    <row r="116" customFormat="false" ht="15" hidden="false" customHeight="true" outlineLevel="0" collapsed="false">
      <c r="A116" s="0" t="s">
        <v>2941</v>
      </c>
      <c r="B116" s="0" t="str">
        <f aca="false">LEFT(A116,7)</f>
        <v>27-3023</v>
      </c>
      <c r="C116" s="0" t="s">
        <v>2942</v>
      </c>
      <c r="D116" s="0" t="s">
        <v>2716</v>
      </c>
      <c r="E116" s="25" t="n">
        <v>0.54</v>
      </c>
      <c r="F116" s="25" t="n">
        <v>0.41</v>
      </c>
      <c r="G116" s="26" t="s">
        <v>1053</v>
      </c>
    </row>
    <row r="117" customFormat="false" ht="15" hidden="false" customHeight="true" outlineLevel="0" collapsed="false">
      <c r="A117" s="0" t="s">
        <v>2943</v>
      </c>
      <c r="B117" s="0" t="str">
        <f aca="false">LEFT(A117,7)</f>
        <v>19-1041</v>
      </c>
      <c r="C117" s="0" t="s">
        <v>598</v>
      </c>
      <c r="D117" s="0" t="s">
        <v>2730</v>
      </c>
      <c r="E117" s="25" t="n">
        <v>0.54</v>
      </c>
      <c r="F117" s="25" t="n">
        <v>0.19</v>
      </c>
      <c r="G117" s="26" t="s">
        <v>597</v>
      </c>
    </row>
    <row r="118" customFormat="false" ht="15" hidden="false" customHeight="true" outlineLevel="0" collapsed="false">
      <c r="A118" s="0" t="s">
        <v>2944</v>
      </c>
      <c r="B118" s="0" t="str">
        <f aca="false">LEFT(A118,7)</f>
        <v>53-1042</v>
      </c>
      <c r="C118" s="0" t="s">
        <v>2945</v>
      </c>
      <c r="D118" s="0" t="s">
        <v>2946</v>
      </c>
      <c r="E118" s="25" t="n">
        <v>0.54</v>
      </c>
      <c r="F118" s="25" t="n">
        <v>0.39</v>
      </c>
      <c r="G118" s="26" t="s">
        <v>2544</v>
      </c>
    </row>
    <row r="119" customFormat="false" ht="15" hidden="false" customHeight="true" outlineLevel="0" collapsed="false">
      <c r="A119" s="0" t="s">
        <v>2947</v>
      </c>
      <c r="B119" s="0" t="str">
        <f aca="false">LEFT(A119,7)</f>
        <v>13-2052</v>
      </c>
      <c r="C119" s="0" t="s">
        <v>2948</v>
      </c>
      <c r="D119" s="0" t="s">
        <v>2733</v>
      </c>
      <c r="E119" s="25" t="n">
        <v>0.54</v>
      </c>
      <c r="F119" s="25" t="n">
        <v>0.25</v>
      </c>
      <c r="G119" s="26" t="s">
        <v>368</v>
      </c>
    </row>
    <row r="120" customFormat="false" ht="15" hidden="false" customHeight="true" outlineLevel="0" collapsed="false">
      <c r="A120" s="0" t="s">
        <v>2949</v>
      </c>
      <c r="B120" s="0" t="str">
        <f aca="false">LEFT(A120,7)</f>
        <v>13-1041</v>
      </c>
      <c r="C120" s="0" t="s">
        <v>2950</v>
      </c>
      <c r="D120" s="0" t="s">
        <v>2733</v>
      </c>
      <c r="E120" s="25" t="n">
        <v>0.54</v>
      </c>
      <c r="F120" s="25" t="n">
        <v>0.29</v>
      </c>
      <c r="G120" s="26" t="s">
        <v>311</v>
      </c>
    </row>
    <row r="121" customFormat="false" ht="15" hidden="false" customHeight="true" outlineLevel="0" collapsed="false">
      <c r="A121" s="0" t="s">
        <v>2951</v>
      </c>
      <c r="B121" s="0" t="str">
        <f aca="false">LEFT(A121,7)</f>
        <v>19-2021</v>
      </c>
      <c r="C121" s="0" t="s">
        <v>2952</v>
      </c>
      <c r="D121" s="0" t="s">
        <v>2730</v>
      </c>
      <c r="E121" s="25" t="n">
        <v>0.54</v>
      </c>
      <c r="F121" s="25" t="n">
        <v>0.26</v>
      </c>
      <c r="G121" s="26" t="s">
        <v>615</v>
      </c>
    </row>
    <row r="122" customFormat="false" ht="15" hidden="false" customHeight="true" outlineLevel="0" collapsed="false">
      <c r="A122" s="0" t="s">
        <v>2953</v>
      </c>
      <c r="B122" s="0" t="str">
        <f aca="false">LEFT(A122,7)</f>
        <v>19-3099</v>
      </c>
      <c r="C122" s="0" t="s">
        <v>2954</v>
      </c>
      <c r="D122" s="0" t="s">
        <v>2730</v>
      </c>
      <c r="E122" s="25" t="n">
        <v>0.53</v>
      </c>
      <c r="F122" s="25" t="n">
        <v>0.16</v>
      </c>
      <c r="G122" s="26" t="s">
        <v>668</v>
      </c>
    </row>
    <row r="123" customFormat="false" ht="15" hidden="false" customHeight="true" outlineLevel="0" collapsed="false">
      <c r="A123" s="0" t="s">
        <v>2955</v>
      </c>
      <c r="B123" s="0" t="str">
        <f aca="false">LEFT(A123,7)</f>
        <v>43-6012</v>
      </c>
      <c r="C123" s="0" t="s">
        <v>2956</v>
      </c>
      <c r="D123" s="0" t="s">
        <v>2713</v>
      </c>
      <c r="E123" s="25" t="n">
        <v>0.53</v>
      </c>
      <c r="F123" s="25" t="n">
        <v>0.42</v>
      </c>
      <c r="G123" s="26" t="s">
        <v>1829</v>
      </c>
    </row>
    <row r="124" customFormat="false" ht="15" hidden="false" customHeight="true" outlineLevel="0" collapsed="false">
      <c r="A124" s="0" t="s">
        <v>2957</v>
      </c>
      <c r="B124" s="0" t="str">
        <f aca="false">LEFT(A124,7)</f>
        <v>23-1012</v>
      </c>
      <c r="C124" s="0" t="s">
        <v>2958</v>
      </c>
      <c r="D124" s="0" t="s">
        <v>2845</v>
      </c>
      <c r="E124" s="25" t="n">
        <v>0.53</v>
      </c>
      <c r="F124" s="25" t="n">
        <v>0.45</v>
      </c>
      <c r="G124" s="26" t="s">
        <v>772</v>
      </c>
    </row>
    <row r="125" customFormat="false" ht="15" hidden="false" customHeight="true" outlineLevel="0" collapsed="false">
      <c r="A125" s="0" t="s">
        <v>2959</v>
      </c>
      <c r="B125" s="0" t="str">
        <f aca="false">LEFT(A125,7)</f>
        <v>19-1029</v>
      </c>
      <c r="C125" s="0" t="s">
        <v>2960</v>
      </c>
      <c r="D125" s="0" t="s">
        <v>2730</v>
      </c>
      <c r="E125" s="25" t="n">
        <v>0.53</v>
      </c>
      <c r="F125" s="25" t="n">
        <v>0.17</v>
      </c>
      <c r="G125" s="26" t="s">
        <v>587</v>
      </c>
    </row>
    <row r="126" customFormat="false" ht="15" hidden="false" customHeight="true" outlineLevel="0" collapsed="false">
      <c r="A126" s="0" t="s">
        <v>2961</v>
      </c>
      <c r="B126" s="0" t="str">
        <f aca="false">LEFT(A126,7)</f>
        <v>11-9199</v>
      </c>
      <c r="C126" s="0" t="s">
        <v>2962</v>
      </c>
      <c r="D126" s="0" t="s">
        <v>2804</v>
      </c>
      <c r="E126" s="25" t="n">
        <v>0.53</v>
      </c>
      <c r="F126" s="25" t="n">
        <v>0.21</v>
      </c>
      <c r="G126" s="26" t="s">
        <v>292</v>
      </c>
    </row>
    <row r="127" customFormat="false" ht="15" hidden="false" customHeight="true" outlineLevel="0" collapsed="false">
      <c r="A127" s="0" t="s">
        <v>2963</v>
      </c>
      <c r="B127" s="0" t="str">
        <f aca="false">LEFT(A127,7)</f>
        <v>25-4022</v>
      </c>
      <c r="C127" s="0" t="s">
        <v>2964</v>
      </c>
      <c r="D127" s="0" t="s">
        <v>2760</v>
      </c>
      <c r="E127" s="25" t="n">
        <v>0.53</v>
      </c>
      <c r="F127" s="25" t="n">
        <v>0.41</v>
      </c>
      <c r="G127" s="26" t="s">
        <v>956</v>
      </c>
    </row>
    <row r="128" customFormat="false" ht="15" hidden="false" customHeight="true" outlineLevel="0" collapsed="false">
      <c r="A128" s="0" t="s">
        <v>2965</v>
      </c>
      <c r="B128" s="0" t="str">
        <f aca="false">LEFT(A128,7)</f>
        <v>27-3041</v>
      </c>
      <c r="C128" s="0" t="s">
        <v>1061</v>
      </c>
      <c r="D128" s="0" t="s">
        <v>2716</v>
      </c>
      <c r="E128" s="25" t="n">
        <v>0.53</v>
      </c>
      <c r="F128" s="25" t="n">
        <v>0.4</v>
      </c>
      <c r="G128" s="26" t="s">
        <v>1060</v>
      </c>
    </row>
    <row r="129" customFormat="false" ht="15" hidden="false" customHeight="true" outlineLevel="0" collapsed="false">
      <c r="A129" s="0" t="s">
        <v>2966</v>
      </c>
      <c r="B129" s="0" t="str">
        <f aca="false">LEFT(A129,7)</f>
        <v>17-2112</v>
      </c>
      <c r="C129" s="0" t="s">
        <v>2967</v>
      </c>
      <c r="D129" s="0" t="s">
        <v>2865</v>
      </c>
      <c r="E129" s="25" t="n">
        <v>0.53</v>
      </c>
      <c r="F129" s="25" t="n">
        <v>0.21</v>
      </c>
      <c r="G129" s="26" t="s">
        <v>508</v>
      </c>
    </row>
    <row r="130" customFormat="false" ht="15" hidden="false" customHeight="true" outlineLevel="0" collapsed="false">
      <c r="A130" s="0" t="s">
        <v>2968</v>
      </c>
      <c r="B130" s="0" t="str">
        <f aca="false">LEFT(A130,7)</f>
        <v>27-3011</v>
      </c>
      <c r="C130" s="0" t="s">
        <v>2969</v>
      </c>
      <c r="D130" s="0" t="s">
        <v>2716</v>
      </c>
      <c r="E130" s="25" t="n">
        <v>0.53</v>
      </c>
      <c r="F130" s="25" t="n">
        <v>0.46</v>
      </c>
      <c r="G130" s="26" t="s">
        <v>1050</v>
      </c>
    </row>
    <row r="131" customFormat="false" ht="15" hidden="false" customHeight="true" outlineLevel="0" collapsed="false">
      <c r="A131" s="0" t="s">
        <v>2970</v>
      </c>
      <c r="B131" s="0" t="str">
        <f aca="false">LEFT(A131,7)</f>
        <v>11-9199</v>
      </c>
      <c r="C131" s="0" t="s">
        <v>2971</v>
      </c>
      <c r="D131" s="0" t="s">
        <v>2804</v>
      </c>
      <c r="E131" s="25" t="n">
        <v>0.53</v>
      </c>
      <c r="F131" s="25" t="n">
        <v>0.32</v>
      </c>
      <c r="G131" s="26" t="s">
        <v>292</v>
      </c>
    </row>
    <row r="132" customFormat="false" ht="15" hidden="false" customHeight="true" outlineLevel="0" collapsed="false">
      <c r="A132" s="0" t="s">
        <v>2972</v>
      </c>
      <c r="B132" s="0" t="str">
        <f aca="false">LEFT(A132,7)</f>
        <v>17-2112</v>
      </c>
      <c r="C132" s="0" t="s">
        <v>2973</v>
      </c>
      <c r="D132" s="0" t="s">
        <v>2865</v>
      </c>
      <c r="E132" s="25" t="n">
        <v>0.53</v>
      </c>
      <c r="F132" s="25" t="n">
        <v>0.29</v>
      </c>
      <c r="G132" s="26" t="s">
        <v>508</v>
      </c>
    </row>
    <row r="133" customFormat="false" ht="15" hidden="false" customHeight="true" outlineLevel="0" collapsed="false">
      <c r="A133" s="0" t="s">
        <v>2974</v>
      </c>
      <c r="B133" s="0" t="str">
        <f aca="false">LEFT(A133,7)</f>
        <v>25-1111</v>
      </c>
      <c r="C133" s="0" t="s">
        <v>2975</v>
      </c>
      <c r="D133" s="0" t="s">
        <v>2760</v>
      </c>
      <c r="E133" s="25" t="n">
        <v>0.53</v>
      </c>
      <c r="F133" s="25" t="n">
        <v>0.45</v>
      </c>
      <c r="G133" s="26" t="s">
        <v>862</v>
      </c>
    </row>
    <row r="134" customFormat="false" ht="15" hidden="false" customHeight="true" outlineLevel="0" collapsed="false">
      <c r="A134" s="0" t="s">
        <v>2976</v>
      </c>
      <c r="B134" s="0" t="str">
        <f aca="false">LEFT(A134,7)</f>
        <v>15-1211</v>
      </c>
      <c r="C134" s="0" t="s">
        <v>2977</v>
      </c>
      <c r="D134" s="0" t="s">
        <v>2744</v>
      </c>
      <c r="E134" s="25" t="n">
        <v>0.53</v>
      </c>
      <c r="F134" s="25" t="n">
        <v>0.09</v>
      </c>
      <c r="G134" s="26" t="s">
        <v>399</v>
      </c>
    </row>
    <row r="135" customFormat="false" ht="15" hidden="false" customHeight="true" outlineLevel="0" collapsed="false">
      <c r="A135" s="0" t="s">
        <v>2978</v>
      </c>
      <c r="B135" s="0" t="str">
        <f aca="false">LEFT(A135,7)</f>
        <v>19-2041</v>
      </c>
      <c r="C135" s="0" t="s">
        <v>2979</v>
      </c>
      <c r="D135" s="0" t="s">
        <v>2730</v>
      </c>
      <c r="E135" s="25" t="n">
        <v>0.53</v>
      </c>
      <c r="F135" s="25" t="n">
        <v>0.04</v>
      </c>
      <c r="G135" s="26" t="s">
        <v>624</v>
      </c>
    </row>
    <row r="136" customFormat="false" ht="15" hidden="false" customHeight="true" outlineLevel="0" collapsed="false">
      <c r="A136" s="0" t="s">
        <v>2980</v>
      </c>
      <c r="B136" s="0" t="str">
        <f aca="false">LEFT(A136,7)</f>
        <v>13-1161</v>
      </c>
      <c r="C136" s="0" t="s">
        <v>2981</v>
      </c>
      <c r="D136" s="0" t="s">
        <v>2733</v>
      </c>
      <c r="E136" s="25" t="n">
        <v>0.52</v>
      </c>
      <c r="F136" s="25" t="n">
        <v>0.24</v>
      </c>
      <c r="G136" s="26" t="s">
        <v>346</v>
      </c>
    </row>
    <row r="137" customFormat="false" ht="15" hidden="false" customHeight="true" outlineLevel="0" collapsed="false">
      <c r="A137" s="0" t="s">
        <v>2982</v>
      </c>
      <c r="B137" s="0" t="str">
        <f aca="false">LEFT(A137,7)</f>
        <v>17-2199</v>
      </c>
      <c r="C137" s="0" t="s">
        <v>2983</v>
      </c>
      <c r="D137" s="0" t="s">
        <v>2865</v>
      </c>
      <c r="E137" s="25" t="n">
        <v>0.52</v>
      </c>
      <c r="F137" s="25" t="n">
        <v>0.25</v>
      </c>
      <c r="G137" s="26" t="s">
        <v>530</v>
      </c>
    </row>
    <row r="138" customFormat="false" ht="15" hidden="false" customHeight="true" outlineLevel="0" collapsed="false">
      <c r="A138" s="0" t="s">
        <v>2984</v>
      </c>
      <c r="B138" s="0" t="str">
        <f aca="false">LEFT(A138,7)</f>
        <v>21-1094</v>
      </c>
      <c r="C138" s="0" t="s">
        <v>2985</v>
      </c>
      <c r="D138" s="0" t="s">
        <v>2769</v>
      </c>
      <c r="E138" s="25" t="n">
        <v>0.52</v>
      </c>
      <c r="F138" s="25" t="n">
        <v>0.41</v>
      </c>
      <c r="G138" s="26" t="s">
        <v>748</v>
      </c>
    </row>
    <row r="139" customFormat="false" ht="15" hidden="false" customHeight="true" outlineLevel="0" collapsed="false">
      <c r="A139" s="0" t="s">
        <v>2986</v>
      </c>
      <c r="B139" s="0" t="str">
        <f aca="false">LEFT(A139,7)</f>
        <v>19-1011</v>
      </c>
      <c r="C139" s="0" t="s">
        <v>2987</v>
      </c>
      <c r="D139" s="0" t="s">
        <v>2730</v>
      </c>
      <c r="E139" s="25" t="n">
        <v>0.52</v>
      </c>
      <c r="F139" s="25" t="n">
        <v>0.15</v>
      </c>
      <c r="G139" s="26" t="s">
        <v>573</v>
      </c>
    </row>
    <row r="140" customFormat="false" ht="15" hidden="false" customHeight="true" outlineLevel="0" collapsed="false">
      <c r="A140" s="0" t="s">
        <v>2988</v>
      </c>
      <c r="B140" s="0" t="str">
        <f aca="false">LEFT(A140,7)</f>
        <v>13-1081</v>
      </c>
      <c r="C140" s="0" t="s">
        <v>326</v>
      </c>
      <c r="D140" s="0" t="s">
        <v>2733</v>
      </c>
      <c r="E140" s="25" t="n">
        <v>0.52</v>
      </c>
      <c r="F140" s="25" t="n">
        <v>0.25</v>
      </c>
      <c r="G140" s="26" t="s">
        <v>325</v>
      </c>
    </row>
    <row r="141" customFormat="false" ht="15" hidden="false" customHeight="true" outlineLevel="0" collapsed="false">
      <c r="A141" s="0" t="s">
        <v>2989</v>
      </c>
      <c r="B141" s="0" t="str">
        <f aca="false">LEFT(A141,7)</f>
        <v>31-9099</v>
      </c>
      <c r="C141" s="0" t="s">
        <v>2990</v>
      </c>
      <c r="D141" s="0" t="s">
        <v>2721</v>
      </c>
      <c r="E141" s="25" t="n">
        <v>0.52</v>
      </c>
      <c r="F141" s="25" t="n">
        <v>0.39</v>
      </c>
      <c r="G141" s="26" t="s">
        <v>1334</v>
      </c>
    </row>
    <row r="142" customFormat="false" ht="15" hidden="false" customHeight="true" outlineLevel="0" collapsed="false">
      <c r="A142" s="0" t="s">
        <v>2991</v>
      </c>
      <c r="B142" s="0" t="str">
        <f aca="false">LEFT(A142,7)</f>
        <v>43-2021</v>
      </c>
      <c r="C142" s="0" t="s">
        <v>2992</v>
      </c>
      <c r="D142" s="0" t="s">
        <v>2713</v>
      </c>
      <c r="E142" s="25" t="n">
        <v>0.52</v>
      </c>
      <c r="F142" s="25" t="n">
        <v>0.43</v>
      </c>
      <c r="G142" s="26" t="s">
        <v>1704</v>
      </c>
    </row>
    <row r="143" customFormat="false" ht="15" hidden="false" customHeight="true" outlineLevel="0" collapsed="false">
      <c r="A143" s="0" t="s">
        <v>2993</v>
      </c>
      <c r="B143" s="0" t="str">
        <f aca="false">LEFT(A143,7)</f>
        <v>15-1299</v>
      </c>
      <c r="C143" s="0" t="s">
        <v>2994</v>
      </c>
      <c r="D143" s="0" t="s">
        <v>2744</v>
      </c>
      <c r="E143" s="25" t="n">
        <v>0.52</v>
      </c>
      <c r="F143" s="25" t="n">
        <v>0.29</v>
      </c>
      <c r="G143" s="26" t="s">
        <v>436</v>
      </c>
    </row>
    <row r="144" customFormat="false" ht="15" hidden="false" customHeight="true" outlineLevel="0" collapsed="false">
      <c r="A144" s="0" t="s">
        <v>2995</v>
      </c>
      <c r="B144" s="0" t="str">
        <f aca="false">LEFT(A144,7)</f>
        <v>13-1023</v>
      </c>
      <c r="C144" s="0" t="s">
        <v>2996</v>
      </c>
      <c r="D144" s="0" t="s">
        <v>2733</v>
      </c>
      <c r="E144" s="25" t="n">
        <v>0.52</v>
      </c>
      <c r="F144" s="25" t="n">
        <v>0.31</v>
      </c>
      <c r="G144" s="26" t="s">
        <v>301</v>
      </c>
    </row>
    <row r="145" customFormat="false" ht="15" hidden="false" customHeight="true" outlineLevel="0" collapsed="false">
      <c r="A145" s="0" t="s">
        <v>2997</v>
      </c>
      <c r="B145" s="0" t="str">
        <f aca="false">LEFT(A145,7)</f>
        <v>15-2031</v>
      </c>
      <c r="C145" s="0" t="s">
        <v>2998</v>
      </c>
      <c r="D145" s="0" t="s">
        <v>2744</v>
      </c>
      <c r="E145" s="25" t="n">
        <v>0.52</v>
      </c>
      <c r="F145" s="25" t="n">
        <v>0.24</v>
      </c>
      <c r="G145" s="26" t="s">
        <v>448</v>
      </c>
    </row>
    <row r="146" customFormat="false" ht="15" hidden="false" customHeight="true" outlineLevel="0" collapsed="false">
      <c r="A146" s="0" t="s">
        <v>2999</v>
      </c>
      <c r="B146" s="0" t="str">
        <f aca="false">LEFT(A146,7)</f>
        <v>25-1043</v>
      </c>
      <c r="C146" s="0" t="s">
        <v>3000</v>
      </c>
      <c r="D146" s="0" t="s">
        <v>2760</v>
      </c>
      <c r="E146" s="25" t="n">
        <v>0.51</v>
      </c>
      <c r="F146" s="25" t="n">
        <v>0.46</v>
      </c>
      <c r="G146" s="26" t="s">
        <v>818</v>
      </c>
    </row>
    <row r="147" customFormat="false" ht="15" hidden="false" customHeight="true" outlineLevel="0" collapsed="false">
      <c r="A147" s="0" t="s">
        <v>3001</v>
      </c>
      <c r="B147" s="0" t="str">
        <f aca="false">LEFT(A147,7)</f>
        <v>19-3032</v>
      </c>
      <c r="C147" s="0" t="s">
        <v>3002</v>
      </c>
      <c r="D147" s="0" t="s">
        <v>2730</v>
      </c>
      <c r="E147" s="25" t="n">
        <v>0.51</v>
      </c>
      <c r="F147" s="25" t="n">
        <v>0.4</v>
      </c>
      <c r="G147" s="26" t="s">
        <v>644</v>
      </c>
    </row>
    <row r="148" customFormat="false" ht="15" hidden="false" customHeight="true" outlineLevel="0" collapsed="false">
      <c r="A148" s="0" t="s">
        <v>3003</v>
      </c>
      <c r="B148" s="0" t="str">
        <f aca="false">LEFT(A148,7)</f>
        <v>13-2011</v>
      </c>
      <c r="C148" s="0" t="s">
        <v>3004</v>
      </c>
      <c r="D148" s="0" t="s">
        <v>2733</v>
      </c>
      <c r="E148" s="25" t="n">
        <v>0.51</v>
      </c>
      <c r="F148" s="25" t="n">
        <v>0.3</v>
      </c>
      <c r="G148" s="26" t="s">
        <v>355</v>
      </c>
    </row>
    <row r="149" customFormat="false" ht="15" hidden="false" customHeight="true" outlineLevel="0" collapsed="false">
      <c r="A149" s="0" t="s">
        <v>3005</v>
      </c>
      <c r="B149" s="0" t="str">
        <f aca="false">LEFT(A149,7)</f>
        <v>39-6012</v>
      </c>
      <c r="C149" s="0" t="s">
        <v>1591</v>
      </c>
      <c r="D149" s="0" t="s">
        <v>2769</v>
      </c>
      <c r="E149" s="25" t="n">
        <v>0.51</v>
      </c>
      <c r="F149" s="25" t="n">
        <v>0.41</v>
      </c>
      <c r="G149" s="26" t="s">
        <v>1590</v>
      </c>
    </row>
    <row r="150" customFormat="false" ht="15" hidden="false" customHeight="true" outlineLevel="0" collapsed="false">
      <c r="A150" s="0" t="s">
        <v>3006</v>
      </c>
      <c r="B150" s="0" t="str">
        <f aca="false">LEFT(A150,7)</f>
        <v>27-3042</v>
      </c>
      <c r="C150" s="0" t="s">
        <v>3007</v>
      </c>
      <c r="D150" s="0" t="s">
        <v>2716</v>
      </c>
      <c r="E150" s="25" t="n">
        <v>0.51</v>
      </c>
      <c r="F150" s="25" t="n">
        <v>0.31</v>
      </c>
      <c r="G150" s="26" t="s">
        <v>1062</v>
      </c>
    </row>
    <row r="151" customFormat="false" ht="15" hidden="false" customHeight="true" outlineLevel="0" collapsed="false">
      <c r="A151" s="0" t="s">
        <v>3008</v>
      </c>
      <c r="B151" s="0" t="str">
        <f aca="false">LEFT(A151,7)</f>
        <v>21-2021</v>
      </c>
      <c r="C151" s="0" t="s">
        <v>3009</v>
      </c>
      <c r="D151" s="0" t="s">
        <v>2769</v>
      </c>
      <c r="E151" s="25" t="n">
        <v>0.51</v>
      </c>
      <c r="F151" s="25" t="n">
        <v>0.42</v>
      </c>
      <c r="G151" s="26" t="s">
        <v>759</v>
      </c>
    </row>
    <row r="152" customFormat="false" ht="15" hidden="false" customHeight="true" outlineLevel="0" collapsed="false">
      <c r="A152" s="0" t="s">
        <v>3010</v>
      </c>
      <c r="B152" s="0" t="str">
        <f aca="false">LEFT(A152,7)</f>
        <v>13-1041</v>
      </c>
      <c r="C152" s="0" t="s">
        <v>3011</v>
      </c>
      <c r="D152" s="0" t="s">
        <v>2733</v>
      </c>
      <c r="E152" s="25" t="n">
        <v>0.51</v>
      </c>
      <c r="F152" s="25" t="n">
        <v>0.38</v>
      </c>
      <c r="G152" s="26" t="s">
        <v>311</v>
      </c>
    </row>
    <row r="153" customFormat="false" ht="15" hidden="false" customHeight="true" outlineLevel="0" collapsed="false">
      <c r="A153" s="0" t="s">
        <v>3012</v>
      </c>
      <c r="B153" s="0" t="str">
        <f aca="false">LEFT(A153,7)</f>
        <v>19-2041</v>
      </c>
      <c r="C153" s="0" t="s">
        <v>3013</v>
      </c>
      <c r="D153" s="0" t="s">
        <v>2730</v>
      </c>
      <c r="E153" s="25" t="n">
        <v>0.5</v>
      </c>
      <c r="F153" s="25" t="n">
        <v>0.16</v>
      </c>
      <c r="G153" s="26" t="s">
        <v>624</v>
      </c>
    </row>
    <row r="154" customFormat="false" ht="15" hidden="false" customHeight="true" outlineLevel="0" collapsed="false">
      <c r="A154" s="0" t="s">
        <v>3014</v>
      </c>
      <c r="B154" s="0" t="str">
        <f aca="false">LEFT(A154,7)</f>
        <v>15-1241</v>
      </c>
      <c r="C154" s="0" t="s">
        <v>3015</v>
      </c>
      <c r="D154" s="0" t="s">
        <v>2744</v>
      </c>
      <c r="E154" s="25" t="n">
        <v>0.5</v>
      </c>
      <c r="F154" s="25" t="n">
        <v>0.34</v>
      </c>
      <c r="G154" s="26" t="s">
        <v>414</v>
      </c>
    </row>
    <row r="155" customFormat="false" ht="15" hidden="false" customHeight="true" outlineLevel="0" collapsed="false">
      <c r="A155" s="0" t="s">
        <v>3016</v>
      </c>
      <c r="B155" s="0" t="str">
        <f aca="false">LEFT(A155,7)</f>
        <v>13-1041</v>
      </c>
      <c r="C155" s="0" t="s">
        <v>3017</v>
      </c>
      <c r="D155" s="0" t="s">
        <v>2733</v>
      </c>
      <c r="E155" s="25" t="n">
        <v>0.5</v>
      </c>
      <c r="F155" s="25" t="n">
        <v>0.48</v>
      </c>
      <c r="G155" s="26" t="s">
        <v>311</v>
      </c>
    </row>
    <row r="156" customFormat="false" ht="15" hidden="false" customHeight="true" outlineLevel="0" collapsed="false">
      <c r="A156" s="0" t="s">
        <v>3018</v>
      </c>
      <c r="B156" s="0" t="str">
        <f aca="false">LEFT(A156,7)</f>
        <v>13-2081</v>
      </c>
      <c r="C156" s="0" t="s">
        <v>3019</v>
      </c>
      <c r="D156" s="0" t="s">
        <v>2733</v>
      </c>
      <c r="E156" s="25" t="n">
        <v>0.5</v>
      </c>
      <c r="F156" s="25" t="n">
        <v>0.32</v>
      </c>
      <c r="G156" s="26" t="s">
        <v>385</v>
      </c>
    </row>
    <row r="157" customFormat="false" ht="15" hidden="false" customHeight="true" outlineLevel="0" collapsed="false">
      <c r="A157" s="0" t="s">
        <v>3020</v>
      </c>
      <c r="B157" s="0" t="str">
        <f aca="false">LEFT(A157,7)</f>
        <v>13-2099</v>
      </c>
      <c r="C157" s="0" t="s">
        <v>3021</v>
      </c>
      <c r="D157" s="0" t="s">
        <v>2733</v>
      </c>
      <c r="E157" s="25" t="n">
        <v>0.5</v>
      </c>
      <c r="F157" s="25" t="n">
        <v>0.18</v>
      </c>
      <c r="G157" s="26" t="s">
        <v>391</v>
      </c>
    </row>
    <row r="158" customFormat="false" ht="15" hidden="false" customHeight="true" outlineLevel="0" collapsed="false">
      <c r="A158" s="0" t="s">
        <v>3022</v>
      </c>
      <c r="B158" s="0" t="str">
        <f aca="false">LEFT(A158,7)</f>
        <v>25-1082</v>
      </c>
      <c r="C158" s="0" t="s">
        <v>3023</v>
      </c>
      <c r="D158" s="0" t="s">
        <v>2760</v>
      </c>
      <c r="E158" s="25" t="n">
        <v>0.5</v>
      </c>
      <c r="F158" s="25" t="n">
        <v>0.47</v>
      </c>
      <c r="G158" s="26" t="s">
        <v>858</v>
      </c>
    </row>
    <row r="159" customFormat="false" ht="15" hidden="false" customHeight="true" outlineLevel="0" collapsed="false">
      <c r="A159" s="0" t="s">
        <v>3024</v>
      </c>
      <c r="B159" s="0" t="str">
        <f aca="false">LEFT(A159,7)</f>
        <v>15-2011</v>
      </c>
      <c r="C159" s="0" t="s">
        <v>441</v>
      </c>
      <c r="D159" s="0" t="s">
        <v>2744</v>
      </c>
      <c r="E159" s="25" t="n">
        <v>0.5</v>
      </c>
      <c r="F159" s="25" t="n">
        <v>0.2</v>
      </c>
      <c r="G159" s="26" t="s">
        <v>442</v>
      </c>
    </row>
    <row r="160" customFormat="false" ht="15" hidden="false" customHeight="true" outlineLevel="0" collapsed="false">
      <c r="A160" s="0" t="s">
        <v>3025</v>
      </c>
      <c r="B160" s="0" t="str">
        <f aca="false">LEFT(A160,7)</f>
        <v>13-1051</v>
      </c>
      <c r="C160" s="0" t="s">
        <v>3026</v>
      </c>
      <c r="D160" s="0" t="s">
        <v>2733</v>
      </c>
      <c r="E160" s="25" t="n">
        <v>0.5</v>
      </c>
      <c r="F160" s="25" t="n">
        <v>0.25</v>
      </c>
      <c r="G160" s="26" t="s">
        <v>314</v>
      </c>
    </row>
    <row r="161" customFormat="false" ht="15" hidden="false" customHeight="true" outlineLevel="0" collapsed="false">
      <c r="A161" s="0" t="s">
        <v>3027</v>
      </c>
      <c r="B161" s="0" t="str">
        <f aca="false">LEFT(A161,7)</f>
        <v>15-1212</v>
      </c>
      <c r="C161" s="0" t="s">
        <v>3028</v>
      </c>
      <c r="D161" s="0" t="s">
        <v>2744</v>
      </c>
      <c r="E161" s="25" t="n">
        <v>0.5</v>
      </c>
      <c r="F161" s="25" t="n">
        <v>0.27</v>
      </c>
      <c r="G161" s="26" t="s">
        <v>401</v>
      </c>
    </row>
    <row r="162" customFormat="false" ht="15" hidden="false" customHeight="true" outlineLevel="0" collapsed="false">
      <c r="A162" s="0" t="s">
        <v>3029</v>
      </c>
      <c r="B162" s="0" t="str">
        <f aca="false">LEFT(A162,7)</f>
        <v>11-9072</v>
      </c>
      <c r="C162" s="0" t="s">
        <v>3030</v>
      </c>
      <c r="D162" s="0" t="s">
        <v>2804</v>
      </c>
      <c r="E162" s="25" t="n">
        <v>0.5</v>
      </c>
      <c r="F162" s="25" t="n">
        <v>0.46</v>
      </c>
      <c r="G162" s="26" t="s">
        <v>261</v>
      </c>
    </row>
    <row r="163" customFormat="false" ht="15" hidden="false" customHeight="true" outlineLevel="0" collapsed="false">
      <c r="A163" s="0" t="s">
        <v>3031</v>
      </c>
      <c r="B163" s="0" t="str">
        <f aca="false">LEFT(A163,7)</f>
        <v>11-9071</v>
      </c>
      <c r="C163" s="0" t="s">
        <v>3032</v>
      </c>
      <c r="D163" s="0" t="s">
        <v>2804</v>
      </c>
      <c r="E163" s="25" t="n">
        <v>0.5</v>
      </c>
      <c r="F163" s="25" t="n">
        <v>0.39</v>
      </c>
      <c r="G163" s="26" t="s">
        <v>259</v>
      </c>
    </row>
    <row r="164" customFormat="false" ht="15" hidden="false" customHeight="true" outlineLevel="0" collapsed="false">
      <c r="A164" s="0" t="s">
        <v>3033</v>
      </c>
      <c r="B164" s="0" t="str">
        <f aca="false">LEFT(A164,7)</f>
        <v>29-1161</v>
      </c>
      <c r="C164" s="0" t="s">
        <v>3034</v>
      </c>
      <c r="D164" s="0" t="s">
        <v>2721</v>
      </c>
      <c r="E164" s="25" t="n">
        <v>0.5</v>
      </c>
      <c r="F164" s="25" t="n">
        <v>0.45</v>
      </c>
      <c r="G164" s="26" t="s">
        <v>1162</v>
      </c>
    </row>
    <row r="165" customFormat="false" ht="15" hidden="false" customHeight="true" outlineLevel="0" collapsed="false">
      <c r="A165" s="0" t="s">
        <v>3035</v>
      </c>
      <c r="B165" s="0" t="str">
        <f aca="false">LEFT(A165,7)</f>
        <v>13-1111</v>
      </c>
      <c r="C165" s="0" t="s">
        <v>3036</v>
      </c>
      <c r="D165" s="0" t="s">
        <v>2733</v>
      </c>
      <c r="E165" s="25" t="n">
        <v>0.5</v>
      </c>
      <c r="F165" s="25" t="n">
        <v>0.4</v>
      </c>
      <c r="G165" s="26" t="s">
        <v>331</v>
      </c>
    </row>
    <row r="166" customFormat="false" ht="15" hidden="false" customHeight="true" outlineLevel="0" collapsed="false">
      <c r="A166" s="0" t="s">
        <v>3037</v>
      </c>
      <c r="B166" s="0" t="str">
        <f aca="false">LEFT(A166,7)</f>
        <v>13-1041</v>
      </c>
      <c r="C166" s="0" t="s">
        <v>3038</v>
      </c>
      <c r="D166" s="0" t="s">
        <v>2733</v>
      </c>
      <c r="E166" s="25" t="n">
        <v>0.5</v>
      </c>
      <c r="F166" s="25" t="n">
        <v>0.31</v>
      </c>
      <c r="G166" s="26" t="s">
        <v>311</v>
      </c>
    </row>
    <row r="167" customFormat="false" ht="15" hidden="false" customHeight="true" outlineLevel="0" collapsed="false">
      <c r="A167" s="0" t="s">
        <v>3039</v>
      </c>
      <c r="B167" s="0" t="str">
        <f aca="false">LEFT(A167,7)</f>
        <v>25-1123</v>
      </c>
      <c r="C167" s="0" t="s">
        <v>3040</v>
      </c>
      <c r="D167" s="0" t="s">
        <v>2760</v>
      </c>
      <c r="E167" s="25" t="n">
        <v>0.49</v>
      </c>
      <c r="F167" s="25" t="n">
        <v>0.47</v>
      </c>
      <c r="G167" s="26" t="s">
        <v>874</v>
      </c>
    </row>
    <row r="168" customFormat="false" ht="15" hidden="false" customHeight="true" outlineLevel="0" collapsed="false">
      <c r="A168" s="0" t="s">
        <v>3041</v>
      </c>
      <c r="B168" s="0" t="str">
        <f aca="false">LEFT(A168,7)</f>
        <v>33-3021</v>
      </c>
      <c r="C168" s="0" t="s">
        <v>3042</v>
      </c>
      <c r="D168" s="0" t="s">
        <v>2769</v>
      </c>
      <c r="E168" s="25" t="n">
        <v>0.49</v>
      </c>
      <c r="F168" s="25" t="n">
        <v>0.23</v>
      </c>
      <c r="G168" s="26" t="s">
        <v>1376</v>
      </c>
    </row>
    <row r="169" customFormat="false" ht="15" hidden="false" customHeight="true" outlineLevel="0" collapsed="false">
      <c r="A169" s="0" t="s">
        <v>3043</v>
      </c>
      <c r="B169" s="0" t="str">
        <f aca="false">LEFT(A169,7)</f>
        <v>13-1141</v>
      </c>
      <c r="C169" s="0" t="s">
        <v>3044</v>
      </c>
      <c r="D169" s="0" t="s">
        <v>2733</v>
      </c>
      <c r="E169" s="25" t="n">
        <v>0.49</v>
      </c>
      <c r="F169" s="25" t="n">
        <v>0.34</v>
      </c>
      <c r="G169" s="26" t="s">
        <v>340</v>
      </c>
    </row>
    <row r="170" customFormat="false" ht="15" hidden="false" customHeight="true" outlineLevel="0" collapsed="false">
      <c r="A170" s="0" t="s">
        <v>3045</v>
      </c>
      <c r="B170" s="0" t="str">
        <f aca="false">LEFT(A170,7)</f>
        <v>25-1126</v>
      </c>
      <c r="C170" s="0" t="s">
        <v>3046</v>
      </c>
      <c r="D170" s="0" t="s">
        <v>2760</v>
      </c>
      <c r="E170" s="25" t="n">
        <v>0.49</v>
      </c>
      <c r="F170" s="25" t="n">
        <v>0.45</v>
      </c>
      <c r="G170" s="26" t="s">
        <v>880</v>
      </c>
    </row>
    <row r="171" customFormat="false" ht="15" hidden="false" customHeight="true" outlineLevel="0" collapsed="false">
      <c r="A171" s="0" t="s">
        <v>3047</v>
      </c>
      <c r="B171" s="0" t="str">
        <f aca="false">LEFT(A171,7)</f>
        <v>15-1232</v>
      </c>
      <c r="C171" s="0" t="s">
        <v>3048</v>
      </c>
      <c r="D171" s="0" t="s">
        <v>2744</v>
      </c>
      <c r="E171" s="25" t="n">
        <v>0.49</v>
      </c>
      <c r="F171" s="25" t="n">
        <v>0.49</v>
      </c>
      <c r="G171" s="26" t="s">
        <v>410</v>
      </c>
    </row>
    <row r="172" customFormat="false" ht="15" hidden="false" customHeight="true" outlineLevel="0" collapsed="false">
      <c r="A172" s="0" t="s">
        <v>3049</v>
      </c>
      <c r="B172" s="0" t="str">
        <f aca="false">LEFT(A172,7)</f>
        <v>15-1241</v>
      </c>
      <c r="C172" s="0" t="s">
        <v>3050</v>
      </c>
      <c r="D172" s="0" t="s">
        <v>2744</v>
      </c>
      <c r="E172" s="25" t="n">
        <v>0.49</v>
      </c>
      <c r="F172" s="25" t="n">
        <v>0.33</v>
      </c>
      <c r="G172" s="26" t="s">
        <v>414</v>
      </c>
    </row>
    <row r="173" customFormat="false" ht="15" hidden="false" customHeight="true" outlineLevel="0" collapsed="false">
      <c r="A173" s="0" t="s">
        <v>3051</v>
      </c>
      <c r="B173" s="0" t="str">
        <f aca="false">LEFT(A173,7)</f>
        <v>11-3071</v>
      </c>
      <c r="C173" s="0" t="s">
        <v>3052</v>
      </c>
      <c r="D173" s="0" t="s">
        <v>2804</v>
      </c>
      <c r="E173" s="25" t="n">
        <v>0.49</v>
      </c>
      <c r="F173" s="25" t="n">
        <v>0.17</v>
      </c>
      <c r="G173" s="26" t="s">
        <v>223</v>
      </c>
    </row>
    <row r="174" customFormat="false" ht="15" hidden="false" customHeight="true" outlineLevel="0" collapsed="false">
      <c r="A174" s="0" t="s">
        <v>3053</v>
      </c>
      <c r="B174" s="0" t="str">
        <f aca="false">LEFT(A174,7)</f>
        <v>29-2051</v>
      </c>
      <c r="C174" s="0" t="s">
        <v>3054</v>
      </c>
      <c r="D174" s="0" t="s">
        <v>2721</v>
      </c>
      <c r="E174" s="25" t="n">
        <v>0.49</v>
      </c>
      <c r="F174" s="25" t="n">
        <v>0.44</v>
      </c>
      <c r="G174" s="26" t="s">
        <v>1241</v>
      </c>
    </row>
    <row r="175" customFormat="false" ht="15" hidden="false" customHeight="true" outlineLevel="0" collapsed="false">
      <c r="A175" s="0" t="s">
        <v>3055</v>
      </c>
      <c r="B175" s="0" t="str">
        <f aca="false">LEFT(A175,7)</f>
        <v>11-9121</v>
      </c>
      <c r="C175" s="0" t="s">
        <v>3056</v>
      </c>
      <c r="D175" s="0" t="s">
        <v>2804</v>
      </c>
      <c r="E175" s="25" t="n">
        <v>0.49</v>
      </c>
      <c r="F175" s="25" t="n">
        <v>0.39</v>
      </c>
      <c r="G175" s="26" t="s">
        <v>271</v>
      </c>
    </row>
    <row r="176" customFormat="false" ht="15" hidden="false" customHeight="true" outlineLevel="0" collapsed="false">
      <c r="A176" s="0" t="s">
        <v>3057</v>
      </c>
      <c r="B176" s="0" t="str">
        <f aca="false">LEFT(A176,7)</f>
        <v>17-2199</v>
      </c>
      <c r="C176" s="0" t="s">
        <v>3058</v>
      </c>
      <c r="D176" s="0" t="s">
        <v>2865</v>
      </c>
      <c r="E176" s="25" t="n">
        <v>0.49</v>
      </c>
      <c r="F176" s="25" t="n">
        <v>0.24</v>
      </c>
      <c r="G176" s="26" t="s">
        <v>530</v>
      </c>
    </row>
    <row r="177" customFormat="false" ht="15" hidden="false" customHeight="true" outlineLevel="0" collapsed="false">
      <c r="A177" s="0" t="s">
        <v>3059</v>
      </c>
      <c r="B177" s="0" t="str">
        <f aca="false">LEFT(A177,7)</f>
        <v>29-1031</v>
      </c>
      <c r="C177" s="0" t="s">
        <v>3060</v>
      </c>
      <c r="D177" s="0" t="s">
        <v>2721</v>
      </c>
      <c r="E177" s="25" t="n">
        <v>0.49</v>
      </c>
      <c r="F177" s="25" t="n">
        <v>0.39</v>
      </c>
      <c r="G177" s="26" t="s">
        <v>1120</v>
      </c>
    </row>
    <row r="178" customFormat="false" ht="15" hidden="false" customHeight="true" outlineLevel="0" collapsed="false">
      <c r="A178" s="0" t="s">
        <v>3061</v>
      </c>
      <c r="B178" s="0" t="str">
        <f aca="false">LEFT(A178,7)</f>
        <v>11-3051</v>
      </c>
      <c r="C178" s="0" t="s">
        <v>3062</v>
      </c>
      <c r="D178" s="0" t="s">
        <v>2804</v>
      </c>
      <c r="E178" s="25" t="n">
        <v>0.49</v>
      </c>
      <c r="F178" s="25" t="n">
        <v>0.29</v>
      </c>
      <c r="G178" s="26" t="s">
        <v>217</v>
      </c>
    </row>
    <row r="179" customFormat="false" ht="15" hidden="false" customHeight="true" outlineLevel="0" collapsed="false">
      <c r="A179" s="0" t="s">
        <v>3063</v>
      </c>
      <c r="B179" s="0" t="str">
        <f aca="false">LEFT(A179,7)</f>
        <v>29-2099</v>
      </c>
      <c r="C179" s="0" t="s">
        <v>3064</v>
      </c>
      <c r="D179" s="0" t="s">
        <v>2721</v>
      </c>
      <c r="E179" s="25" t="n">
        <v>0.49</v>
      </c>
      <c r="F179" s="25" t="n">
        <v>0.37</v>
      </c>
      <c r="G179" s="26" t="s">
        <v>1268</v>
      </c>
    </row>
    <row r="180" customFormat="false" ht="15" hidden="false" customHeight="true" outlineLevel="0" collapsed="false">
      <c r="A180" s="0" t="s">
        <v>3065</v>
      </c>
      <c r="B180" s="0" t="str">
        <f aca="false">LEFT(A180,7)</f>
        <v>43-4071</v>
      </c>
      <c r="C180" s="0" t="s">
        <v>3066</v>
      </c>
      <c r="D180" s="0" t="s">
        <v>2713</v>
      </c>
      <c r="E180" s="25" t="n">
        <v>0.49</v>
      </c>
      <c r="F180" s="25" t="n">
        <v>0.47</v>
      </c>
      <c r="G180" s="26" t="s">
        <v>1758</v>
      </c>
    </row>
    <row r="181" customFormat="false" ht="15" hidden="false" customHeight="true" outlineLevel="0" collapsed="false">
      <c r="A181" s="0" t="s">
        <v>3067</v>
      </c>
      <c r="B181" s="0" t="str">
        <f aca="false">LEFT(A181,7)</f>
        <v>13-1081</v>
      </c>
      <c r="C181" s="0" t="s">
        <v>3068</v>
      </c>
      <c r="D181" s="0" t="s">
        <v>2733</v>
      </c>
      <c r="E181" s="25" t="n">
        <v>0.49</v>
      </c>
      <c r="F181" s="25" t="n">
        <v>0.12</v>
      </c>
      <c r="G181" s="26" t="s">
        <v>325</v>
      </c>
    </row>
    <row r="182" customFormat="false" ht="15" hidden="false" customHeight="true" outlineLevel="0" collapsed="false">
      <c r="A182" s="0" t="s">
        <v>3069</v>
      </c>
      <c r="B182" s="0" t="str">
        <f aca="false">LEFT(A182,7)</f>
        <v>17-2011</v>
      </c>
      <c r="C182" s="0" t="s">
        <v>3070</v>
      </c>
      <c r="D182" s="0" t="s">
        <v>2865</v>
      </c>
      <c r="E182" s="25" t="n">
        <v>0.49</v>
      </c>
      <c r="F182" s="25" t="n">
        <v>0.24</v>
      </c>
      <c r="G182" s="26" t="s">
        <v>479</v>
      </c>
    </row>
    <row r="183" customFormat="false" ht="15" hidden="false" customHeight="true" outlineLevel="0" collapsed="false">
      <c r="A183" s="0" t="s">
        <v>3071</v>
      </c>
      <c r="B183" s="0" t="str">
        <f aca="false">LEFT(A183,7)</f>
        <v>41-4012</v>
      </c>
      <c r="C183" s="0" t="s">
        <v>3072</v>
      </c>
      <c r="D183" s="0" t="s">
        <v>2723</v>
      </c>
      <c r="E183" s="25" t="n">
        <v>0.49</v>
      </c>
      <c r="F183" s="25" t="n">
        <v>0.42</v>
      </c>
      <c r="G183" s="26" t="s">
        <v>1662</v>
      </c>
    </row>
    <row r="184" customFormat="false" ht="15" hidden="false" customHeight="true" outlineLevel="0" collapsed="false">
      <c r="A184" s="0" t="s">
        <v>3073</v>
      </c>
      <c r="B184" s="0" t="str">
        <f aca="false">LEFT(A184,7)</f>
        <v>21-1013</v>
      </c>
      <c r="C184" s="0" t="s">
        <v>3074</v>
      </c>
      <c r="D184" s="0" t="s">
        <v>2769</v>
      </c>
      <c r="E184" s="25" t="n">
        <v>0.48</v>
      </c>
      <c r="F184" s="25" t="n">
        <v>0.42</v>
      </c>
      <c r="G184" s="26" t="s">
        <v>722</v>
      </c>
    </row>
    <row r="185" customFormat="false" ht="15" hidden="false" customHeight="true" outlineLevel="0" collapsed="false">
      <c r="A185" s="0" t="s">
        <v>3075</v>
      </c>
      <c r="B185" s="0" t="str">
        <f aca="false">LEFT(A185,7)</f>
        <v>41-3021</v>
      </c>
      <c r="C185" s="0" t="s">
        <v>3076</v>
      </c>
      <c r="D185" s="0" t="s">
        <v>2723</v>
      </c>
      <c r="E185" s="25" t="n">
        <v>0.48</v>
      </c>
      <c r="F185" s="25" t="n">
        <v>0.38</v>
      </c>
      <c r="G185" s="26" t="s">
        <v>1646</v>
      </c>
    </row>
    <row r="186" customFormat="false" ht="15" hidden="false" customHeight="true" outlineLevel="0" collapsed="false">
      <c r="A186" s="0" t="s">
        <v>3077</v>
      </c>
      <c r="B186" s="0" t="str">
        <f aca="false">LEFT(A186,7)</f>
        <v>25-1063</v>
      </c>
      <c r="C186" s="0" t="s">
        <v>3078</v>
      </c>
      <c r="D186" s="0" t="s">
        <v>2760</v>
      </c>
      <c r="E186" s="25" t="n">
        <v>0.48</v>
      </c>
      <c r="F186" s="25" t="n">
        <v>0.44</v>
      </c>
      <c r="G186" s="26" t="s">
        <v>836</v>
      </c>
    </row>
    <row r="187" customFormat="false" ht="15" hidden="false" customHeight="true" outlineLevel="0" collapsed="false">
      <c r="A187" s="0" t="s">
        <v>3079</v>
      </c>
      <c r="B187" s="0" t="str">
        <f aca="false">LEFT(A187,7)</f>
        <v>13-2099</v>
      </c>
      <c r="C187" s="0" t="s">
        <v>3080</v>
      </c>
      <c r="D187" s="0" t="s">
        <v>2733</v>
      </c>
      <c r="E187" s="25" t="n">
        <v>0.48</v>
      </c>
      <c r="F187" s="25" t="n">
        <v>0.42</v>
      </c>
      <c r="G187" s="26" t="s">
        <v>391</v>
      </c>
    </row>
    <row r="188" customFormat="false" ht="15" hidden="false" customHeight="true" outlineLevel="0" collapsed="false">
      <c r="A188" s="0" t="s">
        <v>3081</v>
      </c>
      <c r="B188" s="0" t="str">
        <f aca="false">LEFT(A188,7)</f>
        <v>13-1031</v>
      </c>
      <c r="C188" s="0" t="s">
        <v>3082</v>
      </c>
      <c r="D188" s="0" t="s">
        <v>2733</v>
      </c>
      <c r="E188" s="25" t="n">
        <v>0.48</v>
      </c>
      <c r="F188" s="25" t="n">
        <v>0.35</v>
      </c>
      <c r="G188" s="26" t="s">
        <v>305</v>
      </c>
    </row>
    <row r="189" customFormat="false" ht="15" hidden="false" customHeight="true" outlineLevel="0" collapsed="false">
      <c r="A189" s="0" t="s">
        <v>3083</v>
      </c>
      <c r="B189" s="0" t="str">
        <f aca="false">LEFT(A189,7)</f>
        <v>43-3021</v>
      </c>
      <c r="C189" s="0" t="s">
        <v>3084</v>
      </c>
      <c r="D189" s="0" t="s">
        <v>2713</v>
      </c>
      <c r="E189" s="25" t="n">
        <v>0.48</v>
      </c>
      <c r="F189" s="25" t="n">
        <v>0.41</v>
      </c>
      <c r="G189" s="26" t="s">
        <v>1716</v>
      </c>
    </row>
    <row r="190" customFormat="false" ht="15" hidden="false" customHeight="true" outlineLevel="0" collapsed="false">
      <c r="A190" s="0" t="s">
        <v>3085</v>
      </c>
      <c r="B190" s="0" t="str">
        <f aca="false">LEFT(A190,7)</f>
        <v>13-1199</v>
      </c>
      <c r="C190" s="0" t="s">
        <v>3086</v>
      </c>
      <c r="D190" s="0" t="s">
        <v>2733</v>
      </c>
      <c r="E190" s="25" t="n">
        <v>0.48</v>
      </c>
      <c r="F190" s="25" t="n">
        <v>0.42</v>
      </c>
      <c r="G190" s="26" t="s">
        <v>349</v>
      </c>
    </row>
    <row r="191" customFormat="false" ht="15" hidden="false" customHeight="true" outlineLevel="0" collapsed="false">
      <c r="A191" s="0" t="s">
        <v>3087</v>
      </c>
      <c r="B191" s="0" t="str">
        <f aca="false">LEFT(A191,7)</f>
        <v>15-1255</v>
      </c>
      <c r="C191" s="0" t="s">
        <v>3088</v>
      </c>
      <c r="D191" s="0" t="s">
        <v>2744</v>
      </c>
      <c r="E191" s="25" t="n">
        <v>0.48</v>
      </c>
      <c r="F191" s="25" t="n">
        <v>0.37</v>
      </c>
      <c r="G191" s="26" t="s">
        <v>432</v>
      </c>
    </row>
    <row r="192" customFormat="false" ht="15" hidden="false" customHeight="true" outlineLevel="0" collapsed="false">
      <c r="A192" s="0" t="s">
        <v>3089</v>
      </c>
      <c r="B192" s="0" t="str">
        <f aca="false">LEFT(A192,7)</f>
        <v>17-2072</v>
      </c>
      <c r="C192" s="0" t="s">
        <v>3090</v>
      </c>
      <c r="D192" s="0" t="s">
        <v>2865</v>
      </c>
      <c r="E192" s="25" t="n">
        <v>0.48</v>
      </c>
      <c r="F192" s="25" t="n">
        <v>0.37</v>
      </c>
      <c r="G192" s="26" t="s">
        <v>499</v>
      </c>
    </row>
    <row r="193" customFormat="false" ht="15" hidden="false" customHeight="true" outlineLevel="0" collapsed="false">
      <c r="A193" s="0" t="s">
        <v>3091</v>
      </c>
      <c r="B193" s="0" t="str">
        <f aca="false">LEFT(A193,7)</f>
        <v>25-1051</v>
      </c>
      <c r="C193" s="0" t="s">
        <v>3092</v>
      </c>
      <c r="D193" s="0" t="s">
        <v>2760</v>
      </c>
      <c r="E193" s="25" t="n">
        <v>0.48</v>
      </c>
      <c r="F193" s="25" t="n">
        <v>0.47</v>
      </c>
      <c r="G193" s="26" t="s">
        <v>822</v>
      </c>
    </row>
    <row r="194" customFormat="false" ht="15" hidden="false" customHeight="true" outlineLevel="0" collapsed="false">
      <c r="A194" s="0" t="s">
        <v>3093</v>
      </c>
      <c r="B194" s="0" t="str">
        <f aca="false">LEFT(A194,7)</f>
        <v>25-1193</v>
      </c>
      <c r="C194" s="0" t="s">
        <v>3094</v>
      </c>
      <c r="D194" s="0" t="s">
        <v>2760</v>
      </c>
      <c r="E194" s="25" t="n">
        <v>0.48</v>
      </c>
      <c r="F194" s="25" t="n">
        <v>0.46</v>
      </c>
      <c r="G194" s="26" t="s">
        <v>886</v>
      </c>
    </row>
    <row r="195" customFormat="false" ht="15" hidden="false" customHeight="true" outlineLevel="0" collapsed="false">
      <c r="A195" s="0" t="s">
        <v>3095</v>
      </c>
      <c r="B195" s="0" t="str">
        <f aca="false">LEFT(A195,7)</f>
        <v>43-4141</v>
      </c>
      <c r="C195" s="0" t="s">
        <v>3096</v>
      </c>
      <c r="D195" s="0" t="s">
        <v>2713</v>
      </c>
      <c r="E195" s="25" t="n">
        <v>0.48</v>
      </c>
      <c r="F195" s="25" t="n">
        <v>0.48</v>
      </c>
      <c r="G195" s="26" t="s">
        <v>1773</v>
      </c>
    </row>
    <row r="196" customFormat="false" ht="15" hidden="false" customHeight="true" outlineLevel="0" collapsed="false">
      <c r="A196" s="0" t="s">
        <v>3097</v>
      </c>
      <c r="B196" s="0" t="str">
        <f aca="false">LEFT(A196,7)</f>
        <v>17-2199</v>
      </c>
      <c r="C196" s="0" t="s">
        <v>3098</v>
      </c>
      <c r="D196" s="0" t="s">
        <v>2865</v>
      </c>
      <c r="E196" s="25" t="n">
        <v>0.48</v>
      </c>
      <c r="F196" s="25" t="n">
        <v>0.29</v>
      </c>
      <c r="G196" s="26" t="s">
        <v>530</v>
      </c>
    </row>
    <row r="197" customFormat="false" ht="15" hidden="false" customHeight="true" outlineLevel="0" collapsed="false">
      <c r="A197" s="0" t="s">
        <v>3099</v>
      </c>
      <c r="B197" s="0" t="str">
        <f aca="false">LEFT(A197,7)</f>
        <v>43-2011</v>
      </c>
      <c r="C197" s="0" t="s">
        <v>3100</v>
      </c>
      <c r="D197" s="0" t="s">
        <v>2713</v>
      </c>
      <c r="E197" s="25" t="n">
        <v>0.48</v>
      </c>
      <c r="F197" s="25" t="n">
        <v>0.5</v>
      </c>
      <c r="G197" s="26" t="s">
        <v>1701</v>
      </c>
    </row>
    <row r="198" customFormat="false" ht="15" hidden="false" customHeight="true" outlineLevel="0" collapsed="false">
      <c r="A198" s="0" t="s">
        <v>3101</v>
      </c>
      <c r="B198" s="0" t="str">
        <f aca="false">LEFT(A198,7)</f>
        <v>19-2041</v>
      </c>
      <c r="C198" s="0" t="s">
        <v>3102</v>
      </c>
      <c r="D198" s="0" t="s">
        <v>2730</v>
      </c>
      <c r="E198" s="25" t="n">
        <v>0.48</v>
      </c>
      <c r="F198" s="25" t="n">
        <v>0.29</v>
      </c>
      <c r="G198" s="26" t="s">
        <v>624</v>
      </c>
    </row>
    <row r="199" customFormat="false" ht="15" hidden="false" customHeight="true" outlineLevel="0" collapsed="false">
      <c r="A199" s="0" t="s">
        <v>3103</v>
      </c>
      <c r="B199" s="0" t="str">
        <f aca="false">LEFT(A199,7)</f>
        <v>17-2141</v>
      </c>
      <c r="C199" s="0" t="s">
        <v>3104</v>
      </c>
      <c r="D199" s="0" t="s">
        <v>2865</v>
      </c>
      <c r="E199" s="25" t="n">
        <v>0.48</v>
      </c>
      <c r="F199" s="25" t="n">
        <v>0.22</v>
      </c>
      <c r="G199" s="26" t="s">
        <v>518</v>
      </c>
    </row>
    <row r="200" customFormat="false" ht="15" hidden="false" customHeight="true" outlineLevel="0" collapsed="false">
      <c r="A200" s="0" t="s">
        <v>3105</v>
      </c>
      <c r="B200" s="0" t="str">
        <f aca="false">LEFT(A200,7)</f>
        <v>11-9041</v>
      </c>
      <c r="C200" s="0" t="s">
        <v>3106</v>
      </c>
      <c r="D200" s="0" t="s">
        <v>2804</v>
      </c>
      <c r="E200" s="25" t="n">
        <v>0.48</v>
      </c>
      <c r="F200" s="25" t="n">
        <v>0.26</v>
      </c>
      <c r="G200" s="26" t="s">
        <v>253</v>
      </c>
    </row>
    <row r="201" customFormat="false" ht="15" hidden="false" customHeight="true" outlineLevel="0" collapsed="false">
      <c r="A201" s="0" t="s">
        <v>3107</v>
      </c>
      <c r="B201" s="0" t="str">
        <f aca="false">LEFT(A201,7)</f>
        <v>15-1244</v>
      </c>
      <c r="C201" s="0" t="s">
        <v>3108</v>
      </c>
      <c r="D201" s="0" t="s">
        <v>2744</v>
      </c>
      <c r="E201" s="25" t="n">
        <v>0.47</v>
      </c>
      <c r="F201" s="25" t="n">
        <v>0.32</v>
      </c>
      <c r="G201" s="26" t="s">
        <v>420</v>
      </c>
    </row>
    <row r="202" customFormat="false" ht="15" hidden="false" customHeight="true" outlineLevel="0" collapsed="false">
      <c r="A202" s="0" t="s">
        <v>3109</v>
      </c>
      <c r="B202" s="0" t="str">
        <f aca="false">LEFT(A202,7)</f>
        <v>23-2011</v>
      </c>
      <c r="C202" s="0" t="s">
        <v>3110</v>
      </c>
      <c r="D202" s="0" t="s">
        <v>2845</v>
      </c>
      <c r="E202" s="25" t="n">
        <v>0.47</v>
      </c>
      <c r="F202" s="25" t="n">
        <v>0.45</v>
      </c>
      <c r="G202" s="26" t="s">
        <v>786</v>
      </c>
    </row>
    <row r="203" customFormat="false" ht="15" hidden="false" customHeight="true" outlineLevel="0" collapsed="false">
      <c r="A203" s="0" t="s">
        <v>3111</v>
      </c>
      <c r="B203" s="0" t="str">
        <f aca="false">LEFT(A203,7)</f>
        <v>11-9161</v>
      </c>
      <c r="C203" s="0" t="s">
        <v>3112</v>
      </c>
      <c r="D203" s="0" t="s">
        <v>2804</v>
      </c>
      <c r="E203" s="25" t="n">
        <v>0.47</v>
      </c>
      <c r="F203" s="25" t="n">
        <v>0.39</v>
      </c>
      <c r="G203" s="26" t="s">
        <v>283</v>
      </c>
    </row>
    <row r="204" customFormat="false" ht="15" hidden="false" customHeight="true" outlineLevel="0" collapsed="false">
      <c r="A204" s="0" t="s">
        <v>3113</v>
      </c>
      <c r="B204" s="0" t="str">
        <f aca="false">LEFT(A204,7)</f>
        <v>25-1031</v>
      </c>
      <c r="C204" s="0" t="s">
        <v>3114</v>
      </c>
      <c r="D204" s="0" t="s">
        <v>2760</v>
      </c>
      <c r="E204" s="25" t="n">
        <v>0.47</v>
      </c>
      <c r="F204" s="25" t="n">
        <v>0.46</v>
      </c>
      <c r="G204" s="26" t="s">
        <v>808</v>
      </c>
    </row>
    <row r="205" customFormat="false" ht="15" hidden="false" customHeight="true" outlineLevel="0" collapsed="false">
      <c r="A205" s="0" t="s">
        <v>3115</v>
      </c>
      <c r="B205" s="0" t="str">
        <f aca="false">LEFT(A205,7)</f>
        <v>19-1029</v>
      </c>
      <c r="C205" s="0" t="s">
        <v>3116</v>
      </c>
      <c r="D205" s="0" t="s">
        <v>2730</v>
      </c>
      <c r="E205" s="25" t="n">
        <v>0.47</v>
      </c>
      <c r="F205" s="25" t="n">
        <v>0.33</v>
      </c>
      <c r="G205" s="26" t="s">
        <v>587</v>
      </c>
    </row>
    <row r="206" customFormat="false" ht="15" hidden="false" customHeight="true" outlineLevel="0" collapsed="false">
      <c r="A206" s="0" t="s">
        <v>3117</v>
      </c>
      <c r="B206" s="0" t="str">
        <f aca="false">LEFT(A206,7)</f>
        <v>25-4011</v>
      </c>
      <c r="C206" s="0" t="s">
        <v>949</v>
      </c>
      <c r="D206" s="0" t="s">
        <v>2760</v>
      </c>
      <c r="E206" s="25" t="n">
        <v>0.47</v>
      </c>
      <c r="F206" s="25" t="n">
        <v>0.24</v>
      </c>
      <c r="G206" s="26" t="s">
        <v>948</v>
      </c>
    </row>
    <row r="207" customFormat="false" ht="15" hidden="false" customHeight="true" outlineLevel="0" collapsed="false">
      <c r="A207" s="0" t="s">
        <v>3118</v>
      </c>
      <c r="B207" s="0" t="str">
        <f aca="false">LEFT(A207,7)</f>
        <v>11-3111</v>
      </c>
      <c r="C207" s="0" t="s">
        <v>3119</v>
      </c>
      <c r="D207" s="0" t="s">
        <v>2804</v>
      </c>
      <c r="E207" s="25" t="n">
        <v>0.47</v>
      </c>
      <c r="F207" s="25" t="n">
        <v>0.3</v>
      </c>
      <c r="G207" s="26" t="s">
        <v>226</v>
      </c>
    </row>
    <row r="208" customFormat="false" ht="15" hidden="false" customHeight="true" outlineLevel="0" collapsed="false">
      <c r="A208" s="0" t="s">
        <v>3120</v>
      </c>
      <c r="B208" s="0" t="str">
        <f aca="false">LEFT(A208,7)</f>
        <v>25-1194</v>
      </c>
      <c r="C208" s="0" t="s">
        <v>3121</v>
      </c>
      <c r="D208" s="0" t="s">
        <v>2760</v>
      </c>
      <c r="E208" s="25" t="n">
        <v>0.47</v>
      </c>
      <c r="F208" s="25" t="n">
        <v>0.46</v>
      </c>
      <c r="G208" s="26" t="s">
        <v>888</v>
      </c>
    </row>
    <row r="209" customFormat="false" ht="15" hidden="false" customHeight="true" outlineLevel="0" collapsed="false">
      <c r="A209" s="0" t="s">
        <v>3122</v>
      </c>
      <c r="B209" s="0" t="str">
        <f aca="false">LEFT(A209,7)</f>
        <v>43-5031</v>
      </c>
      <c r="C209" s="0" t="s">
        <v>3123</v>
      </c>
      <c r="D209" s="0" t="s">
        <v>2713</v>
      </c>
      <c r="E209" s="25" t="n">
        <v>0.47</v>
      </c>
      <c r="F209" s="25" t="n">
        <v>0.44</v>
      </c>
      <c r="G209" s="26" t="s">
        <v>1800</v>
      </c>
    </row>
    <row r="210" customFormat="false" ht="15" hidden="false" customHeight="true" outlineLevel="0" collapsed="false">
      <c r="A210" s="0" t="s">
        <v>3124</v>
      </c>
      <c r="B210" s="0" t="str">
        <f aca="false">LEFT(A210,7)</f>
        <v>29-1171</v>
      </c>
      <c r="C210" s="0" t="s">
        <v>3125</v>
      </c>
      <c r="D210" s="0" t="s">
        <v>2721</v>
      </c>
      <c r="E210" s="25" t="n">
        <v>0.47</v>
      </c>
      <c r="F210" s="25" t="n">
        <v>0.29</v>
      </c>
      <c r="G210" s="26" t="s">
        <v>1165</v>
      </c>
    </row>
    <row r="211" customFormat="false" ht="15" hidden="false" customHeight="true" outlineLevel="0" collapsed="false">
      <c r="A211" s="0" t="s">
        <v>3126</v>
      </c>
      <c r="B211" s="0" t="str">
        <f aca="false">LEFT(A211,7)</f>
        <v>29-1141</v>
      </c>
      <c r="C211" s="0" t="s">
        <v>3127</v>
      </c>
      <c r="D211" s="0" t="s">
        <v>2721</v>
      </c>
      <c r="E211" s="25" t="n">
        <v>0.47</v>
      </c>
      <c r="F211" s="25" t="n">
        <v>0.4</v>
      </c>
      <c r="G211" s="26" t="s">
        <v>1156</v>
      </c>
    </row>
    <row r="212" customFormat="false" ht="15" hidden="false" customHeight="true" outlineLevel="0" collapsed="false">
      <c r="A212" s="0" t="s">
        <v>3128</v>
      </c>
      <c r="B212" s="0" t="str">
        <f aca="false">LEFT(A212,7)</f>
        <v>11-3071</v>
      </c>
      <c r="C212" s="0" t="s">
        <v>3129</v>
      </c>
      <c r="D212" s="0" t="s">
        <v>2804</v>
      </c>
      <c r="E212" s="25" t="n">
        <v>0.47</v>
      </c>
      <c r="F212" s="25" t="n">
        <v>0.31</v>
      </c>
      <c r="G212" s="26" t="s">
        <v>223</v>
      </c>
    </row>
    <row r="213" customFormat="false" ht="15" hidden="false" customHeight="true" outlineLevel="0" collapsed="false">
      <c r="A213" s="0" t="s">
        <v>3130</v>
      </c>
      <c r="B213" s="0" t="str">
        <f aca="false">LEFT(A213,7)</f>
        <v>19-4099</v>
      </c>
      <c r="C213" s="0" t="s">
        <v>3131</v>
      </c>
      <c r="D213" s="0" t="s">
        <v>2730</v>
      </c>
      <c r="E213" s="25" t="n">
        <v>0.47</v>
      </c>
      <c r="F213" s="25" t="n">
        <v>0.41</v>
      </c>
      <c r="G213" s="26" t="s">
        <v>705</v>
      </c>
    </row>
    <row r="214" customFormat="false" ht="15" hidden="false" customHeight="true" outlineLevel="0" collapsed="false">
      <c r="A214" s="0" t="s">
        <v>3132</v>
      </c>
      <c r="B214" s="0" t="str">
        <f aca="false">LEFT(A214,7)</f>
        <v>41-9022</v>
      </c>
      <c r="C214" s="0" t="s">
        <v>3133</v>
      </c>
      <c r="D214" s="0" t="s">
        <v>2723</v>
      </c>
      <c r="E214" s="25" t="n">
        <v>0.47</v>
      </c>
      <c r="F214" s="25" t="n">
        <v>0.43</v>
      </c>
      <c r="G214" s="26" t="s">
        <v>1676</v>
      </c>
    </row>
    <row r="215" customFormat="false" ht="15" hidden="false" customHeight="true" outlineLevel="0" collapsed="false">
      <c r="A215" s="0" t="s">
        <v>3134</v>
      </c>
      <c r="B215" s="0" t="str">
        <f aca="false">LEFT(A215,7)</f>
        <v>25-1192</v>
      </c>
      <c r="C215" s="0" t="s">
        <v>3135</v>
      </c>
      <c r="D215" s="0" t="s">
        <v>2760</v>
      </c>
      <c r="E215" s="25" t="n">
        <v>0.46</v>
      </c>
      <c r="F215" s="25" t="n">
        <v>0.48</v>
      </c>
      <c r="G215" s="26" t="s">
        <v>884</v>
      </c>
    </row>
    <row r="216" customFormat="false" ht="15" hidden="false" customHeight="true" outlineLevel="0" collapsed="false">
      <c r="A216" s="0" t="s">
        <v>3136</v>
      </c>
      <c r="B216" s="0" t="str">
        <f aca="false">LEFT(A216,7)</f>
        <v>25-1053</v>
      </c>
      <c r="C216" s="0" t="s">
        <v>3137</v>
      </c>
      <c r="D216" s="0" t="s">
        <v>2760</v>
      </c>
      <c r="E216" s="25" t="n">
        <v>0.46</v>
      </c>
      <c r="F216" s="25" t="n">
        <v>0.48</v>
      </c>
      <c r="G216" s="26" t="s">
        <v>826</v>
      </c>
    </row>
    <row r="217" customFormat="false" ht="15" hidden="false" customHeight="true" outlineLevel="0" collapsed="false">
      <c r="A217" s="0" t="s">
        <v>3138</v>
      </c>
      <c r="B217" s="0" t="str">
        <f aca="false">LEFT(A217,7)</f>
        <v>11-3013</v>
      </c>
      <c r="C217" s="0" t="s">
        <v>3139</v>
      </c>
      <c r="D217" s="0" t="s">
        <v>2804</v>
      </c>
      <c r="E217" s="25" t="n">
        <v>0.46</v>
      </c>
      <c r="F217" s="25" t="n">
        <v>0.38</v>
      </c>
      <c r="G217" s="26" t="s">
        <v>207</v>
      </c>
    </row>
    <row r="218" customFormat="false" ht="15" hidden="false" customHeight="true" outlineLevel="0" collapsed="false">
      <c r="A218" s="0" t="s">
        <v>3140</v>
      </c>
      <c r="B218" s="0" t="str">
        <f aca="false">LEFT(A218,7)</f>
        <v>29-1127</v>
      </c>
      <c r="C218" s="0" t="s">
        <v>3141</v>
      </c>
      <c r="D218" s="0" t="s">
        <v>2721</v>
      </c>
      <c r="E218" s="25" t="n">
        <v>0.46</v>
      </c>
      <c r="F218" s="25" t="n">
        <v>0.38</v>
      </c>
      <c r="G218" s="26" t="s">
        <v>1145</v>
      </c>
    </row>
    <row r="219" customFormat="false" ht="15" hidden="false" customHeight="true" outlineLevel="0" collapsed="false">
      <c r="A219" s="0" t="s">
        <v>3142</v>
      </c>
      <c r="B219" s="0" t="str">
        <f aca="false">LEFT(A219,7)</f>
        <v>17-2131</v>
      </c>
      <c r="C219" s="0" t="s">
        <v>3143</v>
      </c>
      <c r="D219" s="0" t="s">
        <v>2865</v>
      </c>
      <c r="E219" s="25" t="n">
        <v>0.46</v>
      </c>
      <c r="F219" s="25" t="n">
        <v>0.38</v>
      </c>
      <c r="G219" s="26" t="s">
        <v>515</v>
      </c>
    </row>
    <row r="220" customFormat="false" ht="15" hidden="false" customHeight="true" outlineLevel="0" collapsed="false">
      <c r="A220" s="0" t="s">
        <v>3144</v>
      </c>
      <c r="B220" s="0" t="str">
        <f aca="false">LEFT(A220,7)</f>
        <v>11-9131</v>
      </c>
      <c r="C220" s="0" t="s">
        <v>3145</v>
      </c>
      <c r="D220" s="0" t="s">
        <v>2804</v>
      </c>
      <c r="E220" s="25" t="n">
        <v>0.46</v>
      </c>
      <c r="F220" s="25" t="n">
        <v>0.47</v>
      </c>
      <c r="G220" s="26" t="s">
        <v>274</v>
      </c>
    </row>
    <row r="221" customFormat="false" ht="15" hidden="false" customHeight="true" outlineLevel="0" collapsed="false">
      <c r="A221" s="0" t="s">
        <v>3146</v>
      </c>
      <c r="B221" s="0" t="str">
        <f aca="false">LEFT(A221,7)</f>
        <v>17-2051</v>
      </c>
      <c r="C221" s="0" t="s">
        <v>3147</v>
      </c>
      <c r="D221" s="0" t="s">
        <v>2865</v>
      </c>
      <c r="E221" s="25" t="n">
        <v>0.46</v>
      </c>
      <c r="F221" s="25" t="n">
        <v>0.39</v>
      </c>
      <c r="G221" s="26" t="s">
        <v>491</v>
      </c>
    </row>
    <row r="222" customFormat="false" ht="15" hidden="false" customHeight="true" outlineLevel="0" collapsed="false">
      <c r="A222" s="0" t="s">
        <v>3148</v>
      </c>
      <c r="B222" s="0" t="str">
        <f aca="false">LEFT(A222,7)</f>
        <v>11-9179</v>
      </c>
      <c r="C222" s="0" t="s">
        <v>3149</v>
      </c>
      <c r="D222" s="0" t="s">
        <v>2804</v>
      </c>
      <c r="E222" s="25" t="n">
        <v>0.46</v>
      </c>
      <c r="F222" s="25" t="n">
        <v>0.48</v>
      </c>
      <c r="G222" s="26" t="s">
        <v>288</v>
      </c>
    </row>
    <row r="223" customFormat="false" ht="15" hidden="false" customHeight="true" outlineLevel="0" collapsed="false">
      <c r="A223" s="0" t="s">
        <v>3150</v>
      </c>
      <c r="B223" s="0" t="str">
        <f aca="false">LEFT(A223,7)</f>
        <v>17-2199</v>
      </c>
      <c r="C223" s="0" t="s">
        <v>3151</v>
      </c>
      <c r="D223" s="0" t="s">
        <v>2865</v>
      </c>
      <c r="E223" s="25" t="n">
        <v>0.46</v>
      </c>
      <c r="F223" s="25" t="n">
        <v>0.38</v>
      </c>
      <c r="G223" s="26" t="s">
        <v>530</v>
      </c>
    </row>
    <row r="224" customFormat="false" ht="15" hidden="false" customHeight="true" outlineLevel="0" collapsed="false">
      <c r="A224" s="0" t="s">
        <v>3152</v>
      </c>
      <c r="B224" s="0" t="str">
        <f aca="false">LEFT(A224,7)</f>
        <v>43-9021</v>
      </c>
      <c r="C224" s="0" t="s">
        <v>3153</v>
      </c>
      <c r="D224" s="0" t="s">
        <v>2713</v>
      </c>
      <c r="E224" s="25" t="n">
        <v>0.46</v>
      </c>
      <c r="F224" s="25" t="n">
        <v>0.43</v>
      </c>
      <c r="G224" s="26" t="s">
        <v>1839</v>
      </c>
    </row>
    <row r="225" customFormat="false" ht="15" hidden="false" customHeight="true" outlineLevel="0" collapsed="false">
      <c r="A225" s="0" t="s">
        <v>3154</v>
      </c>
      <c r="B225" s="0" t="str">
        <f aca="false">LEFT(A225,7)</f>
        <v>19-1042</v>
      </c>
      <c r="C225" s="0" t="s">
        <v>3155</v>
      </c>
      <c r="D225" s="0" t="s">
        <v>2730</v>
      </c>
      <c r="E225" s="25" t="n">
        <v>0.46</v>
      </c>
      <c r="F225" s="25" t="n">
        <v>0.41</v>
      </c>
      <c r="G225" s="26" t="s">
        <v>599</v>
      </c>
    </row>
    <row r="226" customFormat="false" ht="15" hidden="false" customHeight="true" outlineLevel="0" collapsed="false">
      <c r="A226" s="0" t="s">
        <v>3156</v>
      </c>
      <c r="B226" s="0" t="str">
        <f aca="false">LEFT(A226,7)</f>
        <v>17-2111</v>
      </c>
      <c r="C226" s="0" t="s">
        <v>3157</v>
      </c>
      <c r="D226" s="0" t="s">
        <v>2865</v>
      </c>
      <c r="E226" s="25" t="n">
        <v>0.46</v>
      </c>
      <c r="F226" s="25" t="n">
        <v>0.4</v>
      </c>
      <c r="G226" s="26" t="s">
        <v>506</v>
      </c>
    </row>
    <row r="227" customFormat="false" ht="15" hidden="false" customHeight="true" outlineLevel="0" collapsed="false">
      <c r="A227" s="0" t="s">
        <v>3158</v>
      </c>
      <c r="B227" s="0" t="str">
        <f aca="false">LEFT(A227,7)</f>
        <v>17-2111</v>
      </c>
      <c r="C227" s="0" t="s">
        <v>3159</v>
      </c>
      <c r="D227" s="0" t="s">
        <v>2865</v>
      </c>
      <c r="E227" s="25" t="n">
        <v>0.46</v>
      </c>
      <c r="F227" s="25" t="n">
        <v>0.36</v>
      </c>
      <c r="G227" s="26" t="s">
        <v>506</v>
      </c>
    </row>
    <row r="228" customFormat="false" ht="15" hidden="false" customHeight="true" outlineLevel="0" collapsed="false">
      <c r="A228" s="0" t="s">
        <v>3160</v>
      </c>
      <c r="B228" s="0" t="str">
        <f aca="false">LEFT(A228,7)</f>
        <v>11-3051</v>
      </c>
      <c r="C228" s="0" t="s">
        <v>3161</v>
      </c>
      <c r="D228" s="0" t="s">
        <v>2804</v>
      </c>
      <c r="E228" s="25" t="n">
        <v>0.46</v>
      </c>
      <c r="F228" s="25" t="n">
        <v>0.42</v>
      </c>
      <c r="G228" s="26" t="s">
        <v>217</v>
      </c>
    </row>
    <row r="229" customFormat="false" ht="15" hidden="false" customHeight="true" outlineLevel="0" collapsed="false">
      <c r="A229" s="0" t="s">
        <v>3162</v>
      </c>
      <c r="B229" s="0" t="str">
        <f aca="false">LEFT(A229,7)</f>
        <v>19-1029</v>
      </c>
      <c r="C229" s="0" t="s">
        <v>3163</v>
      </c>
      <c r="D229" s="0" t="s">
        <v>2730</v>
      </c>
      <c r="E229" s="25" t="n">
        <v>0.46</v>
      </c>
      <c r="F229" s="25" t="n">
        <v>0.44</v>
      </c>
      <c r="G229" s="26" t="s">
        <v>587</v>
      </c>
    </row>
    <row r="230" customFormat="false" ht="15" hidden="false" customHeight="true" outlineLevel="0" collapsed="false">
      <c r="A230" s="0" t="s">
        <v>3164</v>
      </c>
      <c r="B230" s="0" t="str">
        <f aca="false">LEFT(A230,7)</f>
        <v>17-2141</v>
      </c>
      <c r="C230" s="0" t="s">
        <v>3165</v>
      </c>
      <c r="D230" s="0" t="s">
        <v>2865</v>
      </c>
      <c r="E230" s="25" t="n">
        <v>0.45</v>
      </c>
      <c r="F230" s="25" t="n">
        <v>0.32</v>
      </c>
      <c r="G230" s="26" t="s">
        <v>518</v>
      </c>
    </row>
    <row r="231" customFormat="false" ht="15" hidden="false" customHeight="true" outlineLevel="0" collapsed="false">
      <c r="A231" s="0" t="s">
        <v>3166</v>
      </c>
      <c r="B231" s="0" t="str">
        <f aca="false">LEFT(A231,7)</f>
        <v>25-4031</v>
      </c>
      <c r="C231" s="0" t="s">
        <v>3167</v>
      </c>
      <c r="D231" s="0" t="s">
        <v>2760</v>
      </c>
      <c r="E231" s="25" t="n">
        <v>0.45</v>
      </c>
      <c r="F231" s="25" t="n">
        <v>0.42</v>
      </c>
      <c r="G231" s="26" t="s">
        <v>959</v>
      </c>
    </row>
    <row r="232" customFormat="false" ht="15" hidden="false" customHeight="true" outlineLevel="0" collapsed="false">
      <c r="A232" s="0" t="s">
        <v>3168</v>
      </c>
      <c r="B232" s="0" t="str">
        <f aca="false">LEFT(A232,7)</f>
        <v>33-1012</v>
      </c>
      <c r="C232" s="0" t="s">
        <v>3169</v>
      </c>
      <c r="D232" s="0" t="s">
        <v>2769</v>
      </c>
      <c r="E232" s="25" t="n">
        <v>0.45</v>
      </c>
      <c r="F232" s="25" t="n">
        <v>0.5</v>
      </c>
      <c r="G232" s="26" t="s">
        <v>1344</v>
      </c>
    </row>
    <row r="233" customFormat="false" ht="15" hidden="false" customHeight="true" outlineLevel="0" collapsed="false">
      <c r="A233" s="0" t="s">
        <v>3170</v>
      </c>
      <c r="B233" s="0" t="str">
        <f aca="false">LEFT(A233,7)</f>
        <v>25-1124</v>
      </c>
      <c r="C233" s="0" t="s">
        <v>3171</v>
      </c>
      <c r="D233" s="0" t="s">
        <v>2760</v>
      </c>
      <c r="E233" s="25" t="n">
        <v>0.45</v>
      </c>
      <c r="F233" s="25" t="n">
        <v>0.49</v>
      </c>
      <c r="G233" s="26" t="s">
        <v>876</v>
      </c>
    </row>
    <row r="234" customFormat="false" ht="15" hidden="false" customHeight="true" outlineLevel="0" collapsed="false">
      <c r="A234" s="0" t="s">
        <v>3172</v>
      </c>
      <c r="B234" s="0" t="str">
        <f aca="false">LEFT(A234,7)</f>
        <v>25-1112</v>
      </c>
      <c r="C234" s="0" t="s">
        <v>3173</v>
      </c>
      <c r="D234" s="0" t="s">
        <v>2760</v>
      </c>
      <c r="E234" s="25" t="n">
        <v>0.45</v>
      </c>
      <c r="F234" s="25" t="n">
        <v>0.47</v>
      </c>
      <c r="G234" s="26" t="s">
        <v>864</v>
      </c>
    </row>
    <row r="235" customFormat="false" ht="15" hidden="false" customHeight="true" outlineLevel="0" collapsed="false">
      <c r="A235" s="0" t="s">
        <v>3174</v>
      </c>
      <c r="B235" s="0" t="str">
        <f aca="false">LEFT(A235,7)</f>
        <v>41-9011</v>
      </c>
      <c r="C235" s="0" t="s">
        <v>3175</v>
      </c>
      <c r="D235" s="0" t="s">
        <v>2723</v>
      </c>
      <c r="E235" s="25" t="n">
        <v>0.45</v>
      </c>
      <c r="F235" s="25" t="n">
        <v>0.5</v>
      </c>
      <c r="G235" s="26" t="s">
        <v>1668</v>
      </c>
    </row>
    <row r="236" customFormat="false" ht="15" hidden="false" customHeight="true" outlineLevel="0" collapsed="false">
      <c r="A236" s="0" t="s">
        <v>3176</v>
      </c>
      <c r="B236" s="0" t="str">
        <f aca="false">LEFT(A236,7)</f>
        <v>25-1122</v>
      </c>
      <c r="C236" s="0" t="s">
        <v>3177</v>
      </c>
      <c r="D236" s="0" t="s">
        <v>2760</v>
      </c>
      <c r="E236" s="25" t="n">
        <v>0.45</v>
      </c>
      <c r="F236" s="25" t="n">
        <v>0.48</v>
      </c>
      <c r="G236" s="26" t="s">
        <v>872</v>
      </c>
    </row>
    <row r="237" customFormat="false" ht="15" hidden="false" customHeight="true" outlineLevel="0" collapsed="false">
      <c r="A237" s="0" t="s">
        <v>3178</v>
      </c>
      <c r="B237" s="0" t="str">
        <f aca="false">LEFT(A237,7)</f>
        <v>11-3031</v>
      </c>
      <c r="C237" s="0" t="s">
        <v>3179</v>
      </c>
      <c r="D237" s="0" t="s">
        <v>2804</v>
      </c>
      <c r="E237" s="25" t="n">
        <v>0.45</v>
      </c>
      <c r="F237" s="25" t="n">
        <v>0.24</v>
      </c>
      <c r="G237" s="26" t="s">
        <v>214</v>
      </c>
    </row>
    <row r="238" customFormat="false" ht="15" hidden="false" customHeight="true" outlineLevel="0" collapsed="false">
      <c r="A238" s="0" t="s">
        <v>3180</v>
      </c>
      <c r="B238" s="0" t="str">
        <f aca="false">LEFT(A238,7)</f>
        <v>11-9121</v>
      </c>
      <c r="C238" s="0" t="s">
        <v>3181</v>
      </c>
      <c r="D238" s="0" t="s">
        <v>2804</v>
      </c>
      <c r="E238" s="25" t="n">
        <v>0.45</v>
      </c>
      <c r="F238" s="25" t="n">
        <v>0.3</v>
      </c>
      <c r="G238" s="26" t="s">
        <v>271</v>
      </c>
    </row>
    <row r="239" customFormat="false" ht="15" hidden="false" customHeight="true" outlineLevel="0" collapsed="false">
      <c r="A239" s="0" t="s">
        <v>3182</v>
      </c>
      <c r="B239" s="0" t="str">
        <f aca="false">LEFT(A239,7)</f>
        <v>11-3051</v>
      </c>
      <c r="C239" s="0" t="s">
        <v>3183</v>
      </c>
      <c r="D239" s="0" t="s">
        <v>2804</v>
      </c>
      <c r="E239" s="25" t="n">
        <v>0.45</v>
      </c>
      <c r="F239" s="25" t="n">
        <v>0.45</v>
      </c>
      <c r="G239" s="26" t="s">
        <v>217</v>
      </c>
    </row>
    <row r="240" customFormat="false" ht="15" hidden="false" customHeight="true" outlineLevel="0" collapsed="false">
      <c r="A240" s="0" t="s">
        <v>3184</v>
      </c>
      <c r="B240" s="0" t="str">
        <f aca="false">LEFT(A240,7)</f>
        <v>39-1014</v>
      </c>
      <c r="C240" s="0" t="s">
        <v>3185</v>
      </c>
      <c r="D240" s="0" t="s">
        <v>2769</v>
      </c>
      <c r="E240" s="25" t="n">
        <v>0.45</v>
      </c>
      <c r="F240" s="25" t="n">
        <v>0.49</v>
      </c>
      <c r="G240" s="26" t="s">
        <v>1514</v>
      </c>
    </row>
    <row r="241" customFormat="false" ht="15" hidden="false" customHeight="true" outlineLevel="0" collapsed="false">
      <c r="A241" s="0" t="s">
        <v>3186</v>
      </c>
      <c r="B241" s="0" t="str">
        <f aca="false">LEFT(A241,7)</f>
        <v>25-9021</v>
      </c>
      <c r="C241" s="0" t="s">
        <v>3187</v>
      </c>
      <c r="D241" s="0" t="s">
        <v>2760</v>
      </c>
      <c r="E241" s="25" t="n">
        <v>0.45</v>
      </c>
      <c r="F241" s="25" t="n">
        <v>0.42</v>
      </c>
      <c r="G241" s="26" t="s">
        <v>964</v>
      </c>
    </row>
    <row r="242" customFormat="false" ht="15" hidden="false" customHeight="true" outlineLevel="0" collapsed="false">
      <c r="A242" s="0" t="s">
        <v>3188</v>
      </c>
      <c r="B242" s="0" t="str">
        <f aca="false">LEFT(A242,7)</f>
        <v>11-3031</v>
      </c>
      <c r="C242" s="0" t="s">
        <v>3189</v>
      </c>
      <c r="D242" s="0" t="s">
        <v>2804</v>
      </c>
      <c r="E242" s="25" t="n">
        <v>0.45</v>
      </c>
      <c r="F242" s="25" t="n">
        <v>0.36</v>
      </c>
      <c r="G242" s="26" t="s">
        <v>214</v>
      </c>
    </row>
    <row r="243" customFormat="false" ht="15" hidden="false" customHeight="true" outlineLevel="0" collapsed="false">
      <c r="A243" s="0" t="s">
        <v>3190</v>
      </c>
      <c r="B243" s="0" t="str">
        <f aca="false">LEFT(A243,7)</f>
        <v>17-2072</v>
      </c>
      <c r="C243" s="0" t="s">
        <v>3191</v>
      </c>
      <c r="D243" s="0" t="s">
        <v>2865</v>
      </c>
      <c r="E243" s="25" t="n">
        <v>0.45</v>
      </c>
      <c r="F243" s="25" t="n">
        <v>0.41</v>
      </c>
      <c r="G243" s="26" t="s">
        <v>499</v>
      </c>
    </row>
    <row r="244" customFormat="false" ht="15" hidden="false" customHeight="true" outlineLevel="0" collapsed="false">
      <c r="A244" s="0" t="s">
        <v>3192</v>
      </c>
      <c r="B244" s="0" t="str">
        <f aca="false">LEFT(A244,7)</f>
        <v>23-1011</v>
      </c>
      <c r="C244" s="0" t="s">
        <v>771</v>
      </c>
      <c r="D244" s="0" t="s">
        <v>2845</v>
      </c>
      <c r="E244" s="25" t="n">
        <v>0.45</v>
      </c>
      <c r="F244" s="25" t="n">
        <v>0.43</v>
      </c>
      <c r="G244" s="26" t="s">
        <v>770</v>
      </c>
    </row>
    <row r="245" customFormat="false" ht="15" hidden="false" customHeight="true" outlineLevel="0" collapsed="false">
      <c r="A245" s="0" t="s">
        <v>3193</v>
      </c>
      <c r="B245" s="0" t="str">
        <f aca="false">LEFT(A245,7)</f>
        <v>25-3011</v>
      </c>
      <c r="C245" s="0" t="s">
        <v>3194</v>
      </c>
      <c r="D245" s="0" t="s">
        <v>2760</v>
      </c>
      <c r="E245" s="25" t="n">
        <v>0.45</v>
      </c>
      <c r="F245" s="25" t="n">
        <v>0.49</v>
      </c>
      <c r="G245" s="26" t="s">
        <v>930</v>
      </c>
    </row>
    <row r="246" customFormat="false" ht="15" hidden="false" customHeight="true" outlineLevel="0" collapsed="false">
      <c r="A246" s="0" t="s">
        <v>3195</v>
      </c>
      <c r="B246" s="0" t="str">
        <f aca="false">LEFT(A246,7)</f>
        <v>17-2161</v>
      </c>
      <c r="C246" s="0" t="s">
        <v>3196</v>
      </c>
      <c r="D246" s="0" t="s">
        <v>2865</v>
      </c>
      <c r="E246" s="25" t="n">
        <v>0.45</v>
      </c>
      <c r="F246" s="25" t="n">
        <v>0.33</v>
      </c>
      <c r="G246" s="26" t="s">
        <v>524</v>
      </c>
    </row>
    <row r="247" customFormat="false" ht="15" hidden="false" customHeight="true" outlineLevel="0" collapsed="false">
      <c r="A247" s="0" t="s">
        <v>3197</v>
      </c>
      <c r="B247" s="0" t="str">
        <f aca="false">LEFT(A247,7)</f>
        <v>11-3031</v>
      </c>
      <c r="C247" s="0" t="s">
        <v>3198</v>
      </c>
      <c r="D247" s="0" t="s">
        <v>2804</v>
      </c>
      <c r="E247" s="25" t="n">
        <v>0.45</v>
      </c>
      <c r="F247" s="25" t="n">
        <v>0.36</v>
      </c>
      <c r="G247" s="26" t="s">
        <v>214</v>
      </c>
    </row>
    <row r="248" customFormat="false" ht="15" hidden="false" customHeight="true" outlineLevel="0" collapsed="false">
      <c r="A248" s="0" t="s">
        <v>3199</v>
      </c>
      <c r="B248" s="0" t="str">
        <f aca="false">LEFT(A248,7)</f>
        <v>25-1052</v>
      </c>
      <c r="C248" s="0" t="s">
        <v>3200</v>
      </c>
      <c r="D248" s="0" t="s">
        <v>2760</v>
      </c>
      <c r="E248" s="25" t="n">
        <v>0.45</v>
      </c>
      <c r="F248" s="25" t="n">
        <v>0.5</v>
      </c>
      <c r="G248" s="26" t="s">
        <v>824</v>
      </c>
    </row>
    <row r="249" customFormat="false" ht="15" hidden="false" customHeight="true" outlineLevel="0" collapsed="false">
      <c r="A249" s="0" t="s">
        <v>3201</v>
      </c>
      <c r="B249" s="0" t="str">
        <f aca="false">LEFT(A249,7)</f>
        <v>19-1013</v>
      </c>
      <c r="C249" s="0" t="s">
        <v>3202</v>
      </c>
      <c r="D249" s="0" t="s">
        <v>2730</v>
      </c>
      <c r="E249" s="25" t="n">
        <v>0.44</v>
      </c>
      <c r="F249" s="25" t="n">
        <v>0.28</v>
      </c>
      <c r="G249" s="26" t="s">
        <v>577</v>
      </c>
    </row>
    <row r="250" customFormat="false" ht="15" hidden="false" customHeight="true" outlineLevel="0" collapsed="false">
      <c r="A250" s="0" t="s">
        <v>3203</v>
      </c>
      <c r="B250" s="0" t="str">
        <f aca="false">LEFT(A250,7)</f>
        <v>19-3051</v>
      </c>
      <c r="C250" s="0" t="s">
        <v>3204</v>
      </c>
      <c r="D250" s="0" t="s">
        <v>2730</v>
      </c>
      <c r="E250" s="25" t="n">
        <v>0.44</v>
      </c>
      <c r="F250" s="25" t="n">
        <v>0.38</v>
      </c>
      <c r="G250" s="26" t="s">
        <v>657</v>
      </c>
    </row>
    <row r="251" customFormat="false" ht="15" hidden="false" customHeight="true" outlineLevel="0" collapsed="false">
      <c r="A251" s="0" t="s">
        <v>3205</v>
      </c>
      <c r="B251" s="0" t="str">
        <f aca="false">LEFT(A251,7)</f>
        <v>25-1081</v>
      </c>
      <c r="C251" s="0" t="s">
        <v>3206</v>
      </c>
      <c r="D251" s="0" t="s">
        <v>2760</v>
      </c>
      <c r="E251" s="25" t="n">
        <v>0.44</v>
      </c>
      <c r="F251" s="25" t="n">
        <v>0.5</v>
      </c>
      <c r="G251" s="26" t="s">
        <v>856</v>
      </c>
    </row>
    <row r="252" customFormat="false" ht="15" hidden="false" customHeight="true" outlineLevel="0" collapsed="false">
      <c r="A252" s="0" t="s">
        <v>3207</v>
      </c>
      <c r="B252" s="0" t="str">
        <f aca="false">LEFT(A252,7)</f>
        <v>25-1061</v>
      </c>
      <c r="C252" s="0" t="s">
        <v>3208</v>
      </c>
      <c r="D252" s="0" t="s">
        <v>2760</v>
      </c>
      <c r="E252" s="25" t="n">
        <v>0.44</v>
      </c>
      <c r="F252" s="25" t="n">
        <v>0.49</v>
      </c>
      <c r="G252" s="26" t="s">
        <v>832</v>
      </c>
    </row>
    <row r="253" customFormat="false" ht="15" hidden="false" customHeight="true" outlineLevel="0" collapsed="false">
      <c r="A253" s="0" t="s">
        <v>3209</v>
      </c>
      <c r="B253" s="0" t="str">
        <f aca="false">LEFT(A253,7)</f>
        <v>19-3033</v>
      </c>
      <c r="C253" s="0" t="s">
        <v>3210</v>
      </c>
      <c r="D253" s="0" t="s">
        <v>2730</v>
      </c>
      <c r="E253" s="25" t="n">
        <v>0.44</v>
      </c>
      <c r="F253" s="25" t="n">
        <v>0.44</v>
      </c>
      <c r="G253" s="26" t="s">
        <v>646</v>
      </c>
    </row>
    <row r="254" customFormat="false" ht="15" hidden="false" customHeight="true" outlineLevel="0" collapsed="false">
      <c r="A254" s="0" t="s">
        <v>3211</v>
      </c>
      <c r="B254" s="0" t="str">
        <f aca="false">LEFT(A254,7)</f>
        <v>25-1125</v>
      </c>
      <c r="C254" s="0" t="s">
        <v>3212</v>
      </c>
      <c r="D254" s="0" t="s">
        <v>2760</v>
      </c>
      <c r="E254" s="25" t="n">
        <v>0.44</v>
      </c>
      <c r="F254" s="25" t="n">
        <v>0.5</v>
      </c>
      <c r="G254" s="26" t="s">
        <v>878</v>
      </c>
    </row>
    <row r="255" customFormat="false" ht="15" hidden="false" customHeight="true" outlineLevel="0" collapsed="false">
      <c r="A255" s="0" t="s">
        <v>3213</v>
      </c>
      <c r="B255" s="0" t="str">
        <f aca="false">LEFT(A255,7)</f>
        <v>39-7012</v>
      </c>
      <c r="C255" s="0" t="s">
        <v>3214</v>
      </c>
      <c r="D255" s="0" t="s">
        <v>2769</v>
      </c>
      <c r="E255" s="25" t="n">
        <v>0.44</v>
      </c>
      <c r="F255" s="25" t="n">
        <v>0.5</v>
      </c>
      <c r="G255" s="26" t="s">
        <v>1594</v>
      </c>
    </row>
    <row r="256" customFormat="false" ht="15" hidden="false" customHeight="true" outlineLevel="0" collapsed="false">
      <c r="A256" s="0" t="s">
        <v>3215</v>
      </c>
      <c r="B256" s="0" t="str">
        <f aca="false">LEFT(A256,7)</f>
        <v>17-2112</v>
      </c>
      <c r="C256" s="0" t="s">
        <v>3216</v>
      </c>
      <c r="D256" s="0" t="s">
        <v>2865</v>
      </c>
      <c r="E256" s="25" t="n">
        <v>0.44</v>
      </c>
      <c r="F256" s="25" t="n">
        <v>0.38</v>
      </c>
      <c r="G256" s="26" t="s">
        <v>508</v>
      </c>
    </row>
    <row r="257" customFormat="false" ht="15" hidden="false" customHeight="true" outlineLevel="0" collapsed="false">
      <c r="A257" s="0" t="s">
        <v>3217</v>
      </c>
      <c r="B257" s="0" t="str">
        <f aca="false">LEFT(A257,7)</f>
        <v>17-1022</v>
      </c>
      <c r="C257" s="0" t="s">
        <v>3218</v>
      </c>
      <c r="D257" s="0" t="s">
        <v>2865</v>
      </c>
      <c r="E257" s="25" t="n">
        <v>0.44</v>
      </c>
      <c r="F257" s="25" t="n">
        <v>0.37</v>
      </c>
      <c r="G257" s="26" t="s">
        <v>473</v>
      </c>
    </row>
    <row r="258" customFormat="false" ht="15" hidden="false" customHeight="true" outlineLevel="0" collapsed="false">
      <c r="A258" s="0" t="s">
        <v>3219</v>
      </c>
      <c r="B258" s="0" t="str">
        <f aca="false">LEFT(A258,7)</f>
        <v>19-4044</v>
      </c>
      <c r="C258" s="0" t="s">
        <v>3220</v>
      </c>
      <c r="D258" s="0" t="s">
        <v>2730</v>
      </c>
      <c r="E258" s="25" t="n">
        <v>0.44</v>
      </c>
      <c r="F258" s="25" t="n">
        <v>0.38</v>
      </c>
      <c r="G258" s="26" t="s">
        <v>690</v>
      </c>
    </row>
    <row r="259" customFormat="false" ht="15" hidden="false" customHeight="true" outlineLevel="0" collapsed="false">
      <c r="A259" s="0" t="s">
        <v>3221</v>
      </c>
      <c r="B259" s="0" t="str">
        <f aca="false">LEFT(A259,7)</f>
        <v>25-1021</v>
      </c>
      <c r="C259" s="0" t="s">
        <v>3222</v>
      </c>
      <c r="D259" s="0" t="s">
        <v>2760</v>
      </c>
      <c r="E259" s="25" t="n">
        <v>0.44</v>
      </c>
      <c r="F259" s="25" t="n">
        <v>0.48</v>
      </c>
      <c r="G259" s="26" t="s">
        <v>802</v>
      </c>
    </row>
    <row r="260" customFormat="false" ht="15" hidden="false" customHeight="true" outlineLevel="0" collapsed="false">
      <c r="A260" s="0" t="s">
        <v>3223</v>
      </c>
      <c r="B260" s="0" t="str">
        <f aca="false">LEFT(A260,7)</f>
        <v>29-1229</v>
      </c>
      <c r="C260" s="0" t="s">
        <v>3224</v>
      </c>
      <c r="D260" s="0" t="s">
        <v>2721</v>
      </c>
      <c r="E260" s="25" t="n">
        <v>0.44</v>
      </c>
      <c r="F260" s="25" t="n">
        <v>0.45</v>
      </c>
      <c r="G260" s="26" t="s">
        <v>1195</v>
      </c>
    </row>
    <row r="261" customFormat="false" ht="15" hidden="false" customHeight="true" outlineLevel="0" collapsed="false">
      <c r="A261" s="0" t="s">
        <v>3225</v>
      </c>
      <c r="B261" s="0" t="str">
        <f aca="false">LEFT(A261,7)</f>
        <v>17-2199</v>
      </c>
      <c r="C261" s="0" t="s">
        <v>3226</v>
      </c>
      <c r="D261" s="0" t="s">
        <v>2865</v>
      </c>
      <c r="E261" s="25" t="n">
        <v>0.44</v>
      </c>
      <c r="F261" s="25" t="n">
        <v>0.4</v>
      </c>
      <c r="G261" s="26" t="s">
        <v>530</v>
      </c>
    </row>
    <row r="262" customFormat="false" ht="15" hidden="false" customHeight="true" outlineLevel="0" collapsed="false">
      <c r="A262" s="0" t="s">
        <v>3227</v>
      </c>
      <c r="B262" s="0" t="str">
        <f aca="false">LEFT(A262,7)</f>
        <v>13-2051</v>
      </c>
      <c r="C262" s="0" t="s">
        <v>3228</v>
      </c>
      <c r="D262" s="0" t="s">
        <v>2733</v>
      </c>
      <c r="E262" s="25" t="n">
        <v>0.44</v>
      </c>
      <c r="F262" s="25" t="n">
        <v>0.36</v>
      </c>
      <c r="G262" s="26" t="s">
        <v>366</v>
      </c>
    </row>
    <row r="263" customFormat="false" ht="15" hidden="false" customHeight="true" outlineLevel="0" collapsed="false">
      <c r="A263" s="0" t="s">
        <v>3229</v>
      </c>
      <c r="B263" s="0" t="str">
        <f aca="false">LEFT(A263,7)</f>
        <v>11-3021</v>
      </c>
      <c r="C263" s="0" t="s">
        <v>3230</v>
      </c>
      <c r="D263" s="0" t="s">
        <v>2804</v>
      </c>
      <c r="E263" s="25" t="n">
        <v>0.44</v>
      </c>
      <c r="F263" s="25" t="n">
        <v>0.37</v>
      </c>
      <c r="G263" s="26" t="s">
        <v>211</v>
      </c>
    </row>
    <row r="264" customFormat="false" ht="15" hidden="false" customHeight="true" outlineLevel="0" collapsed="false">
      <c r="A264" s="0" t="s">
        <v>3231</v>
      </c>
      <c r="B264" s="0" t="str">
        <f aca="false">LEFT(A264,7)</f>
        <v>19-1029</v>
      </c>
      <c r="C264" s="0" t="s">
        <v>3232</v>
      </c>
      <c r="D264" s="0" t="s">
        <v>2730</v>
      </c>
      <c r="E264" s="25" t="n">
        <v>0.44</v>
      </c>
      <c r="F264" s="25" t="n">
        <v>0.4</v>
      </c>
      <c r="G264" s="26" t="s">
        <v>587</v>
      </c>
    </row>
    <row r="265" customFormat="false" ht="15" hidden="false" customHeight="true" outlineLevel="0" collapsed="false">
      <c r="A265" s="0" t="s">
        <v>3233</v>
      </c>
      <c r="B265" s="0" t="str">
        <f aca="false">LEFT(A265,7)</f>
        <v>25-9044</v>
      </c>
      <c r="C265" s="0" t="s">
        <v>3234</v>
      </c>
      <c r="D265" s="0" t="s">
        <v>2760</v>
      </c>
      <c r="E265" s="25" t="n">
        <v>0.43</v>
      </c>
      <c r="F265" s="25" t="n">
        <v>0.48</v>
      </c>
      <c r="G265" s="26" t="s">
        <v>970</v>
      </c>
    </row>
    <row r="266" customFormat="false" ht="15" hidden="false" customHeight="true" outlineLevel="0" collapsed="false">
      <c r="A266" s="0" t="s">
        <v>3235</v>
      </c>
      <c r="B266" s="0" t="str">
        <f aca="false">LEFT(A266,7)</f>
        <v>19-3039</v>
      </c>
      <c r="C266" s="0" t="s">
        <v>3236</v>
      </c>
      <c r="D266" s="0" t="s">
        <v>2730</v>
      </c>
      <c r="E266" s="25" t="n">
        <v>0.43</v>
      </c>
      <c r="F266" s="25" t="n">
        <v>0.41</v>
      </c>
      <c r="G266" s="26" t="s">
        <v>650</v>
      </c>
    </row>
    <row r="267" customFormat="false" ht="15" hidden="false" customHeight="true" outlineLevel="0" collapsed="false">
      <c r="A267" s="0" t="s">
        <v>3237</v>
      </c>
      <c r="B267" s="0" t="str">
        <f aca="false">LEFT(A267,7)</f>
        <v>11-9033</v>
      </c>
      <c r="C267" s="0" t="s">
        <v>3238</v>
      </c>
      <c r="D267" s="0" t="s">
        <v>2804</v>
      </c>
      <c r="E267" s="25" t="n">
        <v>0.43</v>
      </c>
      <c r="F267" s="25" t="n">
        <v>0.43</v>
      </c>
      <c r="G267" s="26" t="s">
        <v>247</v>
      </c>
    </row>
    <row r="268" customFormat="false" ht="15" hidden="false" customHeight="true" outlineLevel="0" collapsed="false">
      <c r="A268" s="0" t="s">
        <v>3239</v>
      </c>
      <c r="B268" s="0" t="str">
        <f aca="false">LEFT(A268,7)</f>
        <v>13-2022</v>
      </c>
      <c r="C268" s="0" t="s">
        <v>3240</v>
      </c>
      <c r="D268" s="0" t="s">
        <v>2733</v>
      </c>
      <c r="E268" s="25" t="n">
        <v>0.43</v>
      </c>
      <c r="F268" s="25" t="n">
        <v>0.41</v>
      </c>
      <c r="G268" s="26" t="s">
        <v>356</v>
      </c>
    </row>
    <row r="269" customFormat="false" ht="15" hidden="false" customHeight="true" outlineLevel="0" collapsed="false">
      <c r="A269" s="0" t="s">
        <v>3241</v>
      </c>
      <c r="B269" s="0" t="str">
        <f aca="false">LEFT(A269,7)</f>
        <v>21-2011</v>
      </c>
      <c r="C269" s="0" t="s">
        <v>755</v>
      </c>
      <c r="D269" s="0" t="s">
        <v>2769</v>
      </c>
      <c r="E269" s="25" t="n">
        <v>0.43</v>
      </c>
      <c r="F269" s="25" t="n">
        <v>0.5</v>
      </c>
      <c r="G269" s="26" t="s">
        <v>756</v>
      </c>
    </row>
    <row r="270" customFormat="false" ht="15" hidden="false" customHeight="true" outlineLevel="0" collapsed="false">
      <c r="A270" s="0" t="s">
        <v>3242</v>
      </c>
      <c r="B270" s="0" t="str">
        <f aca="false">LEFT(A270,7)</f>
        <v>25-1032</v>
      </c>
      <c r="C270" s="0" t="s">
        <v>3243</v>
      </c>
      <c r="D270" s="0" t="s">
        <v>2760</v>
      </c>
      <c r="E270" s="25" t="n">
        <v>0.43</v>
      </c>
      <c r="F270" s="25" t="n">
        <v>0.5</v>
      </c>
      <c r="G270" s="26" t="s">
        <v>810</v>
      </c>
    </row>
    <row r="271" customFormat="false" ht="15" hidden="false" customHeight="true" outlineLevel="0" collapsed="false">
      <c r="A271" s="0" t="s">
        <v>3244</v>
      </c>
      <c r="B271" s="0" t="str">
        <f aca="false">LEFT(A271,7)</f>
        <v>11-2011</v>
      </c>
      <c r="C271" s="0" t="s">
        <v>3245</v>
      </c>
      <c r="D271" s="0" t="s">
        <v>2804</v>
      </c>
      <c r="E271" s="25" t="n">
        <v>0.43</v>
      </c>
      <c r="F271" s="25" t="n">
        <v>0.44</v>
      </c>
      <c r="G271" s="26" t="s">
        <v>188</v>
      </c>
    </row>
    <row r="272" customFormat="false" ht="15" hidden="false" customHeight="true" outlineLevel="0" collapsed="false">
      <c r="A272" s="0" t="s">
        <v>3246</v>
      </c>
      <c r="B272" s="0" t="str">
        <f aca="false">LEFT(A272,7)</f>
        <v>47-4011</v>
      </c>
      <c r="C272" s="0" t="s">
        <v>3247</v>
      </c>
      <c r="D272" s="0" t="s">
        <v>2946</v>
      </c>
      <c r="E272" s="25" t="n">
        <v>0.43</v>
      </c>
      <c r="F272" s="25" t="n">
        <v>0.41</v>
      </c>
      <c r="G272" s="26" t="s">
        <v>2028</v>
      </c>
    </row>
    <row r="273" customFormat="false" ht="15" hidden="false" customHeight="true" outlineLevel="0" collapsed="false">
      <c r="A273" s="0" t="s">
        <v>3248</v>
      </c>
      <c r="B273" s="0" t="str">
        <f aca="false">LEFT(A273,7)</f>
        <v>37-1011</v>
      </c>
      <c r="C273" s="0" t="s">
        <v>3249</v>
      </c>
      <c r="D273" s="0" t="s">
        <v>2769</v>
      </c>
      <c r="E273" s="25" t="n">
        <v>0.43</v>
      </c>
      <c r="F273" s="25" t="n">
        <v>0.5</v>
      </c>
      <c r="G273" s="26" t="s">
        <v>1478</v>
      </c>
    </row>
    <row r="274" customFormat="false" ht="15" hidden="false" customHeight="true" outlineLevel="0" collapsed="false">
      <c r="A274" s="0" t="s">
        <v>3250</v>
      </c>
      <c r="B274" s="0" t="str">
        <f aca="false">LEFT(A274,7)</f>
        <v>51-1011</v>
      </c>
      <c r="C274" s="0" t="s">
        <v>3251</v>
      </c>
      <c r="D274" s="0" t="s">
        <v>2946</v>
      </c>
      <c r="E274" s="25" t="n">
        <v>0.43</v>
      </c>
      <c r="F274" s="25" t="n">
        <v>0.48</v>
      </c>
      <c r="G274" s="26" t="s">
        <v>2239</v>
      </c>
    </row>
    <row r="275" customFormat="false" ht="15" hidden="false" customHeight="true" outlineLevel="0" collapsed="false">
      <c r="A275" s="0" t="s">
        <v>3252</v>
      </c>
      <c r="B275" s="0" t="str">
        <f aca="false">LEFT(A275,7)</f>
        <v>21-1012</v>
      </c>
      <c r="C275" s="0" t="s">
        <v>3253</v>
      </c>
      <c r="D275" s="0" t="s">
        <v>2769</v>
      </c>
      <c r="E275" s="25" t="n">
        <v>0.43</v>
      </c>
      <c r="F275" s="25" t="n">
        <v>0.48</v>
      </c>
      <c r="G275" s="26" t="s">
        <v>720</v>
      </c>
    </row>
    <row r="276" customFormat="false" ht="15" hidden="false" customHeight="true" outlineLevel="0" collapsed="false">
      <c r="A276" s="0" t="s">
        <v>3254</v>
      </c>
      <c r="B276" s="0" t="str">
        <f aca="false">LEFT(A276,7)</f>
        <v>23-1021</v>
      </c>
      <c r="C276" s="0" t="s">
        <v>3255</v>
      </c>
      <c r="D276" s="0" t="s">
        <v>2845</v>
      </c>
      <c r="E276" s="25" t="n">
        <v>0.43</v>
      </c>
      <c r="F276" s="25" t="n">
        <v>0.46</v>
      </c>
      <c r="G276" s="26" t="s">
        <v>776</v>
      </c>
    </row>
    <row r="277" customFormat="false" ht="15" hidden="false" customHeight="true" outlineLevel="0" collapsed="false">
      <c r="A277" s="0" t="s">
        <v>3256</v>
      </c>
      <c r="B277" s="0" t="str">
        <f aca="false">LEFT(A277,7)</f>
        <v>25-4012</v>
      </c>
      <c r="C277" s="0" t="s">
        <v>951</v>
      </c>
      <c r="D277" s="0" t="s">
        <v>2760</v>
      </c>
      <c r="E277" s="25" t="n">
        <v>0.43</v>
      </c>
      <c r="F277" s="25" t="n">
        <v>0.45</v>
      </c>
      <c r="G277" s="26" t="s">
        <v>950</v>
      </c>
    </row>
    <row r="278" customFormat="false" ht="15" hidden="false" customHeight="true" outlineLevel="0" collapsed="false">
      <c r="A278" s="0" t="s">
        <v>3257</v>
      </c>
      <c r="B278" s="0" t="str">
        <f aca="false">LEFT(A278,7)</f>
        <v>15-1231</v>
      </c>
      <c r="C278" s="0" t="s">
        <v>3258</v>
      </c>
      <c r="D278" s="0" t="s">
        <v>2744</v>
      </c>
      <c r="E278" s="25" t="n">
        <v>0.43</v>
      </c>
      <c r="F278" s="25" t="n">
        <v>0.46</v>
      </c>
      <c r="G278" s="26" t="s">
        <v>408</v>
      </c>
    </row>
    <row r="279" customFormat="false" ht="15" hidden="false" customHeight="true" outlineLevel="0" collapsed="false">
      <c r="A279" s="0" t="s">
        <v>3259</v>
      </c>
      <c r="B279" s="0" t="str">
        <f aca="false">LEFT(A279,7)</f>
        <v>25-1041</v>
      </c>
      <c r="C279" s="0" t="s">
        <v>3260</v>
      </c>
      <c r="D279" s="0" t="s">
        <v>2760</v>
      </c>
      <c r="E279" s="25" t="n">
        <v>0.43</v>
      </c>
      <c r="F279" s="25" t="n">
        <v>0.49</v>
      </c>
      <c r="G279" s="26" t="s">
        <v>814</v>
      </c>
    </row>
    <row r="280" customFormat="false" ht="15" hidden="false" customHeight="true" outlineLevel="0" collapsed="false">
      <c r="A280" s="0" t="s">
        <v>3261</v>
      </c>
      <c r="B280" s="0" t="str">
        <f aca="false">LEFT(A280,7)</f>
        <v>17-2141</v>
      </c>
      <c r="C280" s="0" t="s">
        <v>3262</v>
      </c>
      <c r="D280" s="0" t="s">
        <v>2865</v>
      </c>
      <c r="E280" s="25" t="n">
        <v>0.43</v>
      </c>
      <c r="F280" s="25" t="n">
        <v>0.3</v>
      </c>
      <c r="G280" s="26" t="s">
        <v>518</v>
      </c>
    </row>
    <row r="281" customFormat="false" ht="15" hidden="false" customHeight="true" outlineLevel="0" collapsed="false">
      <c r="A281" s="0" t="s">
        <v>3263</v>
      </c>
      <c r="B281" s="0" t="str">
        <f aca="false">LEFT(A281,7)</f>
        <v>11-9081</v>
      </c>
      <c r="C281" s="0" t="s">
        <v>3264</v>
      </c>
      <c r="D281" s="0" t="s">
        <v>2804</v>
      </c>
      <c r="E281" s="25" t="n">
        <v>0.43</v>
      </c>
      <c r="F281" s="25" t="n">
        <v>0.5</v>
      </c>
      <c r="G281" s="26" t="s">
        <v>265</v>
      </c>
    </row>
    <row r="282" customFormat="false" ht="15" hidden="false" customHeight="true" outlineLevel="0" collapsed="false">
      <c r="A282" s="0" t="s">
        <v>3265</v>
      </c>
      <c r="B282" s="0" t="str">
        <f aca="false">LEFT(A282,7)</f>
        <v>21-1093</v>
      </c>
      <c r="C282" s="0" t="s">
        <v>3266</v>
      </c>
      <c r="D282" s="0" t="s">
        <v>2769</v>
      </c>
      <c r="E282" s="25" t="n">
        <v>0.43</v>
      </c>
      <c r="F282" s="25" t="n">
        <v>0.49</v>
      </c>
      <c r="G282" s="26" t="s">
        <v>746</v>
      </c>
    </row>
    <row r="283" customFormat="false" ht="15" hidden="false" customHeight="true" outlineLevel="0" collapsed="false">
      <c r="A283" s="0" t="s">
        <v>3267</v>
      </c>
      <c r="B283" s="0" t="str">
        <f aca="false">LEFT(A283,7)</f>
        <v>11-3121</v>
      </c>
      <c r="C283" s="0" t="s">
        <v>3268</v>
      </c>
      <c r="D283" s="0" t="s">
        <v>2804</v>
      </c>
      <c r="E283" s="25" t="n">
        <v>0.43</v>
      </c>
      <c r="F283" s="25" t="n">
        <v>0.37</v>
      </c>
      <c r="G283" s="26" t="s">
        <v>229</v>
      </c>
    </row>
    <row r="284" customFormat="false" ht="15" hidden="false" customHeight="true" outlineLevel="0" collapsed="false">
      <c r="A284" s="0" t="s">
        <v>3269</v>
      </c>
      <c r="B284" s="0" t="str">
        <f aca="false">LEFT(A284,7)</f>
        <v>25-1062</v>
      </c>
      <c r="C284" s="0" t="s">
        <v>3270</v>
      </c>
      <c r="D284" s="0" t="s">
        <v>2760</v>
      </c>
      <c r="E284" s="25" t="n">
        <v>0.42</v>
      </c>
      <c r="F284" s="25" t="n">
        <v>0.5</v>
      </c>
      <c r="G284" s="26" t="s">
        <v>834</v>
      </c>
    </row>
    <row r="285" customFormat="false" ht="15" hidden="false" customHeight="true" outlineLevel="0" collapsed="false">
      <c r="A285" s="0" t="s">
        <v>3271</v>
      </c>
      <c r="B285" s="0" t="str">
        <f aca="false">LEFT(A285,7)</f>
        <v>25-1064</v>
      </c>
      <c r="C285" s="0" t="s">
        <v>3272</v>
      </c>
      <c r="D285" s="0" t="s">
        <v>2760</v>
      </c>
      <c r="E285" s="25" t="n">
        <v>0.42</v>
      </c>
      <c r="F285" s="25" t="n">
        <v>0.5</v>
      </c>
      <c r="G285" s="26" t="s">
        <v>838</v>
      </c>
    </row>
    <row r="286" customFormat="false" ht="15" hidden="false" customHeight="true" outlineLevel="0" collapsed="false">
      <c r="A286" s="0" t="s">
        <v>3273</v>
      </c>
      <c r="B286" s="0" t="str">
        <f aca="false">LEFT(A286,7)</f>
        <v>17-2199</v>
      </c>
      <c r="C286" s="0" t="s">
        <v>3274</v>
      </c>
      <c r="D286" s="0" t="s">
        <v>2865</v>
      </c>
      <c r="E286" s="25" t="n">
        <v>0.42</v>
      </c>
      <c r="F286" s="25" t="n">
        <v>0.42</v>
      </c>
      <c r="G286" s="26" t="s">
        <v>530</v>
      </c>
    </row>
    <row r="287" customFormat="false" ht="15" hidden="false" customHeight="true" outlineLevel="0" collapsed="false">
      <c r="A287" s="0" t="s">
        <v>3275</v>
      </c>
      <c r="B287" s="0" t="str">
        <f aca="false">LEFT(A287,7)</f>
        <v>17-2199</v>
      </c>
      <c r="C287" s="0" t="s">
        <v>3276</v>
      </c>
      <c r="D287" s="0" t="s">
        <v>2865</v>
      </c>
      <c r="E287" s="25" t="n">
        <v>0.42</v>
      </c>
      <c r="F287" s="25" t="n">
        <v>0.42</v>
      </c>
      <c r="G287" s="26" t="s">
        <v>530</v>
      </c>
    </row>
    <row r="288" customFormat="false" ht="15" hidden="false" customHeight="true" outlineLevel="0" collapsed="false">
      <c r="A288" s="0" t="s">
        <v>3277</v>
      </c>
      <c r="B288" s="0" t="str">
        <f aca="false">LEFT(A288,7)</f>
        <v>25-1071</v>
      </c>
      <c r="C288" s="0" t="s">
        <v>3278</v>
      </c>
      <c r="D288" s="0" t="s">
        <v>2760</v>
      </c>
      <c r="E288" s="25" t="n">
        <v>0.42</v>
      </c>
      <c r="F288" s="25" t="n">
        <v>0.5</v>
      </c>
      <c r="G288" s="26" t="s">
        <v>850</v>
      </c>
    </row>
    <row r="289" customFormat="false" ht="15" hidden="false" customHeight="true" outlineLevel="0" collapsed="false">
      <c r="A289" s="0" t="s">
        <v>3279</v>
      </c>
      <c r="B289" s="0" t="str">
        <f aca="false">LEFT(A289,7)</f>
        <v>53-1044</v>
      </c>
      <c r="C289" s="0" t="s">
        <v>3280</v>
      </c>
      <c r="D289" s="0" t="s">
        <v>2946</v>
      </c>
      <c r="E289" s="25" t="n">
        <v>0.42</v>
      </c>
      <c r="F289" s="25" t="n">
        <v>0.5</v>
      </c>
      <c r="G289" s="26" t="s">
        <v>2544</v>
      </c>
    </row>
    <row r="290" customFormat="false" ht="15" hidden="false" customHeight="true" outlineLevel="0" collapsed="false">
      <c r="A290" s="0" t="s">
        <v>3281</v>
      </c>
      <c r="B290" s="0" t="str">
        <f aca="false">LEFT(A290,7)</f>
        <v>25-1113</v>
      </c>
      <c r="C290" s="0" t="s">
        <v>3282</v>
      </c>
      <c r="D290" s="0" t="s">
        <v>2760</v>
      </c>
      <c r="E290" s="25" t="n">
        <v>0.42</v>
      </c>
      <c r="F290" s="25" t="n">
        <v>0.5</v>
      </c>
      <c r="G290" s="26" t="s">
        <v>866</v>
      </c>
    </row>
    <row r="291" customFormat="false" ht="15" hidden="false" customHeight="true" outlineLevel="0" collapsed="false">
      <c r="A291" s="0" t="s">
        <v>3283</v>
      </c>
      <c r="B291" s="0" t="str">
        <f aca="false">LEFT(A291,7)</f>
        <v>31-9095</v>
      </c>
      <c r="C291" s="0" t="s">
        <v>3284</v>
      </c>
      <c r="D291" s="0" t="s">
        <v>2721</v>
      </c>
      <c r="E291" s="25" t="n">
        <v>0.42</v>
      </c>
      <c r="F291" s="25" t="n">
        <v>0.5</v>
      </c>
      <c r="G291" s="26" t="s">
        <v>1328</v>
      </c>
    </row>
    <row r="292" customFormat="false" ht="15" hidden="false" customHeight="true" outlineLevel="0" collapsed="false">
      <c r="A292" s="0" t="s">
        <v>3285</v>
      </c>
      <c r="B292" s="0" t="str">
        <f aca="false">LEFT(A292,7)</f>
        <v>25-1067</v>
      </c>
      <c r="C292" s="0" t="s">
        <v>3286</v>
      </c>
      <c r="D292" s="0" t="s">
        <v>2760</v>
      </c>
      <c r="E292" s="25" t="n">
        <v>0.42</v>
      </c>
      <c r="F292" s="25" t="n">
        <v>0.5</v>
      </c>
      <c r="G292" s="26" t="s">
        <v>844</v>
      </c>
    </row>
    <row r="293" customFormat="false" ht="15" hidden="false" customHeight="true" outlineLevel="0" collapsed="false">
      <c r="A293" s="0" t="s">
        <v>3287</v>
      </c>
      <c r="B293" s="0" t="str">
        <f aca="false">LEFT(A293,7)</f>
        <v>15-1252</v>
      </c>
      <c r="C293" s="0" t="s">
        <v>3288</v>
      </c>
      <c r="D293" s="0" t="s">
        <v>2744</v>
      </c>
      <c r="E293" s="25" t="n">
        <v>0.42</v>
      </c>
      <c r="F293" s="25" t="n">
        <v>0.43</v>
      </c>
      <c r="G293" s="26" t="s">
        <v>426</v>
      </c>
    </row>
    <row r="294" customFormat="false" ht="15" hidden="false" customHeight="true" outlineLevel="0" collapsed="false">
      <c r="A294" s="0" t="s">
        <v>3289</v>
      </c>
      <c r="B294" s="0" t="str">
        <f aca="false">LEFT(A294,7)</f>
        <v>13-1021</v>
      </c>
      <c r="C294" s="0" t="s">
        <v>3290</v>
      </c>
      <c r="D294" s="0" t="s">
        <v>2733</v>
      </c>
      <c r="E294" s="25" t="n">
        <v>0.42</v>
      </c>
      <c r="F294" s="25" t="n">
        <v>0.38</v>
      </c>
      <c r="G294" s="26" t="s">
        <v>301</v>
      </c>
    </row>
    <row r="295" customFormat="false" ht="15" hidden="false" customHeight="true" outlineLevel="0" collapsed="false">
      <c r="A295" s="0" t="s">
        <v>3291</v>
      </c>
      <c r="B295" s="0" t="str">
        <f aca="false">LEFT(A295,7)</f>
        <v>19-1031</v>
      </c>
      <c r="C295" s="0" t="s">
        <v>3292</v>
      </c>
      <c r="D295" s="0" t="s">
        <v>2730</v>
      </c>
      <c r="E295" s="25" t="n">
        <v>0.42</v>
      </c>
      <c r="F295" s="25" t="n">
        <v>0.47</v>
      </c>
      <c r="G295" s="26" t="s">
        <v>591</v>
      </c>
    </row>
    <row r="296" customFormat="false" ht="15" hidden="false" customHeight="true" outlineLevel="0" collapsed="false">
      <c r="A296" s="0" t="s">
        <v>3293</v>
      </c>
      <c r="B296" s="0" t="str">
        <f aca="false">LEFT(A296,7)</f>
        <v>11-9013</v>
      </c>
      <c r="C296" s="0" t="s">
        <v>3294</v>
      </c>
      <c r="D296" s="0" t="s">
        <v>2804</v>
      </c>
      <c r="E296" s="25" t="n">
        <v>0.42</v>
      </c>
      <c r="F296" s="25" t="n">
        <v>0.49</v>
      </c>
      <c r="G296" s="26" t="s">
        <v>237</v>
      </c>
    </row>
    <row r="297" customFormat="false" ht="15" hidden="false" customHeight="true" outlineLevel="0" collapsed="false">
      <c r="A297" s="0" t="s">
        <v>3295</v>
      </c>
      <c r="B297" s="0" t="str">
        <f aca="false">LEFT(A297,7)</f>
        <v>51-9162</v>
      </c>
      <c r="C297" s="0" t="s">
        <v>3296</v>
      </c>
      <c r="D297" s="0" t="s">
        <v>2946</v>
      </c>
      <c r="E297" s="25" t="n">
        <v>0.42</v>
      </c>
      <c r="F297" s="25" t="n">
        <v>0.49</v>
      </c>
      <c r="G297" s="26" t="s">
        <v>2518</v>
      </c>
    </row>
    <row r="298" customFormat="false" ht="15" hidden="false" customHeight="true" outlineLevel="0" collapsed="false">
      <c r="A298" s="0" t="s">
        <v>3297</v>
      </c>
      <c r="B298" s="0" t="str">
        <f aca="false">LEFT(A298,7)</f>
        <v>17-2061</v>
      </c>
      <c r="C298" s="0" t="s">
        <v>3298</v>
      </c>
      <c r="D298" s="0" t="s">
        <v>2865</v>
      </c>
      <c r="E298" s="25" t="n">
        <v>0.42</v>
      </c>
      <c r="F298" s="25" t="n">
        <v>0.45</v>
      </c>
      <c r="G298" s="26" t="s">
        <v>494</v>
      </c>
    </row>
    <row r="299" customFormat="false" ht="15" hidden="false" customHeight="true" outlineLevel="0" collapsed="false">
      <c r="A299" s="0" t="s">
        <v>3299</v>
      </c>
      <c r="B299" s="0" t="str">
        <f aca="false">LEFT(A299,7)</f>
        <v>11-9031</v>
      </c>
      <c r="C299" s="0" t="s">
        <v>3300</v>
      </c>
      <c r="D299" s="0" t="s">
        <v>2804</v>
      </c>
      <c r="E299" s="25" t="n">
        <v>0.42</v>
      </c>
      <c r="F299" s="25" t="n">
        <v>0.47</v>
      </c>
      <c r="G299" s="26" t="s">
        <v>243</v>
      </c>
    </row>
    <row r="300" customFormat="false" ht="15" hidden="false" customHeight="true" outlineLevel="0" collapsed="false">
      <c r="A300" s="0" t="s">
        <v>3301</v>
      </c>
      <c r="B300" s="0" t="str">
        <f aca="false">LEFT(A300,7)</f>
        <v>11-9051</v>
      </c>
      <c r="C300" s="0" t="s">
        <v>3302</v>
      </c>
      <c r="D300" s="0" t="s">
        <v>2804</v>
      </c>
      <c r="E300" s="25" t="n">
        <v>0.42</v>
      </c>
      <c r="F300" s="25" t="n">
        <v>0.45</v>
      </c>
      <c r="G300" s="26" t="s">
        <v>256</v>
      </c>
    </row>
    <row r="301" customFormat="false" ht="15" hidden="false" customHeight="true" outlineLevel="0" collapsed="false">
      <c r="A301" s="0" t="s">
        <v>3303</v>
      </c>
      <c r="B301" s="0" t="str">
        <f aca="false">LEFT(A301,7)</f>
        <v>25-1065</v>
      </c>
      <c r="C301" s="0" t="s">
        <v>3304</v>
      </c>
      <c r="D301" s="0" t="s">
        <v>2760</v>
      </c>
      <c r="E301" s="25" t="n">
        <v>0.42</v>
      </c>
      <c r="F301" s="25" t="n">
        <v>0.47</v>
      </c>
      <c r="G301" s="26" t="s">
        <v>840</v>
      </c>
    </row>
    <row r="302" customFormat="false" ht="15" hidden="false" customHeight="true" outlineLevel="0" collapsed="false">
      <c r="A302" s="0" t="s">
        <v>3305</v>
      </c>
      <c r="B302" s="0" t="str">
        <f aca="false">LEFT(A302,7)</f>
        <v>11-2021</v>
      </c>
      <c r="C302" s="0" t="s">
        <v>3306</v>
      </c>
      <c r="D302" s="0" t="s">
        <v>2804</v>
      </c>
      <c r="E302" s="25" t="n">
        <v>0.42</v>
      </c>
      <c r="F302" s="25" t="n">
        <v>0.38</v>
      </c>
      <c r="G302" s="26" t="s">
        <v>191</v>
      </c>
    </row>
    <row r="303" customFormat="false" ht="15" hidden="false" customHeight="true" outlineLevel="0" collapsed="false">
      <c r="A303" s="0" t="s">
        <v>3307</v>
      </c>
      <c r="B303" s="0" t="str">
        <f aca="false">LEFT(A303,7)</f>
        <v>13-1022</v>
      </c>
      <c r="C303" s="0" t="s">
        <v>3308</v>
      </c>
      <c r="D303" s="0" t="s">
        <v>2733</v>
      </c>
      <c r="E303" s="25" t="n">
        <v>0.42</v>
      </c>
      <c r="F303" s="25" t="n">
        <v>0.38</v>
      </c>
      <c r="G303" s="26" t="s">
        <v>301</v>
      </c>
    </row>
    <row r="304" customFormat="false" ht="15" hidden="false" customHeight="true" outlineLevel="0" collapsed="false">
      <c r="A304" s="0" t="s">
        <v>3309</v>
      </c>
      <c r="B304" s="0" t="str">
        <f aca="false">LEFT(A304,7)</f>
        <v>29-1217</v>
      </c>
      <c r="C304" s="0" t="s">
        <v>1184</v>
      </c>
      <c r="D304" s="0" t="s">
        <v>2721</v>
      </c>
      <c r="E304" s="25" t="n">
        <v>0.42</v>
      </c>
      <c r="F304" s="25" t="n">
        <v>0.47</v>
      </c>
      <c r="G304" s="26" t="s">
        <v>1183</v>
      </c>
    </row>
    <row r="305" customFormat="false" ht="15" hidden="false" customHeight="true" outlineLevel="0" collapsed="false">
      <c r="A305" s="0" t="s">
        <v>3310</v>
      </c>
      <c r="B305" s="0" t="str">
        <f aca="false">LEFT(A305,7)</f>
        <v>41-9021</v>
      </c>
      <c r="C305" s="0" t="s">
        <v>3311</v>
      </c>
      <c r="D305" s="0" t="s">
        <v>2723</v>
      </c>
      <c r="E305" s="25" t="n">
        <v>0.42</v>
      </c>
      <c r="F305" s="25" t="n">
        <v>0.28</v>
      </c>
      <c r="G305" s="26" t="s">
        <v>1674</v>
      </c>
    </row>
    <row r="306" customFormat="false" ht="15" hidden="false" customHeight="true" outlineLevel="0" collapsed="false">
      <c r="A306" s="0" t="s">
        <v>3312</v>
      </c>
      <c r="B306" s="0" t="str">
        <f aca="false">LEFT(A306,7)</f>
        <v>19-5012</v>
      </c>
      <c r="C306" s="0" t="s">
        <v>3313</v>
      </c>
      <c r="D306" s="0" t="s">
        <v>2730</v>
      </c>
      <c r="E306" s="25" t="n">
        <v>0.42</v>
      </c>
      <c r="F306" s="25" t="n">
        <v>0.48</v>
      </c>
      <c r="G306" s="26" t="s">
        <v>712</v>
      </c>
    </row>
    <row r="307" customFormat="false" ht="15" hidden="false" customHeight="true" outlineLevel="0" collapsed="false">
      <c r="A307" s="0" t="s">
        <v>3314</v>
      </c>
      <c r="B307" s="0" t="str">
        <f aca="false">LEFT(A307,7)</f>
        <v>15-1299</v>
      </c>
      <c r="C307" s="0" t="s">
        <v>3315</v>
      </c>
      <c r="D307" s="0" t="s">
        <v>2744</v>
      </c>
      <c r="E307" s="25" t="n">
        <v>0.42</v>
      </c>
      <c r="F307" s="25" t="n">
        <v>0.27</v>
      </c>
      <c r="G307" s="26" t="s">
        <v>436</v>
      </c>
    </row>
    <row r="308" customFormat="false" ht="15" hidden="false" customHeight="true" outlineLevel="0" collapsed="false">
      <c r="A308" s="0" t="s">
        <v>3316</v>
      </c>
      <c r="B308" s="0" t="str">
        <f aca="false">LEFT(A308,7)</f>
        <v>19-2043</v>
      </c>
      <c r="C308" s="0" t="s">
        <v>629</v>
      </c>
      <c r="D308" s="0" t="s">
        <v>2730</v>
      </c>
      <c r="E308" s="25" t="n">
        <v>0.42</v>
      </c>
      <c r="F308" s="25" t="n">
        <v>0.33</v>
      </c>
      <c r="G308" s="26" t="s">
        <v>628</v>
      </c>
    </row>
    <row r="309" customFormat="false" ht="15" hidden="false" customHeight="true" outlineLevel="0" collapsed="false">
      <c r="A309" s="0" t="s">
        <v>3317</v>
      </c>
      <c r="B309" s="0" t="str">
        <f aca="false">LEFT(A309,7)</f>
        <v>11-2022</v>
      </c>
      <c r="C309" s="0" t="s">
        <v>3318</v>
      </c>
      <c r="D309" s="0" t="s">
        <v>2804</v>
      </c>
      <c r="E309" s="25" t="n">
        <v>0.42</v>
      </c>
      <c r="F309" s="25" t="n">
        <v>0.35</v>
      </c>
      <c r="G309" s="26" t="s">
        <v>193</v>
      </c>
    </row>
    <row r="310" customFormat="false" ht="15" hidden="false" customHeight="true" outlineLevel="0" collapsed="false">
      <c r="A310" s="0" t="s">
        <v>3319</v>
      </c>
      <c r="B310" s="0" t="str">
        <f aca="false">LEFT(A310,7)</f>
        <v>17-2051</v>
      </c>
      <c r="C310" s="0" t="s">
        <v>3320</v>
      </c>
      <c r="D310" s="0" t="s">
        <v>2865</v>
      </c>
      <c r="E310" s="25" t="n">
        <v>0.41</v>
      </c>
      <c r="F310" s="25" t="n">
        <v>0.34</v>
      </c>
      <c r="G310" s="26" t="s">
        <v>491</v>
      </c>
    </row>
    <row r="311" customFormat="false" ht="15" hidden="false" customHeight="true" outlineLevel="0" collapsed="false">
      <c r="A311" s="0" t="s">
        <v>3321</v>
      </c>
      <c r="B311" s="0" t="str">
        <f aca="false">LEFT(A311,7)</f>
        <v>43-3041</v>
      </c>
      <c r="C311" s="0" t="s">
        <v>3322</v>
      </c>
      <c r="D311" s="0" t="s">
        <v>2713</v>
      </c>
      <c r="E311" s="25" t="n">
        <v>0.41</v>
      </c>
      <c r="F311" s="25" t="n">
        <v>0.5</v>
      </c>
      <c r="G311" s="26" t="s">
        <v>1722</v>
      </c>
    </row>
    <row r="312" customFormat="false" ht="15" hidden="false" customHeight="true" outlineLevel="0" collapsed="false">
      <c r="A312" s="0" t="s">
        <v>3323</v>
      </c>
      <c r="B312" s="0" t="str">
        <f aca="false">LEFT(A312,7)</f>
        <v>11-9021</v>
      </c>
      <c r="C312" s="0" t="s">
        <v>3324</v>
      </c>
      <c r="D312" s="0" t="s">
        <v>2804</v>
      </c>
      <c r="E312" s="25" t="n">
        <v>0.41</v>
      </c>
      <c r="F312" s="25" t="n">
        <v>0.46</v>
      </c>
      <c r="G312" s="26" t="s">
        <v>240</v>
      </c>
    </row>
    <row r="313" customFormat="false" ht="15" hidden="false" customHeight="true" outlineLevel="0" collapsed="false">
      <c r="A313" s="0" t="s">
        <v>3325</v>
      </c>
      <c r="B313" s="0" t="str">
        <f aca="false">LEFT(A313,7)</f>
        <v>13-2061</v>
      </c>
      <c r="C313" s="0" t="s">
        <v>3326</v>
      </c>
      <c r="D313" s="0" t="s">
        <v>2733</v>
      </c>
      <c r="E313" s="25" t="n">
        <v>0.41</v>
      </c>
      <c r="F313" s="25" t="n">
        <v>0.35</v>
      </c>
      <c r="G313" s="26" t="s">
        <v>376</v>
      </c>
    </row>
    <row r="314" customFormat="false" ht="15" hidden="false" customHeight="true" outlineLevel="0" collapsed="false">
      <c r="A314" s="0" t="s">
        <v>3327</v>
      </c>
      <c r="B314" s="0" t="str">
        <f aca="false">LEFT(A314,7)</f>
        <v>41-1012</v>
      </c>
      <c r="C314" s="0" t="s">
        <v>3328</v>
      </c>
      <c r="D314" s="0" t="s">
        <v>2723</v>
      </c>
      <c r="E314" s="25" t="n">
        <v>0.41</v>
      </c>
      <c r="F314" s="25" t="n">
        <v>0.48</v>
      </c>
      <c r="G314" s="26" t="s">
        <v>1621</v>
      </c>
    </row>
    <row r="315" customFormat="false" ht="15" hidden="false" customHeight="true" outlineLevel="0" collapsed="false">
      <c r="A315" s="0" t="s">
        <v>3329</v>
      </c>
      <c r="B315" s="0" t="str">
        <f aca="false">LEFT(A315,7)</f>
        <v>19-3041</v>
      </c>
      <c r="C315" s="0" t="s">
        <v>653</v>
      </c>
      <c r="D315" s="0" t="s">
        <v>2730</v>
      </c>
      <c r="E315" s="25" t="n">
        <v>0.41</v>
      </c>
      <c r="F315" s="25" t="n">
        <v>0.45</v>
      </c>
      <c r="G315" s="26" t="s">
        <v>654</v>
      </c>
    </row>
    <row r="316" customFormat="false" ht="15" hidden="false" customHeight="true" outlineLevel="0" collapsed="false">
      <c r="A316" s="0" t="s">
        <v>3330</v>
      </c>
      <c r="B316" s="0" t="str">
        <f aca="false">LEFT(A316,7)</f>
        <v>29-1224</v>
      </c>
      <c r="C316" s="0" t="s">
        <v>1194</v>
      </c>
      <c r="D316" s="0" t="s">
        <v>2721</v>
      </c>
      <c r="E316" s="25" t="n">
        <v>0.41</v>
      </c>
      <c r="F316" s="25" t="n">
        <v>0.42</v>
      </c>
      <c r="G316" s="26" t="s">
        <v>1193</v>
      </c>
    </row>
    <row r="317" customFormat="false" ht="15" hidden="false" customHeight="true" outlineLevel="0" collapsed="false">
      <c r="A317" s="0" t="s">
        <v>3331</v>
      </c>
      <c r="B317" s="0" t="str">
        <f aca="false">LEFT(A317,7)</f>
        <v>29-1223</v>
      </c>
      <c r="C317" s="0" t="s">
        <v>1192</v>
      </c>
      <c r="D317" s="0" t="s">
        <v>2721</v>
      </c>
      <c r="E317" s="25" t="n">
        <v>0.41</v>
      </c>
      <c r="F317" s="25" t="n">
        <v>0.49</v>
      </c>
      <c r="G317" s="26" t="s">
        <v>1191</v>
      </c>
    </row>
    <row r="318" customFormat="false" ht="15" hidden="false" customHeight="true" outlineLevel="0" collapsed="false">
      <c r="A318" s="0" t="s">
        <v>3332</v>
      </c>
      <c r="B318" s="0" t="str">
        <f aca="false">LEFT(A318,7)</f>
        <v>19-2032</v>
      </c>
      <c r="C318" s="0" t="s">
        <v>3333</v>
      </c>
      <c r="D318" s="0" t="s">
        <v>2730</v>
      </c>
      <c r="E318" s="25" t="n">
        <v>0.41</v>
      </c>
      <c r="F318" s="25" t="n">
        <v>0.42</v>
      </c>
      <c r="G318" s="26" t="s">
        <v>620</v>
      </c>
    </row>
    <row r="319" customFormat="false" ht="15" hidden="false" customHeight="true" outlineLevel="0" collapsed="false">
      <c r="A319" s="0" t="s">
        <v>3334</v>
      </c>
      <c r="B319" s="0" t="str">
        <f aca="false">LEFT(A319,7)</f>
        <v>43-4081</v>
      </c>
      <c r="C319" s="0" t="s">
        <v>3335</v>
      </c>
      <c r="D319" s="0" t="s">
        <v>2713</v>
      </c>
      <c r="E319" s="25" t="n">
        <v>0.41</v>
      </c>
      <c r="F319" s="25" t="n">
        <v>0.49</v>
      </c>
      <c r="G319" s="26" t="s">
        <v>1761</v>
      </c>
    </row>
    <row r="320" customFormat="false" ht="15" hidden="false" customHeight="true" outlineLevel="0" collapsed="false">
      <c r="A320" s="0" t="s">
        <v>3336</v>
      </c>
      <c r="B320" s="0" t="str">
        <f aca="false">LEFT(A320,7)</f>
        <v>25-1011</v>
      </c>
      <c r="C320" s="0" t="s">
        <v>3337</v>
      </c>
      <c r="D320" s="0" t="s">
        <v>2760</v>
      </c>
      <c r="E320" s="25" t="n">
        <v>0.41</v>
      </c>
      <c r="F320" s="25" t="n">
        <v>0.5</v>
      </c>
      <c r="G320" s="26" t="s">
        <v>799</v>
      </c>
    </row>
    <row r="321" customFormat="false" ht="15" hidden="false" customHeight="true" outlineLevel="0" collapsed="false">
      <c r="A321" s="0" t="s">
        <v>3338</v>
      </c>
      <c r="B321" s="0" t="str">
        <f aca="false">LEFT(A321,7)</f>
        <v>11-9111</v>
      </c>
      <c r="C321" s="0" t="s">
        <v>3339</v>
      </c>
      <c r="D321" s="0" t="s">
        <v>2804</v>
      </c>
      <c r="E321" s="25" t="n">
        <v>0.41</v>
      </c>
      <c r="F321" s="25" t="n">
        <v>0.4</v>
      </c>
      <c r="G321" s="26" t="s">
        <v>268</v>
      </c>
    </row>
    <row r="322" customFormat="false" ht="15" hidden="false" customHeight="true" outlineLevel="0" collapsed="false">
      <c r="A322" s="0" t="s">
        <v>3340</v>
      </c>
      <c r="B322" s="0" t="str">
        <f aca="false">LEFT(A322,7)</f>
        <v>13-2023</v>
      </c>
      <c r="C322" s="0" t="s">
        <v>3341</v>
      </c>
      <c r="D322" s="0" t="s">
        <v>2733</v>
      </c>
      <c r="E322" s="25" t="n">
        <v>0.41</v>
      </c>
      <c r="F322" s="25" t="n">
        <v>0.39</v>
      </c>
      <c r="G322" s="26" t="s">
        <v>356</v>
      </c>
    </row>
    <row r="323" customFormat="false" ht="15" hidden="false" customHeight="true" outlineLevel="0" collapsed="false">
      <c r="A323" s="0" t="s">
        <v>3342</v>
      </c>
      <c r="B323" s="0" t="str">
        <f aca="false">LEFT(A323,7)</f>
        <v>25-1054</v>
      </c>
      <c r="C323" s="0" t="s">
        <v>3343</v>
      </c>
      <c r="D323" s="0" t="s">
        <v>2760</v>
      </c>
      <c r="E323" s="25" t="n">
        <v>0.41</v>
      </c>
      <c r="F323" s="25" t="n">
        <v>0.5</v>
      </c>
      <c r="G323" s="26" t="s">
        <v>828</v>
      </c>
    </row>
    <row r="324" customFormat="false" ht="15" hidden="false" customHeight="true" outlineLevel="0" collapsed="false">
      <c r="A324" s="0" t="s">
        <v>3344</v>
      </c>
      <c r="B324" s="0" t="str">
        <f aca="false">LEFT(A324,7)</f>
        <v>19-2011</v>
      </c>
      <c r="C324" s="0" t="s">
        <v>610</v>
      </c>
      <c r="D324" s="0" t="s">
        <v>2730</v>
      </c>
      <c r="E324" s="25" t="n">
        <v>0.41</v>
      </c>
      <c r="F324" s="25" t="n">
        <v>0.43</v>
      </c>
      <c r="G324" s="26" t="s">
        <v>609</v>
      </c>
    </row>
    <row r="325" customFormat="false" ht="15" hidden="false" customHeight="true" outlineLevel="0" collapsed="false">
      <c r="A325" s="0" t="s">
        <v>3345</v>
      </c>
      <c r="B325" s="0" t="str">
        <f aca="false">LEFT(A325,7)</f>
        <v>11-3051</v>
      </c>
      <c r="C325" s="0" t="s">
        <v>3346</v>
      </c>
      <c r="D325" s="0" t="s">
        <v>2804</v>
      </c>
      <c r="E325" s="25" t="n">
        <v>0.41</v>
      </c>
      <c r="F325" s="25" t="n">
        <v>0.47</v>
      </c>
      <c r="G325" s="26" t="s">
        <v>217</v>
      </c>
    </row>
    <row r="326" customFormat="false" ht="15" hidden="false" customHeight="true" outlineLevel="0" collapsed="false">
      <c r="A326" s="0" t="s">
        <v>3347</v>
      </c>
      <c r="B326" s="0" t="str">
        <f aca="false">LEFT(A326,7)</f>
        <v>29-1229</v>
      </c>
      <c r="C326" s="0" t="s">
        <v>3348</v>
      </c>
      <c r="D326" s="0" t="s">
        <v>2721</v>
      </c>
      <c r="E326" s="25" t="n">
        <v>0.4</v>
      </c>
      <c r="F326" s="25" t="n">
        <v>0.47</v>
      </c>
      <c r="G326" s="26" t="s">
        <v>1195</v>
      </c>
    </row>
    <row r="327" customFormat="false" ht="15" hidden="false" customHeight="true" outlineLevel="0" collapsed="false">
      <c r="A327" s="0" t="s">
        <v>3349</v>
      </c>
      <c r="B327" s="0" t="str">
        <f aca="false">LEFT(A327,7)</f>
        <v>17-2171</v>
      </c>
      <c r="C327" s="0" t="s">
        <v>3350</v>
      </c>
      <c r="D327" s="0" t="s">
        <v>2865</v>
      </c>
      <c r="E327" s="25" t="n">
        <v>0.4</v>
      </c>
      <c r="F327" s="25" t="n">
        <v>0.41</v>
      </c>
      <c r="G327" s="26" t="s">
        <v>527</v>
      </c>
    </row>
    <row r="328" customFormat="false" ht="15" hidden="false" customHeight="true" outlineLevel="0" collapsed="false">
      <c r="A328" s="0" t="s">
        <v>3351</v>
      </c>
      <c r="B328" s="0" t="str">
        <f aca="false">LEFT(A328,7)</f>
        <v>31-1122</v>
      </c>
      <c r="C328" s="0" t="s">
        <v>3352</v>
      </c>
      <c r="D328" s="0" t="s">
        <v>2721</v>
      </c>
      <c r="E328" s="25" t="n">
        <v>0.4</v>
      </c>
      <c r="F328" s="25" t="n">
        <v>0.5</v>
      </c>
      <c r="G328" s="26" t="s">
        <v>1289</v>
      </c>
    </row>
    <row r="329" customFormat="false" ht="15" hidden="false" customHeight="true" outlineLevel="0" collapsed="false">
      <c r="A329" s="0" t="s">
        <v>3353</v>
      </c>
      <c r="B329" s="0" t="str">
        <f aca="false">LEFT(A329,7)</f>
        <v>17-2112</v>
      </c>
      <c r="C329" s="0" t="s">
        <v>3354</v>
      </c>
      <c r="D329" s="0" t="s">
        <v>2865</v>
      </c>
      <c r="E329" s="25" t="n">
        <v>0.4</v>
      </c>
      <c r="F329" s="25" t="n">
        <v>0.4</v>
      </c>
      <c r="G329" s="26" t="s">
        <v>508</v>
      </c>
    </row>
    <row r="330" customFormat="false" ht="15" hidden="false" customHeight="true" outlineLevel="0" collapsed="false">
      <c r="A330" s="0" t="s">
        <v>3355</v>
      </c>
      <c r="B330" s="0" t="str">
        <f aca="false">LEFT(A330,7)</f>
        <v>41-1011</v>
      </c>
      <c r="C330" s="0" t="s">
        <v>3356</v>
      </c>
      <c r="D330" s="0" t="s">
        <v>2723</v>
      </c>
      <c r="E330" s="25" t="n">
        <v>0.4</v>
      </c>
      <c r="F330" s="25" t="n">
        <v>0.48</v>
      </c>
      <c r="G330" s="26" t="s">
        <v>1619</v>
      </c>
    </row>
    <row r="331" customFormat="false" ht="15" hidden="false" customHeight="true" outlineLevel="0" collapsed="false">
      <c r="A331" s="0" t="s">
        <v>3357</v>
      </c>
      <c r="B331" s="0" t="str">
        <f aca="false">LEFT(A331,7)</f>
        <v>35-1012</v>
      </c>
      <c r="C331" s="0" t="s">
        <v>3358</v>
      </c>
      <c r="D331" s="0" t="s">
        <v>2769</v>
      </c>
      <c r="E331" s="25" t="n">
        <v>0.4</v>
      </c>
      <c r="F331" s="25" t="n">
        <v>0.48</v>
      </c>
      <c r="G331" s="26" t="s">
        <v>1422</v>
      </c>
    </row>
    <row r="332" customFormat="false" ht="15" hidden="false" customHeight="true" outlineLevel="0" collapsed="false">
      <c r="A332" s="0" t="s">
        <v>3359</v>
      </c>
      <c r="B332" s="0" t="str">
        <f aca="false">LEFT(A332,7)</f>
        <v>11-9041</v>
      </c>
      <c r="C332" s="0" t="s">
        <v>3360</v>
      </c>
      <c r="D332" s="0" t="s">
        <v>2804</v>
      </c>
      <c r="E332" s="25" t="n">
        <v>0.4</v>
      </c>
      <c r="F332" s="25" t="n">
        <v>0.48</v>
      </c>
      <c r="G332" s="26" t="s">
        <v>253</v>
      </c>
    </row>
    <row r="333" customFormat="false" ht="15" hidden="false" customHeight="true" outlineLevel="0" collapsed="false">
      <c r="A333" s="0" t="s">
        <v>3361</v>
      </c>
      <c r="B333" s="0" t="str">
        <f aca="false">LEFT(A333,7)</f>
        <v>19-1032</v>
      </c>
      <c r="C333" s="0" t="s">
        <v>594</v>
      </c>
      <c r="D333" s="0" t="s">
        <v>2730</v>
      </c>
      <c r="E333" s="25" t="n">
        <v>0.4</v>
      </c>
      <c r="F333" s="25" t="n">
        <v>0.4</v>
      </c>
      <c r="G333" s="26" t="s">
        <v>593</v>
      </c>
    </row>
    <row r="334" customFormat="false" ht="15" hidden="false" customHeight="true" outlineLevel="0" collapsed="false">
      <c r="A334" s="0" t="s">
        <v>3362</v>
      </c>
      <c r="B334" s="0" t="str">
        <f aca="false">LEFT(A334,7)</f>
        <v>25-1066</v>
      </c>
      <c r="C334" s="0" t="s">
        <v>3363</v>
      </c>
      <c r="D334" s="0" t="s">
        <v>2760</v>
      </c>
      <c r="E334" s="25" t="n">
        <v>0.4</v>
      </c>
      <c r="F334" s="25" t="n">
        <v>0.49</v>
      </c>
      <c r="G334" s="26" t="s">
        <v>842</v>
      </c>
    </row>
    <row r="335" customFormat="false" ht="15" hidden="false" customHeight="true" outlineLevel="0" collapsed="false">
      <c r="A335" s="0" t="s">
        <v>3364</v>
      </c>
      <c r="B335" s="0" t="str">
        <f aca="false">LEFT(A335,7)</f>
        <v>29-1181</v>
      </c>
      <c r="C335" s="0" t="s">
        <v>1167</v>
      </c>
      <c r="D335" s="0" t="s">
        <v>2721</v>
      </c>
      <c r="E335" s="25" t="n">
        <v>0.4</v>
      </c>
      <c r="F335" s="25" t="n">
        <v>0.49</v>
      </c>
      <c r="G335" s="26" t="s">
        <v>1168</v>
      </c>
    </row>
    <row r="336" customFormat="false" ht="15" hidden="false" customHeight="true" outlineLevel="0" collapsed="false">
      <c r="A336" s="0" t="s">
        <v>3365</v>
      </c>
      <c r="B336" s="0" t="str">
        <f aca="false">LEFT(A336,7)</f>
        <v>19-1021</v>
      </c>
      <c r="C336" s="0" t="s">
        <v>3366</v>
      </c>
      <c r="D336" s="0" t="s">
        <v>2730</v>
      </c>
      <c r="E336" s="25" t="n">
        <v>0.4</v>
      </c>
      <c r="F336" s="25" t="n">
        <v>0.45</v>
      </c>
      <c r="G336" s="26" t="s">
        <v>581</v>
      </c>
    </row>
    <row r="337" customFormat="false" ht="15" hidden="false" customHeight="true" outlineLevel="0" collapsed="false">
      <c r="A337" s="0" t="s">
        <v>3367</v>
      </c>
      <c r="B337" s="0" t="str">
        <f aca="false">LEFT(A337,7)</f>
        <v>13-1011</v>
      </c>
      <c r="C337" s="0" t="s">
        <v>3368</v>
      </c>
      <c r="D337" s="0" t="s">
        <v>2733</v>
      </c>
      <c r="E337" s="25" t="n">
        <v>0.4</v>
      </c>
      <c r="F337" s="25" t="n">
        <v>0.49</v>
      </c>
      <c r="G337" s="26" t="s">
        <v>300</v>
      </c>
    </row>
    <row r="338" customFormat="false" ht="15" hidden="false" customHeight="true" outlineLevel="0" collapsed="false">
      <c r="A338" s="0" t="s">
        <v>3369</v>
      </c>
      <c r="B338" s="0" t="str">
        <f aca="false">LEFT(A338,7)</f>
        <v>15-1221</v>
      </c>
      <c r="C338" s="0" t="s">
        <v>3370</v>
      </c>
      <c r="D338" s="0" t="s">
        <v>2744</v>
      </c>
      <c r="E338" s="25" t="n">
        <v>0.4</v>
      </c>
      <c r="F338" s="25" t="n">
        <v>0.39</v>
      </c>
      <c r="G338" s="26" t="s">
        <v>405</v>
      </c>
    </row>
    <row r="339" customFormat="false" ht="15" hidden="false" customHeight="true" outlineLevel="0" collapsed="false">
      <c r="A339" s="0" t="s">
        <v>3371</v>
      </c>
      <c r="B339" s="0" t="str">
        <f aca="false">LEFT(A339,7)</f>
        <v>19-2099</v>
      </c>
      <c r="C339" s="0" t="s">
        <v>3372</v>
      </c>
      <c r="D339" s="0" t="s">
        <v>2730</v>
      </c>
      <c r="E339" s="25" t="n">
        <v>0.4</v>
      </c>
      <c r="F339" s="25" t="n">
        <v>0.26</v>
      </c>
      <c r="G339" s="26" t="s">
        <v>632</v>
      </c>
    </row>
    <row r="340" customFormat="false" ht="15" hidden="false" customHeight="true" outlineLevel="0" collapsed="false">
      <c r="A340" s="0" t="s">
        <v>3373</v>
      </c>
      <c r="B340" s="0" t="str">
        <f aca="false">LEFT(A340,7)</f>
        <v>17-3025</v>
      </c>
      <c r="C340" s="0" t="s">
        <v>3374</v>
      </c>
      <c r="D340" s="0" t="s">
        <v>2865</v>
      </c>
      <c r="E340" s="25" t="n">
        <v>0.4</v>
      </c>
      <c r="F340" s="25" t="n">
        <v>0.43</v>
      </c>
      <c r="G340" s="26" t="s">
        <v>554</v>
      </c>
    </row>
    <row r="341" customFormat="false" ht="15" hidden="false" customHeight="true" outlineLevel="0" collapsed="false">
      <c r="A341" s="0" t="s">
        <v>3375</v>
      </c>
      <c r="B341" s="0" t="str">
        <f aca="false">LEFT(A341,7)</f>
        <v>17-3026</v>
      </c>
      <c r="C341" s="0" t="s">
        <v>3376</v>
      </c>
      <c r="D341" s="0" t="s">
        <v>2865</v>
      </c>
      <c r="E341" s="25" t="n">
        <v>0.4</v>
      </c>
      <c r="F341" s="25" t="n">
        <v>0.43</v>
      </c>
      <c r="G341" s="26" t="s">
        <v>556</v>
      </c>
    </row>
    <row r="342" customFormat="false" ht="15" hidden="false" customHeight="true" outlineLevel="0" collapsed="false">
      <c r="A342" s="0" t="s">
        <v>3377</v>
      </c>
      <c r="B342" s="0" t="str">
        <f aca="false">LEFT(A342,7)</f>
        <v>29-1299</v>
      </c>
      <c r="C342" s="0" t="s">
        <v>3378</v>
      </c>
      <c r="D342" s="0" t="s">
        <v>2721</v>
      </c>
      <c r="E342" s="25" t="n">
        <v>0.4</v>
      </c>
      <c r="F342" s="25" t="n">
        <v>0.47</v>
      </c>
      <c r="G342" s="26" t="s">
        <v>1213</v>
      </c>
    </row>
    <row r="343" customFormat="false" ht="15" hidden="false" customHeight="true" outlineLevel="0" collapsed="false">
      <c r="A343" s="0" t="s">
        <v>3379</v>
      </c>
      <c r="B343" s="0" t="str">
        <f aca="false">LEFT(A343,7)</f>
        <v>11-1021</v>
      </c>
      <c r="C343" s="0" t="s">
        <v>3380</v>
      </c>
      <c r="D343" s="0" t="s">
        <v>2804</v>
      </c>
      <c r="E343" s="25" t="n">
        <v>0.39</v>
      </c>
      <c r="F343" s="25" t="n">
        <v>0.41</v>
      </c>
      <c r="G343" s="26" t="s">
        <v>183</v>
      </c>
    </row>
    <row r="344" customFormat="false" ht="15" hidden="false" customHeight="true" outlineLevel="0" collapsed="false">
      <c r="A344" s="0" t="s">
        <v>3381</v>
      </c>
      <c r="B344" s="0" t="str">
        <f aca="false">LEFT(A344,7)</f>
        <v>17-2041</v>
      </c>
      <c r="C344" s="0" t="s">
        <v>3382</v>
      </c>
      <c r="D344" s="0" t="s">
        <v>2865</v>
      </c>
      <c r="E344" s="25" t="n">
        <v>0.39</v>
      </c>
      <c r="F344" s="25" t="n">
        <v>0.41</v>
      </c>
      <c r="G344" s="26" t="s">
        <v>488</v>
      </c>
    </row>
    <row r="345" customFormat="false" ht="15" hidden="false" customHeight="true" outlineLevel="0" collapsed="false">
      <c r="A345" s="0" t="s">
        <v>3383</v>
      </c>
      <c r="B345" s="0" t="str">
        <f aca="false">LEFT(A345,7)</f>
        <v>29-1215</v>
      </c>
      <c r="C345" s="0" t="s">
        <v>3384</v>
      </c>
      <c r="D345" s="0" t="s">
        <v>2721</v>
      </c>
      <c r="E345" s="25" t="n">
        <v>0.39</v>
      </c>
      <c r="F345" s="25" t="n">
        <v>0.5</v>
      </c>
      <c r="G345" s="26" t="s">
        <v>1179</v>
      </c>
    </row>
    <row r="346" customFormat="false" ht="15" hidden="false" customHeight="true" outlineLevel="0" collapsed="false">
      <c r="A346" s="0" t="s">
        <v>3385</v>
      </c>
      <c r="B346" s="0" t="str">
        <f aca="false">LEFT(A346,7)</f>
        <v>11-9171</v>
      </c>
      <c r="C346" s="0" t="s">
        <v>3386</v>
      </c>
      <c r="D346" s="0" t="s">
        <v>2804</v>
      </c>
      <c r="E346" s="25" t="n">
        <v>0.39</v>
      </c>
      <c r="F346" s="25" t="n">
        <v>0.49</v>
      </c>
      <c r="G346" s="26" t="s">
        <v>286</v>
      </c>
    </row>
    <row r="347" customFormat="false" ht="15" hidden="false" customHeight="true" outlineLevel="0" collapsed="false">
      <c r="A347" s="0" t="s">
        <v>3387</v>
      </c>
      <c r="B347" s="0" t="str">
        <f aca="false">LEFT(A347,7)</f>
        <v>29-9091</v>
      </c>
      <c r="C347" s="0" t="s">
        <v>3388</v>
      </c>
      <c r="D347" s="0" t="s">
        <v>2721</v>
      </c>
      <c r="E347" s="25" t="n">
        <v>0.39</v>
      </c>
      <c r="F347" s="25" t="n">
        <v>0.5</v>
      </c>
      <c r="G347" s="26" t="s">
        <v>1277</v>
      </c>
    </row>
    <row r="348" customFormat="false" ht="15" hidden="false" customHeight="true" outlineLevel="0" collapsed="false">
      <c r="A348" s="0" t="s">
        <v>3389</v>
      </c>
      <c r="B348" s="0" t="str">
        <f aca="false">LEFT(A348,7)</f>
        <v>29-2052</v>
      </c>
      <c r="C348" s="0" t="s">
        <v>3390</v>
      </c>
      <c r="D348" s="0" t="s">
        <v>2721</v>
      </c>
      <c r="E348" s="25" t="n">
        <v>0.39</v>
      </c>
      <c r="F348" s="25" t="n">
        <v>0.5</v>
      </c>
      <c r="G348" s="26" t="s">
        <v>1243</v>
      </c>
    </row>
    <row r="349" customFormat="false" ht="15" hidden="false" customHeight="true" outlineLevel="0" collapsed="false">
      <c r="A349" s="0" t="s">
        <v>3391</v>
      </c>
      <c r="B349" s="0" t="str">
        <f aca="false">LEFT(A349,7)</f>
        <v>39-4031</v>
      </c>
      <c r="C349" s="0" t="s">
        <v>3392</v>
      </c>
      <c r="D349" s="0" t="s">
        <v>2769</v>
      </c>
      <c r="E349" s="25" t="n">
        <v>0.39</v>
      </c>
      <c r="F349" s="25" t="n">
        <v>0.5</v>
      </c>
      <c r="G349" s="26" t="s">
        <v>1566</v>
      </c>
    </row>
    <row r="350" customFormat="false" ht="15" hidden="false" customHeight="true" outlineLevel="0" collapsed="false">
      <c r="A350" s="0" t="s">
        <v>3393</v>
      </c>
      <c r="B350" s="0" t="str">
        <f aca="false">LEFT(A350,7)</f>
        <v>29-1221</v>
      </c>
      <c r="C350" s="0" t="s">
        <v>3394</v>
      </c>
      <c r="D350" s="0" t="s">
        <v>2721</v>
      </c>
      <c r="E350" s="25" t="n">
        <v>0.39</v>
      </c>
      <c r="F350" s="25" t="n">
        <v>0.5</v>
      </c>
      <c r="G350" s="26" t="s">
        <v>1187</v>
      </c>
    </row>
    <row r="351" customFormat="false" ht="15" hidden="false" customHeight="true" outlineLevel="0" collapsed="false">
      <c r="A351" s="0" t="s">
        <v>3395</v>
      </c>
      <c r="B351" s="0" t="str">
        <f aca="false">LEFT(A351,7)</f>
        <v>11-9141</v>
      </c>
      <c r="C351" s="0" t="s">
        <v>3396</v>
      </c>
      <c r="D351" s="0" t="s">
        <v>2804</v>
      </c>
      <c r="E351" s="25" t="n">
        <v>0.39</v>
      </c>
      <c r="F351" s="25" t="n">
        <v>0.49</v>
      </c>
      <c r="G351" s="26" t="s">
        <v>277</v>
      </c>
    </row>
    <row r="352" customFormat="false" ht="15" hidden="false" customHeight="true" outlineLevel="0" collapsed="false">
      <c r="A352" s="0" t="s">
        <v>3397</v>
      </c>
      <c r="B352" s="0" t="str">
        <f aca="false">LEFT(A352,7)</f>
        <v>11-3012</v>
      </c>
      <c r="C352" s="0" t="s">
        <v>3398</v>
      </c>
      <c r="D352" s="0" t="s">
        <v>2804</v>
      </c>
      <c r="E352" s="25" t="n">
        <v>0.39</v>
      </c>
      <c r="F352" s="25" t="n">
        <v>0.49</v>
      </c>
      <c r="G352" s="26" t="s">
        <v>205</v>
      </c>
    </row>
    <row r="353" customFormat="false" ht="15" hidden="false" customHeight="true" outlineLevel="0" collapsed="false">
      <c r="A353" s="0" t="s">
        <v>3399</v>
      </c>
      <c r="B353" s="0" t="str">
        <f aca="false">LEFT(A353,7)</f>
        <v>25-2022</v>
      </c>
      <c r="C353" s="0" t="s">
        <v>3400</v>
      </c>
      <c r="D353" s="0" t="s">
        <v>2760</v>
      </c>
      <c r="E353" s="25" t="n">
        <v>0.39</v>
      </c>
      <c r="F353" s="25" t="n">
        <v>0.5</v>
      </c>
      <c r="G353" s="26" t="s">
        <v>904</v>
      </c>
    </row>
    <row r="354" customFormat="false" ht="15" hidden="false" customHeight="true" outlineLevel="0" collapsed="false">
      <c r="A354" s="0" t="s">
        <v>3401</v>
      </c>
      <c r="B354" s="0" t="str">
        <f aca="false">LEFT(A354,7)</f>
        <v>25-1121</v>
      </c>
      <c r="C354" s="0" t="s">
        <v>3402</v>
      </c>
      <c r="D354" s="0" t="s">
        <v>2760</v>
      </c>
      <c r="E354" s="25" t="n">
        <v>0.39</v>
      </c>
      <c r="F354" s="25" t="n">
        <v>0.49</v>
      </c>
      <c r="G354" s="26" t="s">
        <v>870</v>
      </c>
    </row>
    <row r="355" customFormat="false" ht="15" hidden="false" customHeight="true" outlineLevel="0" collapsed="false">
      <c r="A355" s="0" t="s">
        <v>3403</v>
      </c>
      <c r="B355" s="0" t="str">
        <f aca="false">LEFT(A355,7)</f>
        <v>29-1051</v>
      </c>
      <c r="C355" s="0" t="s">
        <v>1125</v>
      </c>
      <c r="D355" s="0" t="s">
        <v>2721</v>
      </c>
      <c r="E355" s="25" t="n">
        <v>0.39</v>
      </c>
      <c r="F355" s="25" t="n">
        <v>0.46</v>
      </c>
      <c r="G355" s="26" t="s">
        <v>1126</v>
      </c>
    </row>
    <row r="356" customFormat="false" ht="15" hidden="false" customHeight="true" outlineLevel="0" collapsed="false">
      <c r="A356" s="0" t="s">
        <v>3404</v>
      </c>
      <c r="B356" s="0" t="str">
        <f aca="false">LEFT(A356,7)</f>
        <v>19-1023</v>
      </c>
      <c r="C356" s="0" t="s">
        <v>3405</v>
      </c>
      <c r="D356" s="0" t="s">
        <v>2730</v>
      </c>
      <c r="E356" s="25" t="n">
        <v>0.39</v>
      </c>
      <c r="F356" s="25" t="n">
        <v>0.49</v>
      </c>
      <c r="G356" s="26" t="s">
        <v>585</v>
      </c>
    </row>
    <row r="357" customFormat="false" ht="15" hidden="false" customHeight="true" outlineLevel="0" collapsed="false">
      <c r="A357" s="0" t="s">
        <v>3406</v>
      </c>
      <c r="B357" s="0" t="str">
        <f aca="false">LEFT(A357,7)</f>
        <v>29-1291</v>
      </c>
      <c r="C357" s="0" t="s">
        <v>1210</v>
      </c>
      <c r="D357" s="0" t="s">
        <v>2721</v>
      </c>
      <c r="E357" s="25" t="n">
        <v>0.39</v>
      </c>
      <c r="F357" s="25" t="n">
        <v>0.47</v>
      </c>
      <c r="G357" s="26" t="s">
        <v>1209</v>
      </c>
    </row>
    <row r="358" customFormat="false" ht="15" hidden="false" customHeight="true" outlineLevel="0" collapsed="false">
      <c r="A358" s="0" t="s">
        <v>3407</v>
      </c>
      <c r="B358" s="0" t="str">
        <f aca="false">LEFT(A358,7)</f>
        <v>21-1092</v>
      </c>
      <c r="C358" s="0" t="s">
        <v>3408</v>
      </c>
      <c r="D358" s="0" t="s">
        <v>2769</v>
      </c>
      <c r="E358" s="25" t="n">
        <v>0.39</v>
      </c>
      <c r="F358" s="25" t="n">
        <v>0.48</v>
      </c>
      <c r="G358" s="26" t="s">
        <v>744</v>
      </c>
    </row>
    <row r="359" customFormat="false" ht="15" hidden="false" customHeight="true" outlineLevel="0" collapsed="false">
      <c r="A359" s="0" t="s">
        <v>3409</v>
      </c>
      <c r="B359" s="0" t="str">
        <f aca="false">LEFT(A359,7)</f>
        <v>19-3092</v>
      </c>
      <c r="C359" s="0" t="s">
        <v>663</v>
      </c>
      <c r="D359" s="0" t="s">
        <v>2730</v>
      </c>
      <c r="E359" s="25" t="n">
        <v>0.38</v>
      </c>
      <c r="F359" s="25" t="n">
        <v>0.35</v>
      </c>
      <c r="G359" s="26" t="s">
        <v>662</v>
      </c>
    </row>
    <row r="360" customFormat="false" ht="15" hidden="false" customHeight="true" outlineLevel="0" collapsed="false">
      <c r="A360" s="0" t="s">
        <v>3410</v>
      </c>
      <c r="B360" s="0" t="str">
        <f aca="false">LEFT(A360,7)</f>
        <v>33-1091</v>
      </c>
      <c r="C360" s="0" t="s">
        <v>3411</v>
      </c>
      <c r="D360" s="0" t="s">
        <v>2769</v>
      </c>
      <c r="E360" s="25" t="n">
        <v>0.38</v>
      </c>
      <c r="F360" s="25" t="n">
        <v>0.49</v>
      </c>
      <c r="G360" s="26" t="s">
        <v>1351</v>
      </c>
    </row>
    <row r="361" customFormat="false" ht="15" hidden="false" customHeight="true" outlineLevel="0" collapsed="false">
      <c r="A361" s="0" t="s">
        <v>3412</v>
      </c>
      <c r="B361" s="0" t="str">
        <f aca="false">LEFT(A361,7)</f>
        <v>19-4012</v>
      </c>
      <c r="C361" s="0" t="s">
        <v>3413</v>
      </c>
      <c r="D361" s="0" t="s">
        <v>2730</v>
      </c>
      <c r="E361" s="25" t="n">
        <v>0.38</v>
      </c>
      <c r="F361" s="25" t="n">
        <v>0.32</v>
      </c>
      <c r="G361" s="26" t="s">
        <v>674</v>
      </c>
    </row>
    <row r="362" customFormat="false" ht="15" hidden="false" customHeight="true" outlineLevel="0" collapsed="false">
      <c r="A362" s="0" t="s">
        <v>3414</v>
      </c>
      <c r="B362" s="0" t="str">
        <f aca="false">LEFT(A362,7)</f>
        <v>43-5011</v>
      </c>
      <c r="C362" s="0" t="s">
        <v>3415</v>
      </c>
      <c r="D362" s="0" t="s">
        <v>2713</v>
      </c>
      <c r="E362" s="25" t="n">
        <v>0.38</v>
      </c>
      <c r="F362" s="25" t="n">
        <v>0.49</v>
      </c>
      <c r="G362" s="26" t="s">
        <v>1794</v>
      </c>
    </row>
    <row r="363" customFormat="false" ht="15" hidden="false" customHeight="true" outlineLevel="0" collapsed="false">
      <c r="A363" s="0" t="s">
        <v>3416</v>
      </c>
      <c r="B363" s="0" t="str">
        <f aca="false">LEFT(A363,7)</f>
        <v>43-5041</v>
      </c>
      <c r="C363" s="0" t="s">
        <v>3417</v>
      </c>
      <c r="D363" s="0" t="s">
        <v>2713</v>
      </c>
      <c r="E363" s="25" t="n">
        <v>0.38</v>
      </c>
      <c r="F363" s="25" t="n">
        <v>0.5</v>
      </c>
      <c r="G363" s="26" t="s">
        <v>1806</v>
      </c>
    </row>
    <row r="364" customFormat="false" ht="15" hidden="false" customHeight="true" outlineLevel="0" collapsed="false">
      <c r="A364" s="0" t="s">
        <v>3418</v>
      </c>
      <c r="B364" s="0" t="str">
        <f aca="false">LEFT(A364,7)</f>
        <v>25-2031</v>
      </c>
      <c r="C364" s="0" t="s">
        <v>3419</v>
      </c>
      <c r="D364" s="0" t="s">
        <v>2760</v>
      </c>
      <c r="E364" s="25" t="n">
        <v>0.38</v>
      </c>
      <c r="F364" s="25" t="n">
        <v>0.48</v>
      </c>
      <c r="G364" s="26" t="s">
        <v>910</v>
      </c>
    </row>
    <row r="365" customFormat="false" ht="15" hidden="false" customHeight="true" outlineLevel="0" collapsed="false">
      <c r="A365" s="0" t="s">
        <v>3420</v>
      </c>
      <c r="B365" s="0" t="str">
        <f aca="false">LEFT(A365,7)</f>
        <v>39-1022</v>
      </c>
      <c r="C365" s="0" t="s">
        <v>3421</v>
      </c>
      <c r="D365" s="0" t="s">
        <v>2769</v>
      </c>
      <c r="E365" s="25" t="n">
        <v>0.38</v>
      </c>
      <c r="F365" s="25" t="n">
        <v>0.5</v>
      </c>
      <c r="G365" s="26" t="s">
        <v>1518</v>
      </c>
    </row>
    <row r="366" customFormat="false" ht="15" hidden="false" customHeight="true" outlineLevel="0" collapsed="false">
      <c r="A366" s="0" t="s">
        <v>3422</v>
      </c>
      <c r="B366" s="0" t="str">
        <f aca="false">LEFT(A366,7)</f>
        <v>19-2042</v>
      </c>
      <c r="C366" s="0" t="s">
        <v>3423</v>
      </c>
      <c r="D366" s="0" t="s">
        <v>2730</v>
      </c>
      <c r="E366" s="25" t="n">
        <v>0.38</v>
      </c>
      <c r="F366" s="25" t="n">
        <v>0.39</v>
      </c>
      <c r="G366" s="26" t="s">
        <v>626</v>
      </c>
    </row>
    <row r="367" customFormat="false" ht="15" hidden="false" customHeight="true" outlineLevel="0" collapsed="false">
      <c r="A367" s="0" t="s">
        <v>3424</v>
      </c>
      <c r="B367" s="0" t="str">
        <f aca="false">LEFT(A367,7)</f>
        <v>19-4099</v>
      </c>
      <c r="C367" s="0" t="s">
        <v>3425</v>
      </c>
      <c r="D367" s="0" t="s">
        <v>2730</v>
      </c>
      <c r="E367" s="25" t="n">
        <v>0.38</v>
      </c>
      <c r="F367" s="25" t="n">
        <v>0.39</v>
      </c>
      <c r="G367" s="26" t="s">
        <v>705</v>
      </c>
    </row>
    <row r="368" customFormat="false" ht="15" hidden="false" customHeight="true" outlineLevel="0" collapsed="false">
      <c r="A368" s="0" t="s">
        <v>3426</v>
      </c>
      <c r="B368" s="0" t="str">
        <f aca="false">LEFT(A368,7)</f>
        <v>29-1222</v>
      </c>
      <c r="C368" s="0" t="s">
        <v>3427</v>
      </c>
      <c r="D368" s="0" t="s">
        <v>2721</v>
      </c>
      <c r="E368" s="25" t="n">
        <v>0.38</v>
      </c>
      <c r="F368" s="25" t="n">
        <v>0.48</v>
      </c>
      <c r="G368" s="26" t="s">
        <v>1189</v>
      </c>
    </row>
    <row r="369" customFormat="false" ht="15" hidden="false" customHeight="true" outlineLevel="0" collapsed="false">
      <c r="A369" s="0" t="s">
        <v>3428</v>
      </c>
      <c r="B369" s="0" t="str">
        <f aca="false">LEFT(A369,7)</f>
        <v>39-5093</v>
      </c>
      <c r="C369" s="0" t="s">
        <v>1582</v>
      </c>
      <c r="D369" s="0" t="s">
        <v>2769</v>
      </c>
      <c r="E369" s="25" t="n">
        <v>0.38</v>
      </c>
      <c r="F369" s="25" t="n">
        <v>0.5</v>
      </c>
      <c r="G369" s="26" t="s">
        <v>1581</v>
      </c>
    </row>
    <row r="370" customFormat="false" ht="15" hidden="false" customHeight="true" outlineLevel="0" collapsed="false">
      <c r="A370" s="0" t="s">
        <v>3429</v>
      </c>
      <c r="B370" s="0" t="str">
        <f aca="false">LEFT(A370,7)</f>
        <v>53-6041</v>
      </c>
      <c r="C370" s="0" t="s">
        <v>3430</v>
      </c>
      <c r="D370" s="0" t="s">
        <v>2946</v>
      </c>
      <c r="E370" s="25" t="n">
        <v>0.38</v>
      </c>
      <c r="F370" s="25" t="n">
        <v>0.5</v>
      </c>
      <c r="G370" s="26" t="s">
        <v>2645</v>
      </c>
    </row>
    <row r="371" customFormat="false" ht="15" hidden="false" customHeight="true" outlineLevel="0" collapsed="false">
      <c r="A371" s="0" t="s">
        <v>3431</v>
      </c>
      <c r="B371" s="0" t="str">
        <f aca="false">LEFT(A371,7)</f>
        <v>25-1042</v>
      </c>
      <c r="C371" s="0" t="s">
        <v>3432</v>
      </c>
      <c r="D371" s="0" t="s">
        <v>2760</v>
      </c>
      <c r="E371" s="25" t="n">
        <v>0.37</v>
      </c>
      <c r="F371" s="25" t="n">
        <v>0.5</v>
      </c>
      <c r="G371" s="26" t="s">
        <v>816</v>
      </c>
    </row>
    <row r="372" customFormat="false" ht="15" hidden="false" customHeight="true" outlineLevel="0" collapsed="false">
      <c r="A372" s="0" t="s">
        <v>3433</v>
      </c>
      <c r="B372" s="0" t="str">
        <f aca="false">LEFT(A372,7)</f>
        <v>13-1032</v>
      </c>
      <c r="C372" s="0" t="s">
        <v>3434</v>
      </c>
      <c r="D372" s="0" t="s">
        <v>2733</v>
      </c>
      <c r="E372" s="25" t="n">
        <v>0.37</v>
      </c>
      <c r="F372" s="25" t="n">
        <v>0.49</v>
      </c>
      <c r="G372" s="26" t="s">
        <v>307</v>
      </c>
    </row>
    <row r="373" customFormat="false" ht="15" hidden="false" customHeight="true" outlineLevel="0" collapsed="false">
      <c r="A373" s="0" t="s">
        <v>3435</v>
      </c>
      <c r="B373" s="0" t="str">
        <f aca="false">LEFT(A373,7)</f>
        <v>17-2051</v>
      </c>
      <c r="C373" s="0" t="s">
        <v>3436</v>
      </c>
      <c r="D373" s="0" t="s">
        <v>2865</v>
      </c>
      <c r="E373" s="25" t="n">
        <v>0.37</v>
      </c>
      <c r="F373" s="25" t="n">
        <v>0.44</v>
      </c>
      <c r="G373" s="26" t="s">
        <v>491</v>
      </c>
    </row>
    <row r="374" customFormat="false" ht="15" hidden="false" customHeight="true" outlineLevel="0" collapsed="false">
      <c r="A374" s="0" t="s">
        <v>3437</v>
      </c>
      <c r="B374" s="0" t="str">
        <f aca="false">LEFT(A374,7)</f>
        <v>29-1229</v>
      </c>
      <c r="C374" s="0" t="s">
        <v>3438</v>
      </c>
      <c r="D374" s="0" t="s">
        <v>2721</v>
      </c>
      <c r="E374" s="25" t="n">
        <v>0.37</v>
      </c>
      <c r="F374" s="25" t="n">
        <v>0.49</v>
      </c>
      <c r="G374" s="26" t="s">
        <v>1195</v>
      </c>
    </row>
    <row r="375" customFormat="false" ht="15" hidden="false" customHeight="true" outlineLevel="0" collapsed="false">
      <c r="A375" s="0" t="s">
        <v>3439</v>
      </c>
      <c r="B375" s="0" t="str">
        <f aca="false">LEFT(A375,7)</f>
        <v>17-2151</v>
      </c>
      <c r="C375" s="0" t="s">
        <v>3440</v>
      </c>
      <c r="D375" s="0" t="s">
        <v>2865</v>
      </c>
      <c r="E375" s="25" t="n">
        <v>0.37</v>
      </c>
      <c r="F375" s="25" t="n">
        <v>0.47</v>
      </c>
      <c r="G375" s="26" t="s">
        <v>521</v>
      </c>
    </row>
    <row r="376" customFormat="false" ht="15" hidden="false" customHeight="true" outlineLevel="0" collapsed="false">
      <c r="A376" s="0" t="s">
        <v>3441</v>
      </c>
      <c r="B376" s="0" t="str">
        <f aca="false">LEFT(A376,7)</f>
        <v>19-3034</v>
      </c>
      <c r="C376" s="0" t="s">
        <v>3442</v>
      </c>
      <c r="D376" s="0" t="s">
        <v>2730</v>
      </c>
      <c r="E376" s="25" t="n">
        <v>0.37</v>
      </c>
      <c r="F376" s="25" t="n">
        <v>0.46</v>
      </c>
      <c r="G376" s="26" t="s">
        <v>648</v>
      </c>
    </row>
    <row r="377" customFormat="false" ht="15" hidden="false" customHeight="true" outlineLevel="0" collapsed="false">
      <c r="A377" s="0" t="s">
        <v>3443</v>
      </c>
      <c r="B377" s="0" t="str">
        <f aca="false">LEFT(A377,7)</f>
        <v>11-1011</v>
      </c>
      <c r="C377" s="0" t="s">
        <v>3444</v>
      </c>
      <c r="D377" s="0" t="s">
        <v>2804</v>
      </c>
      <c r="E377" s="25" t="n">
        <v>0.37</v>
      </c>
      <c r="F377" s="25" t="n">
        <v>0.48</v>
      </c>
      <c r="G377" s="26" t="s">
        <v>179</v>
      </c>
    </row>
    <row r="378" customFormat="false" ht="15" hidden="false" customHeight="true" outlineLevel="0" collapsed="false">
      <c r="A378" s="0" t="s">
        <v>3445</v>
      </c>
      <c r="B378" s="0" t="str">
        <f aca="false">LEFT(A378,7)</f>
        <v>11-9151</v>
      </c>
      <c r="C378" s="0" t="s">
        <v>3446</v>
      </c>
      <c r="D378" s="0" t="s">
        <v>2804</v>
      </c>
      <c r="E378" s="25" t="n">
        <v>0.37</v>
      </c>
      <c r="F378" s="25" t="n">
        <v>0.49</v>
      </c>
      <c r="G378" s="26" t="s">
        <v>280</v>
      </c>
    </row>
    <row r="379" customFormat="false" ht="15" hidden="false" customHeight="true" outlineLevel="0" collapsed="false">
      <c r="A379" s="0" t="s">
        <v>3447</v>
      </c>
      <c r="B379" s="0" t="str">
        <f aca="false">LEFT(A379,7)</f>
        <v>27-2041</v>
      </c>
      <c r="C379" s="0" t="s">
        <v>3448</v>
      </c>
      <c r="D379" s="0" t="s">
        <v>2716</v>
      </c>
      <c r="E379" s="25" t="n">
        <v>0.37</v>
      </c>
      <c r="F379" s="25" t="n">
        <v>0.46</v>
      </c>
      <c r="G379" s="26" t="s">
        <v>1036</v>
      </c>
    </row>
    <row r="380" customFormat="false" ht="15" hidden="false" customHeight="true" outlineLevel="0" collapsed="false">
      <c r="A380" s="0" t="s">
        <v>3449</v>
      </c>
      <c r="B380" s="0" t="str">
        <f aca="false">LEFT(A380,7)</f>
        <v>19-1031</v>
      </c>
      <c r="C380" s="0" t="s">
        <v>3450</v>
      </c>
      <c r="D380" s="0" t="s">
        <v>2730</v>
      </c>
      <c r="E380" s="25" t="n">
        <v>0.37</v>
      </c>
      <c r="F380" s="25" t="n">
        <v>0.44</v>
      </c>
      <c r="G380" s="26" t="s">
        <v>591</v>
      </c>
    </row>
    <row r="381" customFormat="false" ht="15" hidden="false" customHeight="true" outlineLevel="0" collapsed="false">
      <c r="A381" s="0" t="s">
        <v>3451</v>
      </c>
      <c r="B381" s="0" t="str">
        <f aca="false">LEFT(A381,7)</f>
        <v>17-1011</v>
      </c>
      <c r="C381" s="0" t="s">
        <v>3452</v>
      </c>
      <c r="D381" s="0" t="s">
        <v>2865</v>
      </c>
      <c r="E381" s="25" t="n">
        <v>0.37</v>
      </c>
      <c r="F381" s="25" t="n">
        <v>0.5</v>
      </c>
      <c r="G381" s="26" t="s">
        <v>465</v>
      </c>
    </row>
    <row r="382" customFormat="false" ht="15" hidden="false" customHeight="true" outlineLevel="0" collapsed="false">
      <c r="A382" s="0" t="s">
        <v>3453</v>
      </c>
      <c r="B382" s="0" t="str">
        <f aca="false">LEFT(A382,7)</f>
        <v>29-1011</v>
      </c>
      <c r="C382" s="0" t="s">
        <v>1104</v>
      </c>
      <c r="D382" s="0" t="s">
        <v>2721</v>
      </c>
      <c r="E382" s="25" t="n">
        <v>0.37</v>
      </c>
      <c r="F382" s="25" t="n">
        <v>0.5</v>
      </c>
      <c r="G382" s="26" t="s">
        <v>1105</v>
      </c>
    </row>
    <row r="383" customFormat="false" ht="15" hidden="false" customHeight="true" outlineLevel="0" collapsed="false">
      <c r="A383" s="0" t="s">
        <v>3454</v>
      </c>
      <c r="B383" s="0" t="str">
        <f aca="false">LEFT(A383,7)</f>
        <v>53-6051</v>
      </c>
      <c r="C383" s="0" t="s">
        <v>3455</v>
      </c>
      <c r="D383" s="0" t="s">
        <v>2946</v>
      </c>
      <c r="E383" s="25" t="n">
        <v>0.37</v>
      </c>
      <c r="F383" s="25" t="n">
        <v>0.49</v>
      </c>
      <c r="G383" s="26" t="s">
        <v>2648</v>
      </c>
    </row>
    <row r="384" customFormat="false" ht="15" hidden="false" customHeight="true" outlineLevel="0" collapsed="false">
      <c r="A384" s="0" t="s">
        <v>3456</v>
      </c>
      <c r="B384" s="0" t="str">
        <f aca="false">LEFT(A384,7)</f>
        <v>25-3021</v>
      </c>
      <c r="C384" s="0" t="s">
        <v>3457</v>
      </c>
      <c r="D384" s="0" t="s">
        <v>2760</v>
      </c>
      <c r="E384" s="25" t="n">
        <v>0.36</v>
      </c>
      <c r="F384" s="25" t="n">
        <v>0.5</v>
      </c>
      <c r="G384" s="26" t="s">
        <v>933</v>
      </c>
    </row>
    <row r="385" customFormat="false" ht="15" hidden="false" customHeight="true" outlineLevel="0" collapsed="false">
      <c r="A385" s="0" t="s">
        <v>3458</v>
      </c>
      <c r="B385" s="0" t="str">
        <f aca="false">LEFT(A385,7)</f>
        <v>53-1043</v>
      </c>
      <c r="C385" s="0" t="s">
        <v>3459</v>
      </c>
      <c r="D385" s="0" t="s">
        <v>2946</v>
      </c>
      <c r="E385" s="25" t="n">
        <v>0.36</v>
      </c>
      <c r="F385" s="25" t="n">
        <v>0.5</v>
      </c>
      <c r="G385" s="26" t="s">
        <v>2544</v>
      </c>
    </row>
    <row r="386" customFormat="false" ht="15" hidden="false" customHeight="true" outlineLevel="0" collapsed="false">
      <c r="A386" s="0" t="s">
        <v>3460</v>
      </c>
      <c r="B386" s="0" t="str">
        <f aca="false">LEFT(A386,7)</f>
        <v>29-1218</v>
      </c>
      <c r="C386" s="0" t="s">
        <v>3461</v>
      </c>
      <c r="D386" s="0" t="s">
        <v>2721</v>
      </c>
      <c r="E386" s="25" t="n">
        <v>0.36</v>
      </c>
      <c r="F386" s="25" t="n">
        <v>0.49</v>
      </c>
      <c r="G386" s="26" t="s">
        <v>1185</v>
      </c>
    </row>
    <row r="387" customFormat="false" ht="15" hidden="false" customHeight="true" outlineLevel="0" collapsed="false">
      <c r="A387" s="0" t="s">
        <v>3462</v>
      </c>
      <c r="B387" s="0" t="str">
        <f aca="false">LEFT(A387,7)</f>
        <v>43-3071</v>
      </c>
      <c r="C387" s="0" t="s">
        <v>1730</v>
      </c>
      <c r="D387" s="0" t="s">
        <v>2713</v>
      </c>
      <c r="E387" s="25" t="n">
        <v>0.36</v>
      </c>
      <c r="F387" s="25" t="n">
        <v>0.49</v>
      </c>
      <c r="G387" s="26" t="s">
        <v>1731</v>
      </c>
    </row>
    <row r="388" customFormat="false" ht="15" hidden="false" customHeight="true" outlineLevel="0" collapsed="false">
      <c r="A388" s="0" t="s">
        <v>3463</v>
      </c>
      <c r="B388" s="0" t="str">
        <f aca="false">LEFT(A388,7)</f>
        <v>17-2071</v>
      </c>
      <c r="C388" s="0" t="s">
        <v>3464</v>
      </c>
      <c r="D388" s="0" t="s">
        <v>2865</v>
      </c>
      <c r="E388" s="25" t="n">
        <v>0.36</v>
      </c>
      <c r="F388" s="25" t="n">
        <v>0.44</v>
      </c>
      <c r="G388" s="26" t="s">
        <v>497</v>
      </c>
    </row>
    <row r="389" customFormat="false" ht="15" hidden="false" customHeight="true" outlineLevel="0" collapsed="false">
      <c r="A389" s="0" t="s">
        <v>3465</v>
      </c>
      <c r="B389" s="0" t="str">
        <f aca="false">LEFT(A389,7)</f>
        <v>43-4121</v>
      </c>
      <c r="C389" s="0" t="s">
        <v>3466</v>
      </c>
      <c r="D389" s="0" t="s">
        <v>2713</v>
      </c>
      <c r="E389" s="25" t="n">
        <v>0.36</v>
      </c>
      <c r="F389" s="25" t="n">
        <v>0.5</v>
      </c>
      <c r="G389" s="26" t="s">
        <v>1767</v>
      </c>
    </row>
    <row r="390" customFormat="false" ht="15" hidden="false" customHeight="true" outlineLevel="0" collapsed="false">
      <c r="A390" s="0" t="s">
        <v>3467</v>
      </c>
      <c r="B390" s="0" t="str">
        <f aca="false">LEFT(A390,7)</f>
        <v>25-1072</v>
      </c>
      <c r="C390" s="0" t="s">
        <v>3468</v>
      </c>
      <c r="D390" s="0" t="s">
        <v>2760</v>
      </c>
      <c r="E390" s="25" t="n">
        <v>0.36</v>
      </c>
      <c r="F390" s="25" t="n">
        <v>0.5</v>
      </c>
      <c r="G390" s="26" t="s">
        <v>852</v>
      </c>
    </row>
    <row r="391" customFormat="false" ht="15" hidden="false" customHeight="true" outlineLevel="0" collapsed="false">
      <c r="A391" s="0" t="s">
        <v>3469</v>
      </c>
      <c r="B391" s="0" t="str">
        <f aca="false">LEFT(A391,7)</f>
        <v>33-3031</v>
      </c>
      <c r="C391" s="0" t="s">
        <v>3470</v>
      </c>
      <c r="D391" s="0" t="s">
        <v>2769</v>
      </c>
      <c r="E391" s="25" t="n">
        <v>0.35</v>
      </c>
      <c r="F391" s="25" t="n">
        <v>0.5</v>
      </c>
      <c r="G391" s="26" t="s">
        <v>1379</v>
      </c>
    </row>
    <row r="392" customFormat="false" ht="15" hidden="false" customHeight="true" outlineLevel="0" collapsed="false">
      <c r="A392" s="0" t="s">
        <v>3471</v>
      </c>
      <c r="B392" s="0" t="str">
        <f aca="false">LEFT(A392,7)</f>
        <v>11-9199</v>
      </c>
      <c r="C392" s="0" t="s">
        <v>3472</v>
      </c>
      <c r="D392" s="0" t="s">
        <v>2804</v>
      </c>
      <c r="E392" s="25" t="n">
        <v>0.35</v>
      </c>
      <c r="F392" s="25" t="n">
        <v>0.48</v>
      </c>
      <c r="G392" s="26" t="s">
        <v>292</v>
      </c>
    </row>
    <row r="393" customFormat="false" ht="15" hidden="false" customHeight="true" outlineLevel="0" collapsed="false">
      <c r="A393" s="0" t="s">
        <v>3473</v>
      </c>
      <c r="B393" s="0" t="str">
        <f aca="false">LEFT(A393,7)</f>
        <v>53-3053</v>
      </c>
      <c r="C393" s="0" t="s">
        <v>3474</v>
      </c>
      <c r="D393" s="0" t="s">
        <v>2946</v>
      </c>
      <c r="E393" s="25" t="n">
        <v>0.35</v>
      </c>
      <c r="F393" s="25" t="n">
        <v>0.47</v>
      </c>
      <c r="G393" s="26" t="s">
        <v>2586</v>
      </c>
    </row>
    <row r="394" customFormat="false" ht="15" hidden="false" customHeight="true" outlineLevel="0" collapsed="false">
      <c r="A394" s="0" t="s">
        <v>3475</v>
      </c>
      <c r="B394" s="0" t="str">
        <f aca="false">LEFT(A394,7)</f>
        <v>49-1011</v>
      </c>
      <c r="C394" s="0" t="s">
        <v>3476</v>
      </c>
      <c r="D394" s="0" t="s">
        <v>2769</v>
      </c>
      <c r="E394" s="25" t="n">
        <v>0.35</v>
      </c>
      <c r="F394" s="25" t="n">
        <v>0.5</v>
      </c>
      <c r="G394" s="26" t="s">
        <v>2097</v>
      </c>
    </row>
    <row r="395" customFormat="false" ht="15" hidden="false" customHeight="true" outlineLevel="0" collapsed="false">
      <c r="A395" s="0" t="s">
        <v>3477</v>
      </c>
      <c r="B395" s="0" t="str">
        <f aca="false">LEFT(A395,7)</f>
        <v>37-1012</v>
      </c>
      <c r="C395" s="0" t="s">
        <v>3478</v>
      </c>
      <c r="D395" s="0" t="s">
        <v>2769</v>
      </c>
      <c r="E395" s="25" t="n">
        <v>0.35</v>
      </c>
      <c r="F395" s="25" t="n">
        <v>0.5</v>
      </c>
      <c r="G395" s="26" t="s">
        <v>1480</v>
      </c>
    </row>
    <row r="396" customFormat="false" ht="15" hidden="false" customHeight="true" outlineLevel="0" collapsed="false">
      <c r="A396" s="0" t="s">
        <v>3479</v>
      </c>
      <c r="B396" s="0" t="str">
        <f aca="false">LEFT(A396,7)</f>
        <v>17-3027</v>
      </c>
      <c r="C396" s="0" t="s">
        <v>3480</v>
      </c>
      <c r="D396" s="0" t="s">
        <v>2865</v>
      </c>
      <c r="E396" s="25" t="n">
        <v>0.35</v>
      </c>
      <c r="F396" s="25" t="n">
        <v>0.49</v>
      </c>
      <c r="G396" s="26" t="s">
        <v>558</v>
      </c>
    </row>
    <row r="397" customFormat="false" ht="15" hidden="false" customHeight="true" outlineLevel="0" collapsed="false">
      <c r="A397" s="0" t="s">
        <v>3481</v>
      </c>
      <c r="B397" s="0" t="str">
        <f aca="false">LEFT(A397,7)</f>
        <v>35-9031</v>
      </c>
      <c r="C397" s="0" t="s">
        <v>3482</v>
      </c>
      <c r="D397" s="0" t="s">
        <v>2769</v>
      </c>
      <c r="E397" s="25" t="n">
        <v>0.35</v>
      </c>
      <c r="F397" s="25" t="n">
        <v>0.5</v>
      </c>
      <c r="G397" s="26" t="s">
        <v>1467</v>
      </c>
    </row>
    <row r="398" customFormat="false" ht="15" hidden="false" customHeight="true" outlineLevel="0" collapsed="false">
      <c r="A398" s="0" t="s">
        <v>3483</v>
      </c>
      <c r="B398" s="0" t="str">
        <f aca="false">LEFT(A398,7)</f>
        <v>19-1031</v>
      </c>
      <c r="C398" s="0" t="s">
        <v>3484</v>
      </c>
      <c r="D398" s="0" t="s">
        <v>2730</v>
      </c>
      <c r="E398" s="25" t="n">
        <v>0.35</v>
      </c>
      <c r="F398" s="25" t="n">
        <v>0.42</v>
      </c>
      <c r="G398" s="26" t="s">
        <v>591</v>
      </c>
    </row>
    <row r="399" customFormat="false" ht="15" hidden="false" customHeight="true" outlineLevel="0" collapsed="false">
      <c r="A399" s="0" t="s">
        <v>3485</v>
      </c>
      <c r="B399" s="0" t="str">
        <f aca="false">LEFT(A399,7)</f>
        <v>33-9011</v>
      </c>
      <c r="C399" s="0" t="s">
        <v>3486</v>
      </c>
      <c r="D399" s="0" t="s">
        <v>2769</v>
      </c>
      <c r="E399" s="25" t="n">
        <v>0.35</v>
      </c>
      <c r="F399" s="25" t="n">
        <v>0.49</v>
      </c>
      <c r="G399" s="26" t="s">
        <v>1393</v>
      </c>
    </row>
    <row r="400" customFormat="false" ht="15" hidden="false" customHeight="true" outlineLevel="0" collapsed="false">
      <c r="A400" s="0" t="s">
        <v>3487</v>
      </c>
      <c r="B400" s="0" t="str">
        <f aca="false">LEFT(A400,7)</f>
        <v>29-1129</v>
      </c>
      <c r="C400" s="0" t="s">
        <v>3488</v>
      </c>
      <c r="D400" s="0" t="s">
        <v>2721</v>
      </c>
      <c r="E400" s="25" t="n">
        <v>0.35</v>
      </c>
      <c r="F400" s="25" t="n">
        <v>0.5</v>
      </c>
      <c r="G400" s="26" t="s">
        <v>1149</v>
      </c>
    </row>
    <row r="401" customFormat="false" ht="15" hidden="false" customHeight="true" outlineLevel="0" collapsed="false">
      <c r="A401" s="0" t="s">
        <v>3489</v>
      </c>
      <c r="B401" s="0" t="str">
        <f aca="false">LEFT(A401,7)</f>
        <v>27-2022</v>
      </c>
      <c r="C401" s="0" t="s">
        <v>3490</v>
      </c>
      <c r="D401" s="0" t="s">
        <v>2716</v>
      </c>
      <c r="E401" s="25" t="n">
        <v>0.35</v>
      </c>
      <c r="F401" s="25" t="n">
        <v>0.5</v>
      </c>
      <c r="G401" s="26" t="s">
        <v>1024</v>
      </c>
    </row>
    <row r="402" customFormat="false" ht="15" hidden="false" customHeight="true" outlineLevel="0" collapsed="false">
      <c r="A402" s="0" t="s">
        <v>3491</v>
      </c>
      <c r="B402" s="0" t="str">
        <f aca="false">LEFT(A402,7)</f>
        <v>29-9099</v>
      </c>
      <c r="C402" s="0" t="s">
        <v>3492</v>
      </c>
      <c r="D402" s="0" t="s">
        <v>2721</v>
      </c>
      <c r="E402" s="25" t="n">
        <v>0.35</v>
      </c>
      <c r="F402" s="25" t="n">
        <v>0.5</v>
      </c>
      <c r="G402" s="26" t="s">
        <v>1283</v>
      </c>
    </row>
    <row r="403" customFormat="false" ht="15" hidden="false" customHeight="true" outlineLevel="0" collapsed="false">
      <c r="A403" s="0" t="s">
        <v>3493</v>
      </c>
      <c r="B403" s="0" t="str">
        <f aca="false">LEFT(A403,7)</f>
        <v>25-2032</v>
      </c>
      <c r="C403" s="0" t="s">
        <v>3494</v>
      </c>
      <c r="D403" s="0" t="s">
        <v>2760</v>
      </c>
      <c r="E403" s="25" t="n">
        <v>0.34</v>
      </c>
      <c r="F403" s="25" t="n">
        <v>0.5</v>
      </c>
      <c r="G403" s="26" t="s">
        <v>912</v>
      </c>
    </row>
    <row r="404" customFormat="false" ht="15" hidden="false" customHeight="true" outlineLevel="0" collapsed="false">
      <c r="A404" s="0" t="s">
        <v>3495</v>
      </c>
      <c r="B404" s="0" t="str">
        <f aca="false">LEFT(A404,7)</f>
        <v>19-1012</v>
      </c>
      <c r="C404" s="0" t="s">
        <v>3496</v>
      </c>
      <c r="D404" s="0" t="s">
        <v>2730</v>
      </c>
      <c r="E404" s="25" t="n">
        <v>0.34</v>
      </c>
      <c r="F404" s="25" t="n">
        <v>0.48</v>
      </c>
      <c r="G404" s="26" t="s">
        <v>575</v>
      </c>
    </row>
    <row r="405" customFormat="false" ht="15" hidden="false" customHeight="true" outlineLevel="0" collapsed="false">
      <c r="A405" s="0" t="s">
        <v>3497</v>
      </c>
      <c r="B405" s="0" t="str">
        <f aca="false">LEFT(A405,7)</f>
        <v>39-1013</v>
      </c>
      <c r="C405" s="0" t="s">
        <v>3498</v>
      </c>
      <c r="D405" s="0" t="s">
        <v>2769</v>
      </c>
      <c r="E405" s="25" t="n">
        <v>0.34</v>
      </c>
      <c r="F405" s="25" t="n">
        <v>0.5</v>
      </c>
      <c r="G405" s="26" t="s">
        <v>1512</v>
      </c>
    </row>
    <row r="406" customFormat="false" ht="15" hidden="false" customHeight="true" outlineLevel="0" collapsed="false">
      <c r="A406" s="0" t="s">
        <v>3499</v>
      </c>
      <c r="B406" s="0" t="str">
        <f aca="false">LEFT(A406,7)</f>
        <v>17-3024</v>
      </c>
      <c r="C406" s="0" t="s">
        <v>3500</v>
      </c>
      <c r="D406" s="0" t="s">
        <v>2865</v>
      </c>
      <c r="E406" s="25" t="n">
        <v>0.34</v>
      </c>
      <c r="F406" s="25" t="n">
        <v>0.5</v>
      </c>
      <c r="G406" s="26" t="s">
        <v>552</v>
      </c>
    </row>
    <row r="407" customFormat="false" ht="15" hidden="false" customHeight="true" outlineLevel="0" collapsed="false">
      <c r="A407" s="0" t="s">
        <v>3501</v>
      </c>
      <c r="B407" s="0" t="str">
        <f aca="false">LEFT(A407,7)</f>
        <v>41-2031</v>
      </c>
      <c r="C407" s="0" t="s">
        <v>3502</v>
      </c>
      <c r="D407" s="0" t="s">
        <v>2723</v>
      </c>
      <c r="E407" s="25" t="n">
        <v>0.34</v>
      </c>
      <c r="F407" s="25" t="n">
        <v>0.5</v>
      </c>
      <c r="G407" s="26" t="s">
        <v>1638</v>
      </c>
    </row>
    <row r="408" customFormat="false" ht="15" hidden="false" customHeight="true" outlineLevel="0" collapsed="false">
      <c r="A408" s="0" t="s">
        <v>3503</v>
      </c>
      <c r="B408" s="0" t="str">
        <f aca="false">LEFT(A408,7)</f>
        <v>29-1141</v>
      </c>
      <c r="C408" s="0" t="s">
        <v>3504</v>
      </c>
      <c r="D408" s="0" t="s">
        <v>2721</v>
      </c>
      <c r="E408" s="25" t="n">
        <v>0.34</v>
      </c>
      <c r="F408" s="25" t="n">
        <v>0.49</v>
      </c>
      <c r="G408" s="26" t="s">
        <v>1156</v>
      </c>
    </row>
    <row r="409" customFormat="false" ht="15" hidden="false" customHeight="true" outlineLevel="0" collapsed="false">
      <c r="A409" s="0" t="s">
        <v>3505</v>
      </c>
      <c r="B409" s="0" t="str">
        <f aca="false">LEFT(A409,7)</f>
        <v>49-9091</v>
      </c>
      <c r="C409" s="0" t="s">
        <v>3506</v>
      </c>
      <c r="D409" s="0" t="s">
        <v>2769</v>
      </c>
      <c r="E409" s="25" t="n">
        <v>0.34</v>
      </c>
      <c r="F409" s="25" t="n">
        <v>0.49</v>
      </c>
      <c r="G409" s="26" t="s">
        <v>2217</v>
      </c>
    </row>
    <row r="410" customFormat="false" ht="15" hidden="false" customHeight="true" outlineLevel="0" collapsed="false">
      <c r="A410" s="0" t="s">
        <v>3507</v>
      </c>
      <c r="B410" s="0" t="str">
        <f aca="false">LEFT(A410,7)</f>
        <v>25-2023</v>
      </c>
      <c r="C410" s="0" t="s">
        <v>3508</v>
      </c>
      <c r="D410" s="0" t="s">
        <v>2760</v>
      </c>
      <c r="E410" s="25" t="n">
        <v>0.34</v>
      </c>
      <c r="F410" s="25" t="n">
        <v>0.49</v>
      </c>
      <c r="G410" s="26" t="s">
        <v>906</v>
      </c>
    </row>
    <row r="411" customFormat="false" ht="15" hidden="false" customHeight="true" outlineLevel="0" collapsed="false">
      <c r="A411" s="0" t="s">
        <v>3509</v>
      </c>
      <c r="B411" s="0" t="str">
        <f aca="false">LEFT(A411,7)</f>
        <v>25-1022</v>
      </c>
      <c r="C411" s="0" t="s">
        <v>3510</v>
      </c>
      <c r="D411" s="0" t="s">
        <v>2760</v>
      </c>
      <c r="E411" s="25" t="n">
        <v>0.34</v>
      </c>
      <c r="F411" s="25" t="n">
        <v>0.5</v>
      </c>
      <c r="G411" s="26" t="s">
        <v>804</v>
      </c>
    </row>
    <row r="412" customFormat="false" ht="15" hidden="false" customHeight="true" outlineLevel="0" collapsed="false">
      <c r="A412" s="0" t="s">
        <v>3511</v>
      </c>
      <c r="B412" s="0" t="str">
        <f aca="false">LEFT(A412,7)</f>
        <v>17-2199</v>
      </c>
      <c r="C412" s="0" t="s">
        <v>3512</v>
      </c>
      <c r="D412" s="0" t="s">
        <v>2865</v>
      </c>
      <c r="E412" s="25" t="n">
        <v>0.34</v>
      </c>
      <c r="F412" s="25" t="n">
        <v>0.47</v>
      </c>
      <c r="G412" s="26" t="s">
        <v>530</v>
      </c>
    </row>
    <row r="413" customFormat="false" ht="15" hidden="false" customHeight="true" outlineLevel="0" collapsed="false">
      <c r="A413" s="0" t="s">
        <v>3513</v>
      </c>
      <c r="B413" s="0" t="str">
        <f aca="false">LEFT(A413,7)</f>
        <v>21-1022</v>
      </c>
      <c r="C413" s="0" t="s">
        <v>3514</v>
      </c>
      <c r="D413" s="0" t="s">
        <v>2769</v>
      </c>
      <c r="E413" s="25" t="n">
        <v>0.34</v>
      </c>
      <c r="F413" s="25" t="n">
        <v>0.47</v>
      </c>
      <c r="G413" s="26" t="s">
        <v>734</v>
      </c>
    </row>
    <row r="414" customFormat="false" ht="15" hidden="false" customHeight="true" outlineLevel="0" collapsed="false">
      <c r="A414" s="0" t="s">
        <v>3515</v>
      </c>
      <c r="B414" s="0" t="str">
        <f aca="false">LEFT(A414,7)</f>
        <v>23-1022</v>
      </c>
      <c r="C414" s="0" t="s">
        <v>3516</v>
      </c>
      <c r="D414" s="0" t="s">
        <v>2845</v>
      </c>
      <c r="E414" s="25" t="n">
        <v>0.34</v>
      </c>
      <c r="F414" s="25" t="n">
        <v>0.5</v>
      </c>
      <c r="G414" s="26" t="s">
        <v>778</v>
      </c>
    </row>
    <row r="415" customFormat="false" ht="15" hidden="false" customHeight="true" outlineLevel="0" collapsed="false">
      <c r="A415" s="0" t="s">
        <v>3517</v>
      </c>
      <c r="B415" s="0" t="str">
        <f aca="false">LEFT(A415,7)</f>
        <v>27-2012</v>
      </c>
      <c r="C415" s="0" t="s">
        <v>3518</v>
      </c>
      <c r="D415" s="0" t="s">
        <v>2716</v>
      </c>
      <c r="E415" s="25" t="n">
        <v>0.34</v>
      </c>
      <c r="F415" s="25" t="n">
        <v>0.49</v>
      </c>
      <c r="G415" s="26" t="s">
        <v>1018</v>
      </c>
    </row>
    <row r="416" customFormat="false" ht="15" hidden="false" customHeight="true" outlineLevel="0" collapsed="false">
      <c r="A416" s="0" t="s">
        <v>3519</v>
      </c>
      <c r="B416" s="0" t="str">
        <f aca="false">LEFT(A416,7)</f>
        <v>25-2059</v>
      </c>
      <c r="C416" s="0" t="s">
        <v>3520</v>
      </c>
      <c r="D416" s="0" t="s">
        <v>2760</v>
      </c>
      <c r="E416" s="25" t="n">
        <v>0.33</v>
      </c>
      <c r="F416" s="25" t="n">
        <v>0.49</v>
      </c>
      <c r="G416" s="26" t="s">
        <v>924</v>
      </c>
    </row>
    <row r="417" customFormat="false" ht="15" hidden="false" customHeight="true" outlineLevel="0" collapsed="false">
      <c r="A417" s="0" t="s">
        <v>3521</v>
      </c>
      <c r="B417" s="0" t="str">
        <f aca="false">LEFT(A417,7)</f>
        <v>33-9099</v>
      </c>
      <c r="C417" s="0" t="s">
        <v>3522</v>
      </c>
      <c r="D417" s="0" t="s">
        <v>2769</v>
      </c>
      <c r="E417" s="25" t="n">
        <v>0.33</v>
      </c>
      <c r="F417" s="25" t="n">
        <v>0.5</v>
      </c>
      <c r="G417" s="26" t="s">
        <v>1413</v>
      </c>
    </row>
    <row r="418" customFormat="false" ht="15" hidden="false" customHeight="true" outlineLevel="0" collapsed="false">
      <c r="A418" s="0" t="s">
        <v>3523</v>
      </c>
      <c r="B418" s="0" t="str">
        <f aca="false">LEFT(A418,7)</f>
        <v>41-2022</v>
      </c>
      <c r="C418" s="0" t="s">
        <v>3524</v>
      </c>
      <c r="D418" s="0" t="s">
        <v>2723</v>
      </c>
      <c r="E418" s="25" t="n">
        <v>0.33</v>
      </c>
      <c r="F418" s="25" t="n">
        <v>0.49</v>
      </c>
      <c r="G418" s="26" t="s">
        <v>1634</v>
      </c>
    </row>
    <row r="419" customFormat="false" ht="15" hidden="false" customHeight="true" outlineLevel="0" collapsed="false">
      <c r="A419" s="0" t="s">
        <v>3525</v>
      </c>
      <c r="B419" s="0" t="str">
        <f aca="false">LEFT(A419,7)</f>
        <v>53-1042</v>
      </c>
      <c r="C419" s="0" t="s">
        <v>3526</v>
      </c>
      <c r="D419" s="0" t="s">
        <v>2946</v>
      </c>
      <c r="E419" s="25" t="n">
        <v>0.33</v>
      </c>
      <c r="F419" s="25" t="n">
        <v>0.5</v>
      </c>
      <c r="G419" s="26" t="s">
        <v>2544</v>
      </c>
    </row>
    <row r="420" customFormat="false" ht="15" hidden="false" customHeight="true" outlineLevel="0" collapsed="false">
      <c r="A420" s="0" t="s">
        <v>3527</v>
      </c>
      <c r="B420" s="0" t="str">
        <f aca="false">LEFT(A420,7)</f>
        <v>53-3031</v>
      </c>
      <c r="C420" s="0" t="s">
        <v>3528</v>
      </c>
      <c r="D420" s="0" t="s">
        <v>2946</v>
      </c>
      <c r="E420" s="25" t="n">
        <v>0.33</v>
      </c>
      <c r="F420" s="25" t="n">
        <v>0.48</v>
      </c>
      <c r="G420" s="26" t="s">
        <v>2574</v>
      </c>
    </row>
    <row r="421" customFormat="false" ht="15" hidden="false" customHeight="true" outlineLevel="0" collapsed="false">
      <c r="A421" s="0" t="s">
        <v>3529</v>
      </c>
      <c r="B421" s="0" t="str">
        <f aca="false">LEFT(A421,7)</f>
        <v>47-1011</v>
      </c>
      <c r="C421" s="0" t="s">
        <v>3530</v>
      </c>
      <c r="D421" s="0" t="s">
        <v>2946</v>
      </c>
      <c r="E421" s="25" t="n">
        <v>0.33</v>
      </c>
      <c r="F421" s="25" t="n">
        <v>0.48</v>
      </c>
      <c r="G421" s="26" t="s">
        <v>1917</v>
      </c>
    </row>
    <row r="422" customFormat="false" ht="15" hidden="false" customHeight="true" outlineLevel="0" collapsed="false">
      <c r="A422" s="0" t="s">
        <v>3531</v>
      </c>
      <c r="B422" s="0" t="str">
        <f aca="false">LEFT(A422,7)</f>
        <v>17-2021</v>
      </c>
      <c r="C422" s="0" t="s">
        <v>3532</v>
      </c>
      <c r="D422" s="0" t="s">
        <v>2865</v>
      </c>
      <c r="E422" s="25" t="n">
        <v>0.33</v>
      </c>
      <c r="F422" s="25" t="n">
        <v>0.5</v>
      </c>
      <c r="G422" s="26" t="s">
        <v>482</v>
      </c>
    </row>
    <row r="423" customFormat="false" ht="15" hidden="false" customHeight="true" outlineLevel="0" collapsed="false">
      <c r="A423" s="0" t="s">
        <v>3533</v>
      </c>
      <c r="B423" s="0" t="str">
        <f aca="false">LEFT(A423,7)</f>
        <v>21-1023</v>
      </c>
      <c r="C423" s="0" t="s">
        <v>3534</v>
      </c>
      <c r="D423" s="0" t="s">
        <v>2769</v>
      </c>
      <c r="E423" s="25" t="n">
        <v>0.33</v>
      </c>
      <c r="F423" s="25" t="n">
        <v>0.5</v>
      </c>
      <c r="G423" s="26" t="s">
        <v>736</v>
      </c>
    </row>
    <row r="424" customFormat="false" ht="15" hidden="false" customHeight="true" outlineLevel="0" collapsed="false">
      <c r="A424" s="0" t="s">
        <v>3535</v>
      </c>
      <c r="B424" s="0" t="str">
        <f aca="false">LEFT(A424,7)</f>
        <v>11-9032</v>
      </c>
      <c r="C424" s="0" t="s">
        <v>3536</v>
      </c>
      <c r="D424" s="0" t="s">
        <v>2804</v>
      </c>
      <c r="E424" s="25" t="n">
        <v>0.33</v>
      </c>
      <c r="F424" s="25" t="n">
        <v>0.5</v>
      </c>
      <c r="G424" s="26" t="s">
        <v>245</v>
      </c>
    </row>
    <row r="425" customFormat="false" ht="15" hidden="false" customHeight="true" outlineLevel="0" collapsed="false">
      <c r="A425" s="0" t="s">
        <v>3537</v>
      </c>
      <c r="B425" s="0" t="str">
        <f aca="false">LEFT(A425,7)</f>
        <v>17-2121</v>
      </c>
      <c r="C425" s="0" t="s">
        <v>3538</v>
      </c>
      <c r="D425" s="0" t="s">
        <v>2865</v>
      </c>
      <c r="E425" s="25" t="n">
        <v>0.33</v>
      </c>
      <c r="F425" s="25" t="n">
        <v>0.48</v>
      </c>
      <c r="G425" s="26" t="s">
        <v>512</v>
      </c>
    </row>
    <row r="426" customFormat="false" ht="15" hidden="false" customHeight="true" outlineLevel="0" collapsed="false">
      <c r="A426" s="0" t="s">
        <v>3539</v>
      </c>
      <c r="B426" s="0" t="str">
        <f aca="false">LEFT(A426,7)</f>
        <v>19-4042</v>
      </c>
      <c r="C426" s="0" t="s">
        <v>3540</v>
      </c>
      <c r="D426" s="0" t="s">
        <v>2730</v>
      </c>
      <c r="E426" s="25" t="n">
        <v>0.33</v>
      </c>
      <c r="F426" s="25" t="n">
        <v>0.5</v>
      </c>
      <c r="G426" s="26" t="s">
        <v>686</v>
      </c>
    </row>
    <row r="427" customFormat="false" ht="15" hidden="false" customHeight="true" outlineLevel="0" collapsed="false">
      <c r="A427" s="0" t="s">
        <v>3541</v>
      </c>
      <c r="B427" s="0" t="str">
        <f aca="false">LEFT(A427,7)</f>
        <v>53-7065</v>
      </c>
      <c r="C427" s="0" t="s">
        <v>3542</v>
      </c>
      <c r="D427" s="0" t="s">
        <v>2946</v>
      </c>
      <c r="E427" s="25" t="n">
        <v>0.33</v>
      </c>
      <c r="F427" s="25" t="n">
        <v>0.49</v>
      </c>
      <c r="G427" s="26" t="s">
        <v>2683</v>
      </c>
    </row>
    <row r="428" customFormat="false" ht="15" hidden="false" customHeight="true" outlineLevel="0" collapsed="false">
      <c r="A428" s="0" t="s">
        <v>3543</v>
      </c>
      <c r="B428" s="0" t="str">
        <f aca="false">LEFT(A428,7)</f>
        <v>21-1015</v>
      </c>
      <c r="C428" s="0" t="s">
        <v>3544</v>
      </c>
      <c r="D428" s="0" t="s">
        <v>2769</v>
      </c>
      <c r="E428" s="25" t="n">
        <v>0.33</v>
      </c>
      <c r="F428" s="25" t="n">
        <v>0.48</v>
      </c>
      <c r="G428" s="26" t="s">
        <v>724</v>
      </c>
    </row>
    <row r="429" customFormat="false" ht="15" hidden="false" customHeight="true" outlineLevel="0" collapsed="false">
      <c r="A429" s="0" t="s">
        <v>3545</v>
      </c>
      <c r="B429" s="0" t="str">
        <f aca="false">LEFT(A429,7)</f>
        <v>29-2036</v>
      </c>
      <c r="C429" s="0" t="s">
        <v>3546</v>
      </c>
      <c r="D429" s="0" t="s">
        <v>2721</v>
      </c>
      <c r="E429" s="25" t="n">
        <v>0.32</v>
      </c>
      <c r="F429" s="25" t="n">
        <v>0.5</v>
      </c>
      <c r="G429" s="26" t="s">
        <v>1231</v>
      </c>
    </row>
    <row r="430" customFormat="false" ht="15" hidden="false" customHeight="true" outlineLevel="0" collapsed="false">
      <c r="A430" s="0" t="s">
        <v>3547</v>
      </c>
      <c r="B430" s="0" t="str">
        <f aca="false">LEFT(A430,7)</f>
        <v>33-3021</v>
      </c>
      <c r="C430" s="0" t="s">
        <v>3548</v>
      </c>
      <c r="D430" s="0" t="s">
        <v>2769</v>
      </c>
      <c r="E430" s="25" t="n">
        <v>0.32</v>
      </c>
      <c r="F430" s="25" t="n">
        <v>0.48</v>
      </c>
      <c r="G430" s="26" t="s">
        <v>1376</v>
      </c>
    </row>
    <row r="431" customFormat="false" ht="15" hidden="false" customHeight="true" outlineLevel="0" collapsed="false">
      <c r="A431" s="0" t="s">
        <v>3549</v>
      </c>
      <c r="B431" s="0" t="str">
        <f aca="false">LEFT(A431,7)</f>
        <v>53-6051</v>
      </c>
      <c r="C431" s="0" t="s">
        <v>3550</v>
      </c>
      <c r="D431" s="0" t="s">
        <v>2946</v>
      </c>
      <c r="E431" s="25" t="n">
        <v>0.32</v>
      </c>
      <c r="F431" s="25" t="n">
        <v>0.49</v>
      </c>
      <c r="G431" s="26" t="s">
        <v>2648</v>
      </c>
    </row>
    <row r="432" customFormat="false" ht="15" hidden="false" customHeight="true" outlineLevel="0" collapsed="false">
      <c r="A432" s="0" t="s">
        <v>3551</v>
      </c>
      <c r="B432" s="0" t="str">
        <f aca="false">LEFT(A432,7)</f>
        <v>29-1122</v>
      </c>
      <c r="C432" s="0" t="s">
        <v>3552</v>
      </c>
      <c r="D432" s="0" t="s">
        <v>2721</v>
      </c>
      <c r="E432" s="25" t="n">
        <v>0.32</v>
      </c>
      <c r="F432" s="25" t="n">
        <v>0.49</v>
      </c>
      <c r="G432" s="26" t="s">
        <v>1135</v>
      </c>
    </row>
    <row r="433" customFormat="false" ht="15" hidden="false" customHeight="true" outlineLevel="0" collapsed="false">
      <c r="A433" s="0" t="s">
        <v>3553</v>
      </c>
      <c r="B433" s="0" t="str">
        <f aca="false">LEFT(A433,7)</f>
        <v>29-1128</v>
      </c>
      <c r="C433" s="0" t="s">
        <v>3554</v>
      </c>
      <c r="D433" s="0" t="s">
        <v>2721</v>
      </c>
      <c r="E433" s="25" t="n">
        <v>0.32</v>
      </c>
      <c r="F433" s="25" t="n">
        <v>0.49</v>
      </c>
      <c r="G433" s="26" t="s">
        <v>1147</v>
      </c>
    </row>
    <row r="434" customFormat="false" ht="15" hidden="false" customHeight="true" outlineLevel="0" collapsed="false">
      <c r="A434" s="0" t="s">
        <v>3555</v>
      </c>
      <c r="B434" s="0" t="str">
        <f aca="false">LEFT(A434,7)</f>
        <v>17-3031</v>
      </c>
      <c r="C434" s="0" t="s">
        <v>3556</v>
      </c>
      <c r="D434" s="0" t="s">
        <v>2865</v>
      </c>
      <c r="E434" s="25" t="n">
        <v>0.32</v>
      </c>
      <c r="F434" s="25" t="n">
        <v>0.46</v>
      </c>
      <c r="G434" s="26" t="s">
        <v>566</v>
      </c>
    </row>
    <row r="435" customFormat="false" ht="15" hidden="false" customHeight="true" outlineLevel="0" collapsed="false">
      <c r="A435" s="0" t="s">
        <v>3557</v>
      </c>
      <c r="B435" s="0" t="str">
        <f aca="false">LEFT(A435,7)</f>
        <v>17-3022</v>
      </c>
      <c r="C435" s="0" t="s">
        <v>3558</v>
      </c>
      <c r="D435" s="0" t="s">
        <v>2865</v>
      </c>
      <c r="E435" s="25" t="n">
        <v>0.32</v>
      </c>
      <c r="F435" s="25" t="n">
        <v>0.5</v>
      </c>
      <c r="G435" s="26" t="s">
        <v>548</v>
      </c>
    </row>
    <row r="436" customFormat="false" ht="15" hidden="false" customHeight="true" outlineLevel="0" collapsed="false">
      <c r="A436" s="0" t="s">
        <v>3559</v>
      </c>
      <c r="B436" s="0" t="str">
        <f aca="false">LEFT(A436,7)</f>
        <v>39-7011</v>
      </c>
      <c r="C436" s="0" t="s">
        <v>3560</v>
      </c>
      <c r="D436" s="0" t="s">
        <v>2769</v>
      </c>
      <c r="E436" s="25" t="n">
        <v>0.32</v>
      </c>
      <c r="F436" s="25" t="n">
        <v>0.45</v>
      </c>
      <c r="G436" s="26" t="s">
        <v>1594</v>
      </c>
    </row>
    <row r="437" customFormat="false" ht="15" hidden="false" customHeight="true" outlineLevel="0" collapsed="false">
      <c r="A437" s="0" t="s">
        <v>3561</v>
      </c>
      <c r="B437" s="0" t="str">
        <f aca="false">LEFT(A437,7)</f>
        <v>29-1141</v>
      </c>
      <c r="C437" s="0" t="s">
        <v>3562</v>
      </c>
      <c r="D437" s="0" t="s">
        <v>2721</v>
      </c>
      <c r="E437" s="25" t="n">
        <v>0.32</v>
      </c>
      <c r="F437" s="25" t="n">
        <v>0.5</v>
      </c>
      <c r="G437" s="26" t="s">
        <v>1156</v>
      </c>
    </row>
    <row r="438" customFormat="false" ht="15" hidden="false" customHeight="true" outlineLevel="0" collapsed="false">
      <c r="A438" s="0" t="s">
        <v>3563</v>
      </c>
      <c r="B438" s="0" t="str">
        <f aca="false">LEFT(A438,7)</f>
        <v>11-3013</v>
      </c>
      <c r="C438" s="0" t="s">
        <v>3564</v>
      </c>
      <c r="D438" s="0" t="s">
        <v>2804</v>
      </c>
      <c r="E438" s="25" t="n">
        <v>0.32</v>
      </c>
      <c r="F438" s="25" t="n">
        <v>0.5</v>
      </c>
      <c r="G438" s="26" t="s">
        <v>207</v>
      </c>
    </row>
    <row r="439" customFormat="false" ht="15" hidden="false" customHeight="true" outlineLevel="0" collapsed="false">
      <c r="A439" s="0" t="s">
        <v>3565</v>
      </c>
      <c r="B439" s="0" t="str">
        <f aca="false">LEFT(A439,7)</f>
        <v>19-4021</v>
      </c>
      <c r="C439" s="0" t="s">
        <v>3566</v>
      </c>
      <c r="D439" s="0" t="s">
        <v>2730</v>
      </c>
      <c r="E439" s="25" t="n">
        <v>0.32</v>
      </c>
      <c r="F439" s="25" t="n">
        <v>0.5</v>
      </c>
      <c r="G439" s="26" t="s">
        <v>680</v>
      </c>
    </row>
    <row r="440" customFormat="false" ht="15" hidden="false" customHeight="true" outlineLevel="0" collapsed="false">
      <c r="A440" s="0" t="s">
        <v>3567</v>
      </c>
      <c r="B440" s="0" t="str">
        <f aca="false">LEFT(A440,7)</f>
        <v>11-3051</v>
      </c>
      <c r="C440" s="0" t="s">
        <v>3568</v>
      </c>
      <c r="D440" s="0" t="s">
        <v>2804</v>
      </c>
      <c r="E440" s="25" t="n">
        <v>0.32</v>
      </c>
      <c r="F440" s="25" t="n">
        <v>0.5</v>
      </c>
      <c r="G440" s="26" t="s">
        <v>217</v>
      </c>
    </row>
    <row r="441" customFormat="false" ht="15" hidden="false" customHeight="true" outlineLevel="0" collapsed="false">
      <c r="A441" s="0" t="s">
        <v>3569</v>
      </c>
      <c r="B441" s="0" t="str">
        <f aca="false">LEFT(A441,7)</f>
        <v>35-2013</v>
      </c>
      <c r="C441" s="0" t="s">
        <v>3570</v>
      </c>
      <c r="D441" s="0" t="s">
        <v>2769</v>
      </c>
      <c r="E441" s="25" t="n">
        <v>0.32</v>
      </c>
      <c r="F441" s="25" t="n">
        <v>0.43</v>
      </c>
      <c r="G441" s="26" t="s">
        <v>1432</v>
      </c>
    </row>
    <row r="442" customFormat="false" ht="15" hidden="false" customHeight="true" outlineLevel="0" collapsed="false">
      <c r="A442" s="0" t="s">
        <v>3571</v>
      </c>
      <c r="B442" s="0" t="str">
        <f aca="false">LEFT(A442,7)</f>
        <v>29-2011</v>
      </c>
      <c r="C442" s="0" t="s">
        <v>3572</v>
      </c>
      <c r="D442" s="0" t="s">
        <v>2721</v>
      </c>
      <c r="E442" s="25" t="n">
        <v>0.31</v>
      </c>
      <c r="F442" s="25" t="n">
        <v>0.49</v>
      </c>
      <c r="G442" s="26" t="s">
        <v>1217</v>
      </c>
    </row>
    <row r="443" customFormat="false" ht="15" hidden="false" customHeight="true" outlineLevel="0" collapsed="false">
      <c r="A443" s="0" t="s">
        <v>3573</v>
      </c>
      <c r="B443" s="0" t="str">
        <f aca="false">LEFT(A443,7)</f>
        <v>33-3051</v>
      </c>
      <c r="C443" s="0" t="s">
        <v>3574</v>
      </c>
      <c r="D443" s="0" t="s">
        <v>2769</v>
      </c>
      <c r="E443" s="25" t="n">
        <v>0.31</v>
      </c>
      <c r="F443" s="25" t="n">
        <v>0.49</v>
      </c>
      <c r="G443" s="26" t="s">
        <v>1385</v>
      </c>
    </row>
    <row r="444" customFormat="false" ht="15" hidden="false" customHeight="true" outlineLevel="0" collapsed="false">
      <c r="A444" s="0" t="s">
        <v>3575</v>
      </c>
      <c r="B444" s="0" t="str">
        <f aca="false">LEFT(A444,7)</f>
        <v>29-1216</v>
      </c>
      <c r="C444" s="0" t="s">
        <v>3576</v>
      </c>
      <c r="D444" s="0" t="s">
        <v>2721</v>
      </c>
      <c r="E444" s="25" t="n">
        <v>0.31</v>
      </c>
      <c r="F444" s="25" t="n">
        <v>0.5</v>
      </c>
      <c r="G444" s="26" t="s">
        <v>1181</v>
      </c>
    </row>
    <row r="445" customFormat="false" ht="15" hidden="false" customHeight="true" outlineLevel="0" collapsed="false">
      <c r="A445" s="0" t="s">
        <v>3577</v>
      </c>
      <c r="B445" s="0" t="str">
        <f aca="false">LEFT(A445,7)</f>
        <v>17-1012</v>
      </c>
      <c r="C445" s="0" t="s">
        <v>3578</v>
      </c>
      <c r="D445" s="0" t="s">
        <v>2865</v>
      </c>
      <c r="E445" s="25" t="n">
        <v>0.31</v>
      </c>
      <c r="F445" s="25" t="n">
        <v>0.47</v>
      </c>
      <c r="G445" s="26" t="s">
        <v>467</v>
      </c>
    </row>
    <row r="446" customFormat="false" ht="15" hidden="false" customHeight="true" outlineLevel="0" collapsed="false">
      <c r="A446" s="0" t="s">
        <v>3579</v>
      </c>
      <c r="B446" s="0" t="str">
        <f aca="false">LEFT(A446,7)</f>
        <v>19-4043</v>
      </c>
      <c r="C446" s="0" t="s">
        <v>3580</v>
      </c>
      <c r="D446" s="0" t="s">
        <v>2730</v>
      </c>
      <c r="E446" s="25" t="n">
        <v>0.31</v>
      </c>
      <c r="F446" s="25" t="n">
        <v>0.5</v>
      </c>
      <c r="G446" s="26" t="s">
        <v>688</v>
      </c>
    </row>
    <row r="447" customFormat="false" ht="15" hidden="false" customHeight="true" outlineLevel="0" collapsed="false">
      <c r="A447" s="0" t="s">
        <v>3581</v>
      </c>
      <c r="B447" s="0" t="str">
        <f aca="false">LEFT(A447,7)</f>
        <v>29-1243</v>
      </c>
      <c r="C447" s="0" t="s">
        <v>3582</v>
      </c>
      <c r="D447" s="0" t="s">
        <v>2721</v>
      </c>
      <c r="E447" s="25" t="n">
        <v>0.31</v>
      </c>
      <c r="F447" s="25" t="n">
        <v>0.49</v>
      </c>
      <c r="G447" s="26" t="s">
        <v>1203</v>
      </c>
    </row>
    <row r="448" customFormat="false" ht="15" hidden="false" customHeight="true" outlineLevel="0" collapsed="false">
      <c r="A448" s="0" t="s">
        <v>3583</v>
      </c>
      <c r="B448" s="0" t="str">
        <f aca="false">LEFT(A448,7)</f>
        <v>41-9091</v>
      </c>
      <c r="C448" s="0" t="s">
        <v>3584</v>
      </c>
      <c r="D448" s="0" t="s">
        <v>2723</v>
      </c>
      <c r="E448" s="25" t="n">
        <v>0.31</v>
      </c>
      <c r="F448" s="25" t="n">
        <v>0.45</v>
      </c>
      <c r="G448" s="26" t="s">
        <v>1686</v>
      </c>
    </row>
    <row r="449" customFormat="false" ht="15" hidden="false" customHeight="true" outlineLevel="0" collapsed="false">
      <c r="A449" s="0" t="s">
        <v>3585</v>
      </c>
      <c r="B449" s="0" t="str">
        <f aca="false">LEFT(A449,7)</f>
        <v>19-5011</v>
      </c>
      <c r="C449" s="0" t="s">
        <v>3586</v>
      </c>
      <c r="D449" s="0" t="s">
        <v>2730</v>
      </c>
      <c r="E449" s="25" t="n">
        <v>0.31</v>
      </c>
      <c r="F449" s="25" t="n">
        <v>0.5</v>
      </c>
      <c r="G449" s="26" t="s">
        <v>710</v>
      </c>
    </row>
    <row r="450" customFormat="false" ht="15" hidden="false" customHeight="true" outlineLevel="0" collapsed="false">
      <c r="A450" s="0" t="s">
        <v>3587</v>
      </c>
      <c r="B450" s="0" t="str">
        <f aca="false">LEFT(A450,7)</f>
        <v>47-1011</v>
      </c>
      <c r="C450" s="0" t="s">
        <v>3588</v>
      </c>
      <c r="D450" s="0" t="s">
        <v>2946</v>
      </c>
      <c r="E450" s="25" t="n">
        <v>0.3</v>
      </c>
      <c r="F450" s="25" t="n">
        <v>0.5</v>
      </c>
      <c r="G450" s="26" t="s">
        <v>1917</v>
      </c>
    </row>
    <row r="451" customFormat="false" ht="15" hidden="false" customHeight="true" outlineLevel="0" collapsed="false">
      <c r="A451" s="0" t="s">
        <v>3589</v>
      </c>
      <c r="B451" s="0" t="str">
        <f aca="false">LEFT(A451,7)</f>
        <v>27-2023</v>
      </c>
      <c r="C451" s="0" t="s">
        <v>3590</v>
      </c>
      <c r="D451" s="0" t="s">
        <v>2716</v>
      </c>
      <c r="E451" s="25" t="n">
        <v>0.3</v>
      </c>
      <c r="F451" s="25" t="n">
        <v>0.46</v>
      </c>
      <c r="G451" s="26" t="s">
        <v>1026</v>
      </c>
    </row>
    <row r="452" customFormat="false" ht="15" hidden="false" customHeight="true" outlineLevel="0" collapsed="false">
      <c r="A452" s="0" t="s">
        <v>3591</v>
      </c>
      <c r="B452" s="0" t="str">
        <f aca="false">LEFT(A452,7)</f>
        <v>29-1299</v>
      </c>
      <c r="C452" s="0" t="s">
        <v>3592</v>
      </c>
      <c r="D452" s="0" t="s">
        <v>2721</v>
      </c>
      <c r="E452" s="25" t="n">
        <v>0.3</v>
      </c>
      <c r="F452" s="25" t="n">
        <v>0.49</v>
      </c>
      <c r="G452" s="26" t="s">
        <v>1213</v>
      </c>
    </row>
    <row r="453" customFormat="false" ht="15" hidden="false" customHeight="true" outlineLevel="0" collapsed="false">
      <c r="A453" s="0" t="s">
        <v>3593</v>
      </c>
      <c r="B453" s="0" t="str">
        <f aca="false">LEFT(A453,7)</f>
        <v>27-2012</v>
      </c>
      <c r="C453" s="0" t="s">
        <v>3594</v>
      </c>
      <c r="D453" s="0" t="s">
        <v>2716</v>
      </c>
      <c r="E453" s="25" t="n">
        <v>0.3</v>
      </c>
      <c r="F453" s="25" t="n">
        <v>0.5</v>
      </c>
      <c r="G453" s="26" t="s">
        <v>1018</v>
      </c>
    </row>
    <row r="454" customFormat="false" ht="15" hidden="false" customHeight="true" outlineLevel="0" collapsed="false">
      <c r="A454" s="0" t="s">
        <v>3595</v>
      </c>
      <c r="B454" s="0" t="str">
        <f aca="false">LEFT(A454,7)</f>
        <v>33-1021</v>
      </c>
      <c r="C454" s="0" t="s">
        <v>3596</v>
      </c>
      <c r="D454" s="0" t="s">
        <v>2769</v>
      </c>
      <c r="E454" s="25" t="n">
        <v>0.3</v>
      </c>
      <c r="F454" s="25" t="n">
        <v>0.5</v>
      </c>
      <c r="G454" s="26" t="s">
        <v>1348</v>
      </c>
    </row>
    <row r="455" customFormat="false" ht="15" hidden="false" customHeight="true" outlineLevel="0" collapsed="false">
      <c r="A455" s="0" t="s">
        <v>3597</v>
      </c>
      <c r="B455" s="0" t="str">
        <f aca="false">LEFT(A455,7)</f>
        <v>17-3026</v>
      </c>
      <c r="C455" s="0" t="s">
        <v>3598</v>
      </c>
      <c r="D455" s="0" t="s">
        <v>2865</v>
      </c>
      <c r="E455" s="25" t="n">
        <v>0.3</v>
      </c>
      <c r="F455" s="25" t="n">
        <v>0.49</v>
      </c>
      <c r="G455" s="26" t="s">
        <v>556</v>
      </c>
    </row>
    <row r="456" customFormat="false" ht="15" hidden="false" customHeight="true" outlineLevel="0" collapsed="false">
      <c r="A456" s="0" t="s">
        <v>3599</v>
      </c>
      <c r="B456" s="0" t="str">
        <f aca="false">LEFT(A456,7)</f>
        <v>21-1014</v>
      </c>
      <c r="C456" s="0" t="s">
        <v>3600</v>
      </c>
      <c r="D456" s="0" t="s">
        <v>2769</v>
      </c>
      <c r="E456" s="25" t="n">
        <v>0.3</v>
      </c>
      <c r="F456" s="25" t="n">
        <v>0.5</v>
      </c>
      <c r="G456" s="26" t="s">
        <v>718</v>
      </c>
    </row>
    <row r="457" customFormat="false" ht="15" hidden="false" customHeight="true" outlineLevel="0" collapsed="false">
      <c r="A457" s="0" t="s">
        <v>3601</v>
      </c>
      <c r="B457" s="0" t="str">
        <f aca="false">LEFT(A457,7)</f>
        <v>19-2031</v>
      </c>
      <c r="C457" s="0" t="s">
        <v>619</v>
      </c>
      <c r="D457" s="0" t="s">
        <v>2730</v>
      </c>
      <c r="E457" s="25" t="n">
        <v>0.3</v>
      </c>
      <c r="F457" s="25" t="n">
        <v>0.5</v>
      </c>
      <c r="G457" s="26" t="s">
        <v>618</v>
      </c>
    </row>
    <row r="458" customFormat="false" ht="15" hidden="false" customHeight="true" outlineLevel="0" collapsed="false">
      <c r="A458" s="0" t="s">
        <v>3602</v>
      </c>
      <c r="B458" s="0" t="str">
        <f aca="false">LEFT(A458,7)</f>
        <v>29-1081</v>
      </c>
      <c r="C458" s="0" t="s">
        <v>1131</v>
      </c>
      <c r="D458" s="0" t="s">
        <v>2721</v>
      </c>
      <c r="E458" s="25" t="n">
        <v>0.3</v>
      </c>
      <c r="F458" s="25" t="n">
        <v>0.5</v>
      </c>
      <c r="G458" s="26" t="s">
        <v>1132</v>
      </c>
    </row>
    <row r="459" customFormat="false" ht="15" hidden="false" customHeight="true" outlineLevel="0" collapsed="false">
      <c r="A459" s="0" t="s">
        <v>3603</v>
      </c>
      <c r="B459" s="0" t="str">
        <f aca="false">LEFT(A459,7)</f>
        <v>21-1021</v>
      </c>
      <c r="C459" s="0" t="s">
        <v>3604</v>
      </c>
      <c r="D459" s="0" t="s">
        <v>2769</v>
      </c>
      <c r="E459" s="25" t="n">
        <v>0.3</v>
      </c>
      <c r="F459" s="25" t="n">
        <v>0.5</v>
      </c>
      <c r="G459" s="26" t="s">
        <v>732</v>
      </c>
    </row>
    <row r="460" customFormat="false" ht="15" hidden="false" customHeight="true" outlineLevel="0" collapsed="false">
      <c r="A460" s="0" t="s">
        <v>3605</v>
      </c>
      <c r="B460" s="0" t="str">
        <f aca="false">LEFT(A460,7)</f>
        <v>53-2022</v>
      </c>
      <c r="C460" s="0" t="s">
        <v>3606</v>
      </c>
      <c r="D460" s="0" t="s">
        <v>2946</v>
      </c>
      <c r="E460" s="25" t="n">
        <v>0.3</v>
      </c>
      <c r="F460" s="25" t="n">
        <v>0.49</v>
      </c>
      <c r="G460" s="26" t="s">
        <v>2562</v>
      </c>
    </row>
    <row r="461" customFormat="false" ht="15" hidden="false" customHeight="true" outlineLevel="0" collapsed="false">
      <c r="A461" s="0" t="s">
        <v>3607</v>
      </c>
      <c r="B461" s="0" t="str">
        <f aca="false">LEFT(A461,7)</f>
        <v>17-3023</v>
      </c>
      <c r="C461" s="0" t="s">
        <v>3608</v>
      </c>
      <c r="D461" s="0" t="s">
        <v>2865</v>
      </c>
      <c r="E461" s="25" t="n">
        <v>0.3</v>
      </c>
      <c r="F461" s="25" t="n">
        <v>0.5</v>
      </c>
      <c r="G461" s="26" t="s">
        <v>550</v>
      </c>
    </row>
    <row r="462" customFormat="false" ht="15" hidden="false" customHeight="true" outlineLevel="0" collapsed="false">
      <c r="A462" s="0" t="s">
        <v>3609</v>
      </c>
      <c r="B462" s="0" t="str">
        <f aca="false">LEFT(A462,7)</f>
        <v>39-9031</v>
      </c>
      <c r="C462" s="0" t="s">
        <v>3610</v>
      </c>
      <c r="D462" s="0" t="s">
        <v>2769</v>
      </c>
      <c r="E462" s="25" t="n">
        <v>0.3</v>
      </c>
      <c r="F462" s="25" t="n">
        <v>0.46</v>
      </c>
      <c r="G462" s="26" t="s">
        <v>1602</v>
      </c>
    </row>
    <row r="463" customFormat="false" ht="15" hidden="false" customHeight="true" outlineLevel="0" collapsed="false">
      <c r="A463" s="0" t="s">
        <v>3611</v>
      </c>
      <c r="B463" s="0" t="str">
        <f aca="false">LEFT(A463,7)</f>
        <v>29-1071</v>
      </c>
      <c r="C463" s="0" t="s">
        <v>3612</v>
      </c>
      <c r="D463" s="0" t="s">
        <v>2721</v>
      </c>
      <c r="E463" s="25" t="n">
        <v>0.3</v>
      </c>
      <c r="F463" s="25" t="n">
        <v>0.5</v>
      </c>
      <c r="G463" s="26" t="s">
        <v>1129</v>
      </c>
    </row>
    <row r="464" customFormat="false" ht="15" hidden="false" customHeight="true" outlineLevel="0" collapsed="false">
      <c r="A464" s="0" t="s">
        <v>3613</v>
      </c>
      <c r="B464" s="0" t="str">
        <f aca="false">LEFT(A464,7)</f>
        <v>13-1041</v>
      </c>
      <c r="C464" s="0" t="s">
        <v>3614</v>
      </c>
      <c r="D464" s="0" t="s">
        <v>2733</v>
      </c>
      <c r="E464" s="25" t="n">
        <v>0.3</v>
      </c>
      <c r="F464" s="25" t="n">
        <v>0.49</v>
      </c>
      <c r="G464" s="26" t="s">
        <v>311</v>
      </c>
    </row>
    <row r="465" customFormat="false" ht="15" hidden="false" customHeight="true" outlineLevel="0" collapsed="false">
      <c r="A465" s="0" t="s">
        <v>3615</v>
      </c>
      <c r="B465" s="0" t="str">
        <f aca="false">LEFT(A465,7)</f>
        <v>25-2021</v>
      </c>
      <c r="C465" s="0" t="s">
        <v>3616</v>
      </c>
      <c r="D465" s="0" t="s">
        <v>2760</v>
      </c>
      <c r="E465" s="25" t="n">
        <v>0.3</v>
      </c>
      <c r="F465" s="25" t="n">
        <v>0.48</v>
      </c>
      <c r="G465" s="26" t="s">
        <v>902</v>
      </c>
    </row>
    <row r="466" customFormat="false" ht="15" hidden="false" customHeight="true" outlineLevel="0" collapsed="false">
      <c r="A466" s="0" t="s">
        <v>3617</v>
      </c>
      <c r="B466" s="0" t="str">
        <f aca="false">LEFT(A466,7)</f>
        <v>19-4071</v>
      </c>
      <c r="C466" s="0" t="s">
        <v>3618</v>
      </c>
      <c r="D466" s="0" t="s">
        <v>2730</v>
      </c>
      <c r="E466" s="25" t="n">
        <v>0.29</v>
      </c>
      <c r="F466" s="25" t="n">
        <v>0.47</v>
      </c>
      <c r="G466" s="26" t="s">
        <v>700</v>
      </c>
    </row>
    <row r="467" customFormat="false" ht="15" hidden="false" customHeight="true" outlineLevel="0" collapsed="false">
      <c r="A467" s="0" t="s">
        <v>3619</v>
      </c>
      <c r="B467" s="0" t="str">
        <f aca="false">LEFT(A467,7)</f>
        <v>31-9091</v>
      </c>
      <c r="C467" s="0" t="s">
        <v>3620</v>
      </c>
      <c r="D467" s="0" t="s">
        <v>2721</v>
      </c>
      <c r="E467" s="25" t="n">
        <v>0.29</v>
      </c>
      <c r="F467" s="25" t="n">
        <v>0.44</v>
      </c>
      <c r="G467" s="26" t="s">
        <v>1320</v>
      </c>
    </row>
    <row r="468" customFormat="false" ht="15" hidden="false" customHeight="true" outlineLevel="0" collapsed="false">
      <c r="A468" s="0" t="s">
        <v>3621</v>
      </c>
      <c r="B468" s="0" t="str">
        <f aca="false">LEFT(A468,7)</f>
        <v>53-3051</v>
      </c>
      <c r="C468" s="0" t="s">
        <v>3622</v>
      </c>
      <c r="D468" s="0" t="s">
        <v>2946</v>
      </c>
      <c r="E468" s="25" t="n">
        <v>0.29</v>
      </c>
      <c r="F468" s="25" t="n">
        <v>0.42</v>
      </c>
      <c r="G468" s="26" t="s">
        <v>2582</v>
      </c>
    </row>
    <row r="469" customFormat="false" ht="15" hidden="false" customHeight="true" outlineLevel="0" collapsed="false">
      <c r="A469" s="0" t="s">
        <v>3623</v>
      </c>
      <c r="B469" s="0" t="str">
        <f aca="false">LEFT(A469,7)</f>
        <v>27-4011</v>
      </c>
      <c r="C469" s="0" t="s">
        <v>3624</v>
      </c>
      <c r="D469" s="0" t="s">
        <v>2716</v>
      </c>
      <c r="E469" s="25" t="n">
        <v>0.29</v>
      </c>
      <c r="F469" s="25" t="n">
        <v>0.49</v>
      </c>
      <c r="G469" s="26" t="s">
        <v>1078</v>
      </c>
    </row>
    <row r="470" customFormat="false" ht="15" hidden="false" customHeight="true" outlineLevel="0" collapsed="false">
      <c r="A470" s="0" t="s">
        <v>3625</v>
      </c>
      <c r="B470" s="0" t="str">
        <f aca="false">LEFT(A470,7)</f>
        <v>19-3091</v>
      </c>
      <c r="C470" s="0" t="s">
        <v>3626</v>
      </c>
      <c r="D470" s="0" t="s">
        <v>2730</v>
      </c>
      <c r="E470" s="25" t="n">
        <v>0.29</v>
      </c>
      <c r="F470" s="25" t="n">
        <v>0.49</v>
      </c>
      <c r="G470" s="26" t="s">
        <v>660</v>
      </c>
    </row>
    <row r="471" customFormat="false" ht="15" hidden="false" customHeight="true" outlineLevel="0" collapsed="false">
      <c r="A471" s="0" t="s">
        <v>3627</v>
      </c>
      <c r="B471" s="0" t="str">
        <f aca="false">LEFT(A471,7)</f>
        <v>19-1022</v>
      </c>
      <c r="C471" s="0" t="s">
        <v>584</v>
      </c>
      <c r="D471" s="0" t="s">
        <v>2730</v>
      </c>
      <c r="E471" s="25" t="n">
        <v>0.29</v>
      </c>
      <c r="F471" s="25" t="n">
        <v>0.5</v>
      </c>
      <c r="G471" s="26" t="s">
        <v>583</v>
      </c>
    </row>
    <row r="472" customFormat="false" ht="15" hidden="false" customHeight="true" outlineLevel="0" collapsed="false">
      <c r="A472" s="0" t="s">
        <v>3628</v>
      </c>
      <c r="B472" s="0" t="str">
        <f aca="false">LEFT(A472,7)</f>
        <v>27-2012</v>
      </c>
      <c r="C472" s="0" t="s">
        <v>3629</v>
      </c>
      <c r="D472" s="0" t="s">
        <v>2716</v>
      </c>
      <c r="E472" s="25" t="n">
        <v>0.29</v>
      </c>
      <c r="F472" s="25" t="n">
        <v>0.41</v>
      </c>
      <c r="G472" s="26" t="s">
        <v>1018</v>
      </c>
    </row>
    <row r="473" customFormat="false" ht="15" hidden="false" customHeight="true" outlineLevel="0" collapsed="false">
      <c r="A473" s="0" t="s">
        <v>3630</v>
      </c>
      <c r="B473" s="0" t="str">
        <f aca="false">LEFT(A473,7)</f>
        <v>27-2091</v>
      </c>
      <c r="C473" s="0" t="s">
        <v>3631</v>
      </c>
      <c r="D473" s="0" t="s">
        <v>2716</v>
      </c>
      <c r="E473" s="25" t="n">
        <v>0.29</v>
      </c>
      <c r="F473" s="25" t="n">
        <v>0.47</v>
      </c>
      <c r="G473" s="26" t="s">
        <v>1042</v>
      </c>
    </row>
    <row r="474" customFormat="false" ht="15" hidden="false" customHeight="true" outlineLevel="0" collapsed="false">
      <c r="A474" s="0" t="s">
        <v>3632</v>
      </c>
      <c r="B474" s="0" t="str">
        <f aca="false">LEFT(A474,7)</f>
        <v>31-9092</v>
      </c>
      <c r="C474" s="0" t="s">
        <v>3633</v>
      </c>
      <c r="D474" s="0" t="s">
        <v>2721</v>
      </c>
      <c r="E474" s="25" t="n">
        <v>0.29</v>
      </c>
      <c r="F474" s="25" t="n">
        <v>0.48</v>
      </c>
      <c r="G474" s="26" t="s">
        <v>1322</v>
      </c>
    </row>
    <row r="475" customFormat="false" ht="15" hidden="false" customHeight="true" outlineLevel="0" collapsed="false">
      <c r="A475" s="0" t="s">
        <v>3634</v>
      </c>
      <c r="B475" s="0" t="str">
        <f aca="false">LEFT(A475,7)</f>
        <v>47-4099</v>
      </c>
      <c r="C475" s="0" t="s">
        <v>3635</v>
      </c>
      <c r="D475" s="0" t="s">
        <v>2946</v>
      </c>
      <c r="E475" s="25" t="n">
        <v>0.29</v>
      </c>
      <c r="F475" s="25" t="n">
        <v>0.45</v>
      </c>
      <c r="G475" s="26" t="s">
        <v>2047</v>
      </c>
    </row>
    <row r="476" customFormat="false" ht="15" hidden="false" customHeight="true" outlineLevel="0" collapsed="false">
      <c r="A476" s="0" t="s">
        <v>3636</v>
      </c>
      <c r="B476" s="0" t="str">
        <f aca="false">LEFT(A476,7)</f>
        <v>11-3051</v>
      </c>
      <c r="C476" s="0" t="s">
        <v>3637</v>
      </c>
      <c r="D476" s="0" t="s">
        <v>2804</v>
      </c>
      <c r="E476" s="25" t="n">
        <v>0.28</v>
      </c>
      <c r="F476" s="25" t="n">
        <v>0.5</v>
      </c>
      <c r="G476" s="26" t="s">
        <v>217</v>
      </c>
    </row>
    <row r="477" customFormat="false" ht="15" hidden="false" customHeight="true" outlineLevel="0" collapsed="false">
      <c r="A477" s="0" t="s">
        <v>3638</v>
      </c>
      <c r="B477" s="0" t="str">
        <f aca="false">LEFT(A477,7)</f>
        <v>39-9041</v>
      </c>
      <c r="C477" s="0" t="s">
        <v>3639</v>
      </c>
      <c r="D477" s="0" t="s">
        <v>2769</v>
      </c>
      <c r="E477" s="25" t="n">
        <v>0.28</v>
      </c>
      <c r="F477" s="25" t="n">
        <v>0.48</v>
      </c>
      <c r="G477" s="26" t="s">
        <v>1608</v>
      </c>
    </row>
    <row r="478" customFormat="false" ht="15" hidden="false" customHeight="true" outlineLevel="0" collapsed="false">
      <c r="A478" s="0" t="s">
        <v>3640</v>
      </c>
      <c r="B478" s="0" t="str">
        <f aca="false">LEFT(A478,7)</f>
        <v>35-1011</v>
      </c>
      <c r="C478" s="0" t="s">
        <v>3641</v>
      </c>
      <c r="D478" s="0" t="s">
        <v>2769</v>
      </c>
      <c r="E478" s="25" t="n">
        <v>0.28</v>
      </c>
      <c r="F478" s="25" t="n">
        <v>0.49</v>
      </c>
      <c r="G478" s="26" t="s">
        <v>1420</v>
      </c>
    </row>
    <row r="479" customFormat="false" ht="15" hidden="false" customHeight="true" outlineLevel="0" collapsed="false">
      <c r="A479" s="0" t="s">
        <v>3642</v>
      </c>
      <c r="B479" s="0" t="str">
        <f aca="false">LEFT(A479,7)</f>
        <v>29-1129</v>
      </c>
      <c r="C479" s="0" t="s">
        <v>3643</v>
      </c>
      <c r="D479" s="0" t="s">
        <v>2721</v>
      </c>
      <c r="E479" s="25" t="n">
        <v>0.28</v>
      </c>
      <c r="F479" s="25" t="n">
        <v>0.5</v>
      </c>
      <c r="G479" s="26" t="s">
        <v>1149</v>
      </c>
    </row>
    <row r="480" customFormat="false" ht="15" hidden="false" customHeight="true" outlineLevel="0" collapsed="false">
      <c r="A480" s="0" t="s">
        <v>3644</v>
      </c>
      <c r="B480" s="0" t="str">
        <f aca="false">LEFT(A480,7)</f>
        <v>51-9061</v>
      </c>
      <c r="C480" s="0" t="s">
        <v>3645</v>
      </c>
      <c r="D480" s="0" t="s">
        <v>2946</v>
      </c>
      <c r="E480" s="25" t="n">
        <v>0.28</v>
      </c>
      <c r="F480" s="25" t="n">
        <v>0.43</v>
      </c>
      <c r="G480" s="26" t="s">
        <v>2487</v>
      </c>
    </row>
    <row r="481" customFormat="false" ht="15" hidden="false" customHeight="true" outlineLevel="0" collapsed="false">
      <c r="A481" s="0" t="s">
        <v>3646</v>
      </c>
      <c r="B481" s="0" t="str">
        <f aca="false">LEFT(A481,7)</f>
        <v>29-1213</v>
      </c>
      <c r="C481" s="0" t="s">
        <v>1176</v>
      </c>
      <c r="D481" s="0" t="s">
        <v>2721</v>
      </c>
      <c r="E481" s="25" t="n">
        <v>0.28</v>
      </c>
      <c r="F481" s="25" t="n">
        <v>0.49</v>
      </c>
      <c r="G481" s="26" t="s">
        <v>1175</v>
      </c>
    </row>
    <row r="482" customFormat="false" ht="15" hidden="false" customHeight="true" outlineLevel="0" collapsed="false">
      <c r="A482" s="0" t="s">
        <v>3647</v>
      </c>
      <c r="B482" s="0" t="str">
        <f aca="false">LEFT(A482,7)</f>
        <v>19-3039</v>
      </c>
      <c r="C482" s="0" t="s">
        <v>3648</v>
      </c>
      <c r="D482" s="0" t="s">
        <v>2730</v>
      </c>
      <c r="E482" s="25" t="n">
        <v>0.28</v>
      </c>
      <c r="F482" s="25" t="n">
        <v>0.5</v>
      </c>
      <c r="G482" s="26" t="s">
        <v>650</v>
      </c>
    </row>
    <row r="483" customFormat="false" ht="15" hidden="false" customHeight="true" outlineLevel="0" collapsed="false">
      <c r="A483" s="0" t="s">
        <v>3649</v>
      </c>
      <c r="B483" s="0" t="str">
        <f aca="false">LEFT(A483,7)</f>
        <v>33-2022</v>
      </c>
      <c r="C483" s="0" t="s">
        <v>3650</v>
      </c>
      <c r="D483" s="0" t="s">
        <v>2769</v>
      </c>
      <c r="E483" s="25" t="n">
        <v>0.28</v>
      </c>
      <c r="F483" s="25" t="n">
        <v>0.47</v>
      </c>
      <c r="G483" s="26" t="s">
        <v>1364</v>
      </c>
    </row>
    <row r="484" customFormat="false" ht="15" hidden="false" customHeight="true" outlineLevel="0" collapsed="false">
      <c r="A484" s="0" t="s">
        <v>3651</v>
      </c>
      <c r="B484" s="0" t="str">
        <f aca="false">LEFT(A484,7)</f>
        <v>49-2011</v>
      </c>
      <c r="C484" s="0" t="s">
        <v>3652</v>
      </c>
      <c r="D484" s="0" t="s">
        <v>2769</v>
      </c>
      <c r="E484" s="25" t="n">
        <v>0.28</v>
      </c>
      <c r="F484" s="25" t="n">
        <v>0.46</v>
      </c>
      <c r="G484" s="26" t="s">
        <v>2102</v>
      </c>
    </row>
    <row r="485" customFormat="false" ht="15" hidden="false" customHeight="true" outlineLevel="0" collapsed="false">
      <c r="A485" s="0" t="s">
        <v>3653</v>
      </c>
      <c r="B485" s="0" t="str">
        <f aca="false">LEFT(A485,7)</f>
        <v>43-5052</v>
      </c>
      <c r="C485" s="0" t="s">
        <v>3654</v>
      </c>
      <c r="D485" s="0" t="s">
        <v>2713</v>
      </c>
      <c r="E485" s="25" t="n">
        <v>0.27</v>
      </c>
      <c r="F485" s="25" t="n">
        <v>0.43</v>
      </c>
      <c r="G485" s="26" t="s">
        <v>1811</v>
      </c>
    </row>
    <row r="486" customFormat="false" ht="15" hidden="false" customHeight="true" outlineLevel="0" collapsed="false">
      <c r="A486" s="0" t="s">
        <v>3655</v>
      </c>
      <c r="B486" s="0" t="str">
        <f aca="false">LEFT(A486,7)</f>
        <v>17-1022</v>
      </c>
      <c r="C486" s="0" t="s">
        <v>474</v>
      </c>
      <c r="D486" s="0" t="s">
        <v>2865</v>
      </c>
      <c r="E486" s="25" t="n">
        <v>0.27</v>
      </c>
      <c r="F486" s="25" t="n">
        <v>0.5</v>
      </c>
      <c r="G486" s="26" t="s">
        <v>473</v>
      </c>
    </row>
    <row r="487" customFormat="false" ht="15" hidden="false" customHeight="true" outlineLevel="0" collapsed="false">
      <c r="A487" s="0" t="s">
        <v>3656</v>
      </c>
      <c r="B487" s="0" t="str">
        <f aca="false">LEFT(A487,7)</f>
        <v>51-8011</v>
      </c>
      <c r="C487" s="0" t="s">
        <v>3657</v>
      </c>
      <c r="D487" s="0" t="s">
        <v>2946</v>
      </c>
      <c r="E487" s="25" t="n">
        <v>0.27</v>
      </c>
      <c r="F487" s="25" t="n">
        <v>0.47</v>
      </c>
      <c r="G487" s="26" t="s">
        <v>2435</v>
      </c>
    </row>
    <row r="488" customFormat="false" ht="15" hidden="false" customHeight="true" outlineLevel="0" collapsed="false">
      <c r="A488" s="0" t="s">
        <v>3658</v>
      </c>
      <c r="B488" s="0" t="str">
        <f aca="false">LEFT(A488,7)</f>
        <v>49-2094</v>
      </c>
      <c r="C488" s="0" t="s">
        <v>3659</v>
      </c>
      <c r="D488" s="0" t="s">
        <v>2769</v>
      </c>
      <c r="E488" s="25" t="n">
        <v>0.27</v>
      </c>
      <c r="F488" s="25" t="n">
        <v>0.47</v>
      </c>
      <c r="G488" s="26" t="s">
        <v>2117</v>
      </c>
    </row>
    <row r="489" customFormat="false" ht="15" hidden="false" customHeight="true" outlineLevel="0" collapsed="false">
      <c r="A489" s="0" t="s">
        <v>3660</v>
      </c>
      <c r="B489" s="0" t="str">
        <f aca="false">LEFT(A489,7)</f>
        <v>31-2012</v>
      </c>
      <c r="C489" s="0" t="s">
        <v>3661</v>
      </c>
      <c r="D489" s="0" t="s">
        <v>2721</v>
      </c>
      <c r="E489" s="25" t="n">
        <v>0.27</v>
      </c>
      <c r="F489" s="25" t="n">
        <v>0.44</v>
      </c>
      <c r="G489" s="26" t="s">
        <v>1305</v>
      </c>
    </row>
    <row r="490" customFormat="false" ht="15" hidden="false" customHeight="true" outlineLevel="0" collapsed="false">
      <c r="A490" s="0" t="s">
        <v>3662</v>
      </c>
      <c r="B490" s="0" t="str">
        <f aca="false">LEFT(A490,7)</f>
        <v>39-3091</v>
      </c>
      <c r="C490" s="0" t="s">
        <v>3663</v>
      </c>
      <c r="D490" s="0" t="s">
        <v>2769</v>
      </c>
      <c r="E490" s="25" t="n">
        <v>0.27</v>
      </c>
      <c r="F490" s="25" t="n">
        <v>0.4</v>
      </c>
      <c r="G490" s="26" t="s">
        <v>1545</v>
      </c>
    </row>
    <row r="491" customFormat="false" ht="15" hidden="false" customHeight="true" outlineLevel="0" collapsed="false">
      <c r="A491" s="0" t="s">
        <v>3664</v>
      </c>
      <c r="B491" s="0" t="str">
        <f aca="false">LEFT(A491,7)</f>
        <v>29-1141</v>
      </c>
      <c r="C491" s="0" t="s">
        <v>3665</v>
      </c>
      <c r="D491" s="0" t="s">
        <v>2721</v>
      </c>
      <c r="E491" s="25" t="n">
        <v>0.27</v>
      </c>
      <c r="F491" s="25" t="n">
        <v>0.49</v>
      </c>
      <c r="G491" s="26" t="s">
        <v>1156</v>
      </c>
    </row>
    <row r="492" customFormat="false" ht="15" hidden="false" customHeight="true" outlineLevel="0" collapsed="false">
      <c r="A492" s="0" t="s">
        <v>3666</v>
      </c>
      <c r="B492" s="0" t="str">
        <f aca="false">LEFT(A492,7)</f>
        <v>29-1241</v>
      </c>
      <c r="C492" s="0" t="s">
        <v>3667</v>
      </c>
      <c r="D492" s="0" t="s">
        <v>2721</v>
      </c>
      <c r="E492" s="25" t="n">
        <v>0.27</v>
      </c>
      <c r="F492" s="25" t="n">
        <v>0.5</v>
      </c>
      <c r="G492" s="26" t="s">
        <v>1199</v>
      </c>
    </row>
    <row r="493" customFormat="false" ht="15" hidden="false" customHeight="true" outlineLevel="0" collapsed="false">
      <c r="A493" s="0" t="s">
        <v>3668</v>
      </c>
      <c r="B493" s="0" t="str">
        <f aca="false">LEFT(A493,7)</f>
        <v>53-2021</v>
      </c>
      <c r="C493" s="0" t="s">
        <v>3669</v>
      </c>
      <c r="D493" s="0" t="s">
        <v>2946</v>
      </c>
      <c r="E493" s="25" t="n">
        <v>0.27</v>
      </c>
      <c r="F493" s="25" t="n">
        <v>0.5</v>
      </c>
      <c r="G493" s="26" t="s">
        <v>2560</v>
      </c>
    </row>
    <row r="494" customFormat="false" ht="15" hidden="false" customHeight="true" outlineLevel="0" collapsed="false">
      <c r="A494" s="0" t="s">
        <v>3670</v>
      </c>
      <c r="B494" s="0" t="str">
        <f aca="false">LEFT(A494,7)</f>
        <v>29-2053</v>
      </c>
      <c r="C494" s="0" t="s">
        <v>3671</v>
      </c>
      <c r="D494" s="0" t="s">
        <v>2721</v>
      </c>
      <c r="E494" s="25" t="n">
        <v>0.27</v>
      </c>
      <c r="F494" s="25" t="n">
        <v>0.42</v>
      </c>
      <c r="G494" s="26" t="s">
        <v>1245</v>
      </c>
    </row>
    <row r="495" customFormat="false" ht="15" hidden="false" customHeight="true" outlineLevel="0" collapsed="false">
      <c r="A495" s="0" t="s">
        <v>3672</v>
      </c>
      <c r="B495" s="0" t="str">
        <f aca="false">LEFT(A495,7)</f>
        <v>43-5111</v>
      </c>
      <c r="C495" s="0" t="s">
        <v>3673</v>
      </c>
      <c r="D495" s="0" t="s">
        <v>2713</v>
      </c>
      <c r="E495" s="25" t="n">
        <v>0.27</v>
      </c>
      <c r="F495" s="25" t="n">
        <v>0.44</v>
      </c>
      <c r="G495" s="26" t="s">
        <v>1823</v>
      </c>
    </row>
    <row r="496" customFormat="false" ht="15" hidden="false" customHeight="true" outlineLevel="0" collapsed="false">
      <c r="A496" s="0" t="s">
        <v>3674</v>
      </c>
      <c r="B496" s="0" t="str">
        <f aca="false">LEFT(A496,7)</f>
        <v>51-8012</v>
      </c>
      <c r="C496" s="0" t="s">
        <v>3675</v>
      </c>
      <c r="D496" s="0" t="s">
        <v>2946</v>
      </c>
      <c r="E496" s="25" t="n">
        <v>0.27</v>
      </c>
      <c r="F496" s="25" t="n">
        <v>0.5</v>
      </c>
      <c r="G496" s="26" t="s">
        <v>2437</v>
      </c>
    </row>
    <row r="497" customFormat="false" ht="15" hidden="false" customHeight="true" outlineLevel="0" collapsed="false">
      <c r="A497" s="0" t="s">
        <v>3676</v>
      </c>
      <c r="B497" s="0" t="str">
        <f aca="false">LEFT(A497,7)</f>
        <v>25-2057</v>
      </c>
      <c r="C497" s="0" t="s">
        <v>3677</v>
      </c>
      <c r="D497" s="0" t="s">
        <v>2760</v>
      </c>
      <c r="E497" s="25" t="n">
        <v>0.27</v>
      </c>
      <c r="F497" s="25" t="n">
        <v>0.47</v>
      </c>
      <c r="G497" s="26" t="s">
        <v>920</v>
      </c>
    </row>
    <row r="498" customFormat="false" ht="15" hidden="false" customHeight="true" outlineLevel="0" collapsed="false">
      <c r="A498" s="0" t="s">
        <v>3678</v>
      </c>
      <c r="B498" s="0" t="str">
        <f aca="false">LEFT(A498,7)</f>
        <v>29-1125</v>
      </c>
      <c r="C498" s="0" t="s">
        <v>3679</v>
      </c>
      <c r="D498" s="0" t="s">
        <v>2721</v>
      </c>
      <c r="E498" s="25" t="n">
        <v>0.27</v>
      </c>
      <c r="F498" s="25" t="n">
        <v>0.49</v>
      </c>
      <c r="G498" s="26" t="s">
        <v>1141</v>
      </c>
    </row>
    <row r="499" customFormat="false" ht="15" hidden="false" customHeight="true" outlineLevel="0" collapsed="false">
      <c r="A499" s="0" t="s">
        <v>3680</v>
      </c>
      <c r="B499" s="0" t="str">
        <f aca="false">LEFT(A499,7)</f>
        <v>19-4013</v>
      </c>
      <c r="C499" s="0" t="s">
        <v>3681</v>
      </c>
      <c r="D499" s="0" t="s">
        <v>2730</v>
      </c>
      <c r="E499" s="25" t="n">
        <v>0.27</v>
      </c>
      <c r="F499" s="25" t="n">
        <v>0.48</v>
      </c>
      <c r="G499" s="26" t="s">
        <v>676</v>
      </c>
    </row>
    <row r="500" customFormat="false" ht="15" hidden="false" customHeight="true" outlineLevel="0" collapsed="false">
      <c r="A500" s="0" t="s">
        <v>3682</v>
      </c>
      <c r="B500" s="0" t="str">
        <f aca="false">LEFT(A500,7)</f>
        <v>43-5051</v>
      </c>
      <c r="C500" s="0" t="s">
        <v>3683</v>
      </c>
      <c r="D500" s="0" t="s">
        <v>2713</v>
      </c>
      <c r="E500" s="25" t="n">
        <v>0.26</v>
      </c>
      <c r="F500" s="25" t="n">
        <v>0.41</v>
      </c>
      <c r="G500" s="26" t="s">
        <v>1809</v>
      </c>
    </row>
    <row r="501" customFormat="false" ht="15" hidden="false" customHeight="true" outlineLevel="0" collapsed="false">
      <c r="A501" s="0" t="s">
        <v>3684</v>
      </c>
      <c r="B501" s="0" t="str">
        <f aca="false">LEFT(A501,7)</f>
        <v>29-2081</v>
      </c>
      <c r="C501" s="0" t="s">
        <v>3685</v>
      </c>
      <c r="D501" s="0" t="s">
        <v>2721</v>
      </c>
      <c r="E501" s="25" t="n">
        <v>0.26</v>
      </c>
      <c r="F501" s="25" t="n">
        <v>0.45</v>
      </c>
      <c r="G501" s="26" t="s">
        <v>1261</v>
      </c>
    </row>
    <row r="502" customFormat="false" ht="15" hidden="false" customHeight="true" outlineLevel="0" collapsed="false">
      <c r="A502" s="0" t="s">
        <v>3686</v>
      </c>
      <c r="B502" s="0" t="str">
        <f aca="false">LEFT(A502,7)</f>
        <v>53-1041</v>
      </c>
      <c r="C502" s="0" t="s">
        <v>3687</v>
      </c>
      <c r="D502" s="0" t="s">
        <v>2946</v>
      </c>
      <c r="E502" s="25" t="n">
        <v>0.26</v>
      </c>
      <c r="F502" s="25" t="n">
        <v>0.45</v>
      </c>
      <c r="G502" s="26" t="s">
        <v>2546</v>
      </c>
    </row>
    <row r="503" customFormat="false" ht="15" hidden="false" customHeight="true" outlineLevel="0" collapsed="false">
      <c r="A503" s="0" t="s">
        <v>3688</v>
      </c>
      <c r="B503" s="0" t="str">
        <f aca="false">LEFT(A503,7)</f>
        <v>41-9012</v>
      </c>
      <c r="C503" s="0" t="s">
        <v>1671</v>
      </c>
      <c r="D503" s="0" t="s">
        <v>2723</v>
      </c>
      <c r="E503" s="25" t="n">
        <v>0.26</v>
      </c>
      <c r="F503" s="25" t="n">
        <v>0.39</v>
      </c>
      <c r="G503" s="26" t="s">
        <v>1670</v>
      </c>
    </row>
    <row r="504" customFormat="false" ht="15" hidden="false" customHeight="true" outlineLevel="0" collapsed="false">
      <c r="A504" s="0" t="s">
        <v>3689</v>
      </c>
      <c r="B504" s="0" t="str">
        <f aca="false">LEFT(A504,7)</f>
        <v>29-1123</v>
      </c>
      <c r="C504" s="0" t="s">
        <v>3690</v>
      </c>
      <c r="D504" s="0" t="s">
        <v>2721</v>
      </c>
      <c r="E504" s="25" t="n">
        <v>0.26</v>
      </c>
      <c r="F504" s="25" t="n">
        <v>0.47</v>
      </c>
      <c r="G504" s="26" t="s">
        <v>1137</v>
      </c>
    </row>
    <row r="505" customFormat="false" ht="15" hidden="false" customHeight="true" outlineLevel="0" collapsed="false">
      <c r="A505" s="0" t="s">
        <v>3691</v>
      </c>
      <c r="B505" s="0" t="str">
        <f aca="false">LEFT(A505,7)</f>
        <v>33-9031</v>
      </c>
      <c r="C505" s="0" t="s">
        <v>3692</v>
      </c>
      <c r="D505" s="0" t="s">
        <v>2769</v>
      </c>
      <c r="E505" s="25" t="n">
        <v>0.26</v>
      </c>
      <c r="F505" s="25" t="n">
        <v>0.38</v>
      </c>
      <c r="G505" s="26" t="s">
        <v>1399</v>
      </c>
    </row>
    <row r="506" customFormat="false" ht="15" hidden="false" customHeight="true" outlineLevel="0" collapsed="false">
      <c r="A506" s="0" t="s">
        <v>3693</v>
      </c>
      <c r="B506" s="0" t="str">
        <f aca="false">LEFT(A506,7)</f>
        <v>31-9096</v>
      </c>
      <c r="C506" s="0" t="s">
        <v>3694</v>
      </c>
      <c r="D506" s="0" t="s">
        <v>2721</v>
      </c>
      <c r="E506" s="25" t="n">
        <v>0.25</v>
      </c>
      <c r="F506" s="25" t="n">
        <v>0.43</v>
      </c>
      <c r="G506" s="26" t="s">
        <v>1330</v>
      </c>
    </row>
    <row r="507" customFormat="false" ht="15" hidden="false" customHeight="true" outlineLevel="0" collapsed="false">
      <c r="A507" s="0" t="s">
        <v>3695</v>
      </c>
      <c r="B507" s="0" t="str">
        <f aca="false">LEFT(A507,7)</f>
        <v>33-9021</v>
      </c>
      <c r="C507" s="0" t="s">
        <v>3696</v>
      </c>
      <c r="D507" s="0" t="s">
        <v>2769</v>
      </c>
      <c r="E507" s="25" t="n">
        <v>0.25</v>
      </c>
      <c r="F507" s="25" t="n">
        <v>0.49</v>
      </c>
      <c r="G507" s="26" t="s">
        <v>1396</v>
      </c>
    </row>
    <row r="508" customFormat="false" ht="15" hidden="false" customHeight="true" outlineLevel="0" collapsed="false">
      <c r="A508" s="0" t="s">
        <v>3697</v>
      </c>
      <c r="B508" s="0" t="str">
        <f aca="false">LEFT(A508,7)</f>
        <v>17-3024</v>
      </c>
      <c r="C508" s="0" t="s">
        <v>3698</v>
      </c>
      <c r="D508" s="0" t="s">
        <v>2865</v>
      </c>
      <c r="E508" s="25" t="n">
        <v>0.25</v>
      </c>
      <c r="F508" s="25" t="n">
        <v>0.49</v>
      </c>
      <c r="G508" s="26" t="s">
        <v>552</v>
      </c>
    </row>
    <row r="509" customFormat="false" ht="15" hidden="false" customHeight="true" outlineLevel="0" collapsed="false">
      <c r="A509" s="0" t="s">
        <v>3699</v>
      </c>
      <c r="B509" s="0" t="str">
        <f aca="false">LEFT(A509,7)</f>
        <v>33-2021</v>
      </c>
      <c r="C509" s="0" t="s">
        <v>3700</v>
      </c>
      <c r="D509" s="0" t="s">
        <v>2769</v>
      </c>
      <c r="E509" s="25" t="n">
        <v>0.25</v>
      </c>
      <c r="F509" s="25" t="n">
        <v>0.46</v>
      </c>
      <c r="G509" s="26" t="s">
        <v>1362</v>
      </c>
    </row>
    <row r="510" customFormat="false" ht="15" hidden="false" customHeight="true" outlineLevel="0" collapsed="false">
      <c r="A510" s="0" t="s">
        <v>3701</v>
      </c>
      <c r="B510" s="0" t="str">
        <f aca="false">LEFT(A510,7)</f>
        <v>27-2011</v>
      </c>
      <c r="C510" s="0" t="s">
        <v>1017</v>
      </c>
      <c r="D510" s="0" t="s">
        <v>2716</v>
      </c>
      <c r="E510" s="25" t="n">
        <v>0.25</v>
      </c>
      <c r="F510" s="25" t="n">
        <v>0.38</v>
      </c>
      <c r="G510" s="26" t="s">
        <v>1016</v>
      </c>
    </row>
    <row r="511" customFormat="false" ht="15" hidden="false" customHeight="true" outlineLevel="0" collapsed="false">
      <c r="A511" s="0" t="s">
        <v>3702</v>
      </c>
      <c r="B511" s="0" t="str">
        <f aca="false">LEFT(A511,7)</f>
        <v>29-1229</v>
      </c>
      <c r="C511" s="0" t="s">
        <v>3703</v>
      </c>
      <c r="D511" s="0" t="s">
        <v>2721</v>
      </c>
      <c r="E511" s="25" t="n">
        <v>0.25</v>
      </c>
      <c r="F511" s="25" t="n">
        <v>0.49</v>
      </c>
      <c r="G511" s="26" t="s">
        <v>1195</v>
      </c>
    </row>
    <row r="512" customFormat="false" ht="15" hidden="false" customHeight="true" outlineLevel="0" collapsed="false">
      <c r="A512" s="0" t="s">
        <v>3704</v>
      </c>
      <c r="B512" s="0" t="str">
        <f aca="false">LEFT(A512,7)</f>
        <v>53-4031</v>
      </c>
      <c r="C512" s="0" t="s">
        <v>3705</v>
      </c>
      <c r="D512" s="0" t="s">
        <v>2946</v>
      </c>
      <c r="E512" s="25" t="n">
        <v>0.25</v>
      </c>
      <c r="F512" s="25" t="n">
        <v>0.47</v>
      </c>
      <c r="G512" s="26" t="s">
        <v>2607</v>
      </c>
    </row>
    <row r="513" customFormat="false" ht="15" hidden="false" customHeight="true" outlineLevel="0" collapsed="false">
      <c r="A513" s="0" t="s">
        <v>3706</v>
      </c>
      <c r="B513" s="0" t="str">
        <f aca="false">LEFT(A513,7)</f>
        <v>19-4031</v>
      </c>
      <c r="C513" s="0" t="s">
        <v>3707</v>
      </c>
      <c r="D513" s="0" t="s">
        <v>2730</v>
      </c>
      <c r="E513" s="25" t="n">
        <v>0.25</v>
      </c>
      <c r="F513" s="25" t="n">
        <v>0.49</v>
      </c>
      <c r="G513" s="26" t="s">
        <v>683</v>
      </c>
    </row>
    <row r="514" customFormat="false" ht="15" hidden="false" customHeight="true" outlineLevel="0" collapsed="false">
      <c r="A514" s="0" t="s">
        <v>3708</v>
      </c>
      <c r="B514" s="0" t="str">
        <f aca="false">LEFT(A514,7)</f>
        <v>31-2011</v>
      </c>
      <c r="C514" s="0" t="s">
        <v>3709</v>
      </c>
      <c r="D514" s="0" t="s">
        <v>2721</v>
      </c>
      <c r="E514" s="25" t="n">
        <v>0.25</v>
      </c>
      <c r="F514" s="25" t="n">
        <v>0.43</v>
      </c>
      <c r="G514" s="26" t="s">
        <v>1303</v>
      </c>
    </row>
    <row r="515" customFormat="false" ht="15" hidden="false" customHeight="true" outlineLevel="0" collapsed="false">
      <c r="A515" s="0" t="s">
        <v>3710</v>
      </c>
      <c r="B515" s="0" t="str">
        <f aca="false">LEFT(A515,7)</f>
        <v>29-1214</v>
      </c>
      <c r="C515" s="0" t="s">
        <v>3711</v>
      </c>
      <c r="D515" s="0" t="s">
        <v>2721</v>
      </c>
      <c r="E515" s="25" t="n">
        <v>0.24</v>
      </c>
      <c r="F515" s="25" t="n">
        <v>0.48</v>
      </c>
      <c r="G515" s="26" t="s">
        <v>1177</v>
      </c>
    </row>
    <row r="516" customFormat="false" ht="15" hidden="false" customHeight="true" outlineLevel="0" collapsed="false">
      <c r="A516" s="0" t="s">
        <v>3712</v>
      </c>
      <c r="B516" s="0" t="str">
        <f aca="false">LEFT(A516,7)</f>
        <v>39-3092</v>
      </c>
      <c r="C516" s="0" t="s">
        <v>3713</v>
      </c>
      <c r="D516" s="0" t="s">
        <v>2769</v>
      </c>
      <c r="E516" s="25" t="n">
        <v>0.24</v>
      </c>
      <c r="F516" s="25" t="n">
        <v>0.41</v>
      </c>
      <c r="G516" s="26" t="s">
        <v>1547</v>
      </c>
    </row>
    <row r="517" customFormat="false" ht="15" hidden="false" customHeight="true" outlineLevel="0" collapsed="false">
      <c r="A517" s="0" t="s">
        <v>3714</v>
      </c>
      <c r="B517" s="0" t="str">
        <f aca="false">LEFT(A517,7)</f>
        <v>25-2058</v>
      </c>
      <c r="C517" s="0" t="s">
        <v>3715</v>
      </c>
      <c r="D517" s="0" t="s">
        <v>2760</v>
      </c>
      <c r="E517" s="25" t="n">
        <v>0.24</v>
      </c>
      <c r="F517" s="25" t="n">
        <v>0.46</v>
      </c>
      <c r="G517" s="26" t="s">
        <v>922</v>
      </c>
    </row>
    <row r="518" customFormat="false" ht="15" hidden="false" customHeight="true" outlineLevel="0" collapsed="false">
      <c r="A518" s="0" t="s">
        <v>3716</v>
      </c>
      <c r="B518" s="0" t="str">
        <f aca="false">LEFT(A518,7)</f>
        <v>53-7071</v>
      </c>
      <c r="C518" s="0" t="s">
        <v>3717</v>
      </c>
      <c r="D518" s="0" t="s">
        <v>2946</v>
      </c>
      <c r="E518" s="25" t="n">
        <v>0.24</v>
      </c>
      <c r="F518" s="25" t="n">
        <v>0.36</v>
      </c>
      <c r="G518" s="26" t="s">
        <v>2687</v>
      </c>
    </row>
    <row r="519" customFormat="false" ht="15" hidden="false" customHeight="true" outlineLevel="0" collapsed="false">
      <c r="A519" s="0" t="s">
        <v>3718</v>
      </c>
      <c r="B519" s="0" t="str">
        <f aca="false">LEFT(A519,7)</f>
        <v>19-4051</v>
      </c>
      <c r="C519" s="0" t="s">
        <v>3719</v>
      </c>
      <c r="D519" s="0" t="s">
        <v>2730</v>
      </c>
      <c r="E519" s="25" t="n">
        <v>0.24</v>
      </c>
      <c r="F519" s="25" t="n">
        <v>0.47</v>
      </c>
      <c r="G519" s="26" t="s">
        <v>694</v>
      </c>
    </row>
    <row r="520" customFormat="false" ht="15" hidden="false" customHeight="true" outlineLevel="0" collapsed="false">
      <c r="A520" s="0" t="s">
        <v>3720</v>
      </c>
      <c r="B520" s="0" t="str">
        <f aca="false">LEFT(A520,7)</f>
        <v>53-7081</v>
      </c>
      <c r="C520" s="0" t="s">
        <v>3721</v>
      </c>
      <c r="D520" s="0" t="s">
        <v>2946</v>
      </c>
      <c r="E520" s="25" t="n">
        <v>0.24</v>
      </c>
      <c r="F520" s="25" t="n">
        <v>0.42</v>
      </c>
      <c r="G520" s="26" t="s">
        <v>2695</v>
      </c>
    </row>
    <row r="521" customFormat="false" ht="15" hidden="false" customHeight="true" outlineLevel="0" collapsed="false">
      <c r="A521" s="0" t="s">
        <v>3722</v>
      </c>
      <c r="B521" s="0" t="str">
        <f aca="false">LEFT(A521,7)</f>
        <v>43-5021</v>
      </c>
      <c r="C521" s="0" t="s">
        <v>3723</v>
      </c>
      <c r="D521" s="0" t="s">
        <v>2713</v>
      </c>
      <c r="E521" s="25" t="n">
        <v>0.24</v>
      </c>
      <c r="F521" s="25" t="n">
        <v>0.42</v>
      </c>
      <c r="G521" s="26" t="s">
        <v>1797</v>
      </c>
    </row>
    <row r="522" customFormat="false" ht="15" hidden="false" customHeight="true" outlineLevel="0" collapsed="false">
      <c r="A522" s="0" t="s">
        <v>3724</v>
      </c>
      <c r="B522" s="0" t="str">
        <f aca="false">LEFT(A522,7)</f>
        <v>29-2033</v>
      </c>
      <c r="C522" s="0" t="s">
        <v>3725</v>
      </c>
      <c r="D522" s="0" t="s">
        <v>2721</v>
      </c>
      <c r="E522" s="25" t="n">
        <v>0.24</v>
      </c>
      <c r="F522" s="25" t="n">
        <v>0.45</v>
      </c>
      <c r="G522" s="26" t="s">
        <v>1225</v>
      </c>
    </row>
    <row r="523" customFormat="false" ht="15" hidden="false" customHeight="true" outlineLevel="0" collapsed="false">
      <c r="A523" s="0" t="s">
        <v>3726</v>
      </c>
      <c r="B523" s="0" t="str">
        <f aca="false">LEFT(A523,7)</f>
        <v>53-4041</v>
      </c>
      <c r="C523" s="0" t="s">
        <v>3727</v>
      </c>
      <c r="D523" s="0" t="s">
        <v>2946</v>
      </c>
      <c r="E523" s="25" t="n">
        <v>0.24</v>
      </c>
      <c r="F523" s="25" t="n">
        <v>0.37</v>
      </c>
      <c r="G523" s="26" t="s">
        <v>2610</v>
      </c>
    </row>
    <row r="524" customFormat="false" ht="15" hidden="false" customHeight="true" outlineLevel="0" collapsed="false">
      <c r="A524" s="0" t="s">
        <v>3728</v>
      </c>
      <c r="B524" s="0" t="str">
        <f aca="false">LEFT(A524,7)</f>
        <v>21-1011</v>
      </c>
      <c r="C524" s="0" t="s">
        <v>3729</v>
      </c>
      <c r="D524" s="0" t="s">
        <v>2769</v>
      </c>
      <c r="E524" s="25" t="n">
        <v>0.24</v>
      </c>
      <c r="F524" s="25" t="n">
        <v>0.48</v>
      </c>
      <c r="G524" s="26" t="s">
        <v>718</v>
      </c>
    </row>
    <row r="525" customFormat="false" ht="15" hidden="false" customHeight="true" outlineLevel="0" collapsed="false">
      <c r="A525" s="0" t="s">
        <v>3730</v>
      </c>
      <c r="B525" s="0" t="str">
        <f aca="false">LEFT(A525,7)</f>
        <v>29-1122</v>
      </c>
      <c r="C525" s="0" t="s">
        <v>3731</v>
      </c>
      <c r="D525" s="0" t="s">
        <v>2721</v>
      </c>
      <c r="E525" s="25" t="n">
        <v>0.24</v>
      </c>
      <c r="F525" s="25" t="n">
        <v>0.47</v>
      </c>
      <c r="G525" s="26" t="s">
        <v>1135</v>
      </c>
    </row>
    <row r="526" customFormat="false" ht="15" hidden="false" customHeight="true" outlineLevel="0" collapsed="false">
      <c r="A526" s="0" t="s">
        <v>3732</v>
      </c>
      <c r="B526" s="0" t="str">
        <f aca="false">LEFT(A526,7)</f>
        <v>49-9041</v>
      </c>
      <c r="C526" s="0" t="s">
        <v>3733</v>
      </c>
      <c r="D526" s="0" t="s">
        <v>2769</v>
      </c>
      <c r="E526" s="25" t="n">
        <v>0.24</v>
      </c>
      <c r="F526" s="25" t="n">
        <v>0.46</v>
      </c>
      <c r="G526" s="26" t="s">
        <v>2183</v>
      </c>
    </row>
    <row r="527" customFormat="false" ht="15" hidden="false" customHeight="true" outlineLevel="0" collapsed="false">
      <c r="A527" s="0" t="s">
        <v>3734</v>
      </c>
      <c r="B527" s="0" t="str">
        <f aca="false">LEFT(A527,7)</f>
        <v>39-2021</v>
      </c>
      <c r="C527" s="0" t="s">
        <v>3735</v>
      </c>
      <c r="D527" s="0" t="s">
        <v>2769</v>
      </c>
      <c r="E527" s="25" t="n">
        <v>0.24</v>
      </c>
      <c r="F527" s="25" t="n">
        <v>0.41</v>
      </c>
      <c r="G527" s="26" t="s">
        <v>1526</v>
      </c>
    </row>
    <row r="528" customFormat="false" ht="15" hidden="false" customHeight="true" outlineLevel="0" collapsed="false">
      <c r="A528" s="0" t="s">
        <v>3736</v>
      </c>
      <c r="B528" s="0" t="str">
        <f aca="false">LEFT(A528,7)</f>
        <v>17-3029</v>
      </c>
      <c r="C528" s="0" t="s">
        <v>3737</v>
      </c>
      <c r="D528" s="0" t="s">
        <v>2865</v>
      </c>
      <c r="E528" s="25" t="n">
        <v>0.23</v>
      </c>
      <c r="F528" s="25" t="n">
        <v>0.44</v>
      </c>
      <c r="G528" s="26" t="s">
        <v>562</v>
      </c>
    </row>
    <row r="529" customFormat="false" ht="15" hidden="false" customHeight="true" outlineLevel="0" collapsed="false">
      <c r="A529" s="0" t="s">
        <v>3738</v>
      </c>
      <c r="B529" s="0" t="str">
        <f aca="false">LEFT(A529,7)</f>
        <v>29-1131</v>
      </c>
      <c r="C529" s="0" t="s">
        <v>1152</v>
      </c>
      <c r="D529" s="0" t="s">
        <v>2721</v>
      </c>
      <c r="E529" s="25" t="n">
        <v>0.23</v>
      </c>
      <c r="F529" s="25" t="n">
        <v>0.44</v>
      </c>
      <c r="G529" s="26" t="s">
        <v>1153</v>
      </c>
    </row>
    <row r="530" customFormat="false" ht="15" hidden="false" customHeight="true" outlineLevel="0" collapsed="false">
      <c r="A530" s="0" t="s">
        <v>3739</v>
      </c>
      <c r="B530" s="0" t="str">
        <f aca="false">LEFT(A530,7)</f>
        <v>53-6051</v>
      </c>
      <c r="C530" s="0" t="s">
        <v>3740</v>
      </c>
      <c r="D530" s="0" t="s">
        <v>2946</v>
      </c>
      <c r="E530" s="25" t="n">
        <v>0.23</v>
      </c>
      <c r="F530" s="25" t="n">
        <v>0.44</v>
      </c>
      <c r="G530" s="26" t="s">
        <v>2648</v>
      </c>
    </row>
    <row r="531" customFormat="false" ht="15" hidden="false" customHeight="true" outlineLevel="0" collapsed="false">
      <c r="A531" s="0" t="s">
        <v>3741</v>
      </c>
      <c r="B531" s="0" t="str">
        <f aca="false">LEFT(A531,7)</f>
        <v>53-2011</v>
      </c>
      <c r="C531" s="0" t="s">
        <v>3742</v>
      </c>
      <c r="D531" s="0" t="s">
        <v>2946</v>
      </c>
      <c r="E531" s="25" t="n">
        <v>0.23</v>
      </c>
      <c r="F531" s="25" t="n">
        <v>0.44</v>
      </c>
      <c r="G531" s="26" t="s">
        <v>2554</v>
      </c>
    </row>
    <row r="532" customFormat="false" ht="15" hidden="false" customHeight="true" outlineLevel="0" collapsed="false">
      <c r="A532" s="0" t="s">
        <v>3743</v>
      </c>
      <c r="B532" s="0" t="str">
        <f aca="false">LEFT(A532,7)</f>
        <v>33-1011</v>
      </c>
      <c r="C532" s="0" t="s">
        <v>3744</v>
      </c>
      <c r="D532" s="0" t="s">
        <v>2769</v>
      </c>
      <c r="E532" s="25" t="n">
        <v>0.23</v>
      </c>
      <c r="F532" s="25" t="n">
        <v>0.42</v>
      </c>
      <c r="G532" s="26" t="s">
        <v>1342</v>
      </c>
    </row>
    <row r="533" customFormat="false" ht="15" hidden="false" customHeight="true" outlineLevel="0" collapsed="false">
      <c r="A533" s="0" t="s">
        <v>3745</v>
      </c>
      <c r="B533" s="0" t="str">
        <f aca="false">LEFT(A533,7)</f>
        <v>25-2012</v>
      </c>
      <c r="C533" s="0" t="s">
        <v>3746</v>
      </c>
      <c r="D533" s="0" t="s">
        <v>2760</v>
      </c>
      <c r="E533" s="25" t="n">
        <v>0.23</v>
      </c>
      <c r="F533" s="25" t="n">
        <v>0.43</v>
      </c>
      <c r="G533" s="26" t="s">
        <v>898</v>
      </c>
    </row>
    <row r="534" customFormat="false" ht="15" hidden="false" customHeight="true" outlineLevel="0" collapsed="false">
      <c r="A534" s="0" t="s">
        <v>3747</v>
      </c>
      <c r="B534" s="0" t="str">
        <f aca="false">LEFT(A534,7)</f>
        <v>49-2097</v>
      </c>
      <c r="C534" s="0" t="s">
        <v>3748</v>
      </c>
      <c r="D534" s="0" t="s">
        <v>2769</v>
      </c>
      <c r="E534" s="25" t="n">
        <v>0.23</v>
      </c>
      <c r="F534" s="25" t="n">
        <v>0.4</v>
      </c>
      <c r="G534" s="26" t="s">
        <v>2123</v>
      </c>
    </row>
    <row r="535" customFormat="false" ht="15" hidden="false" customHeight="true" outlineLevel="0" collapsed="false">
      <c r="A535" s="0" t="s">
        <v>3749</v>
      </c>
      <c r="B535" s="0" t="str">
        <f aca="false">LEFT(A535,7)</f>
        <v>25-2056</v>
      </c>
      <c r="C535" s="0" t="s">
        <v>3750</v>
      </c>
      <c r="D535" s="0" t="s">
        <v>2760</v>
      </c>
      <c r="E535" s="25" t="n">
        <v>0.23</v>
      </c>
      <c r="F535" s="25" t="n">
        <v>0.42</v>
      </c>
      <c r="G535" s="26" t="s">
        <v>914</v>
      </c>
    </row>
    <row r="536" customFormat="false" ht="15" hidden="false" customHeight="true" outlineLevel="0" collapsed="false">
      <c r="A536" s="0" t="s">
        <v>3751</v>
      </c>
      <c r="B536" s="0" t="str">
        <f aca="false">LEFT(A536,7)</f>
        <v>39-6011</v>
      </c>
      <c r="C536" s="0" t="s">
        <v>3752</v>
      </c>
      <c r="D536" s="0" t="s">
        <v>2769</v>
      </c>
      <c r="E536" s="25" t="n">
        <v>0.23</v>
      </c>
      <c r="F536" s="25" t="n">
        <v>0.36</v>
      </c>
      <c r="G536" s="26" t="s">
        <v>1588</v>
      </c>
    </row>
    <row r="537" customFormat="false" ht="15" hidden="false" customHeight="true" outlineLevel="0" collapsed="false">
      <c r="A537" s="0" t="s">
        <v>3753</v>
      </c>
      <c r="B537" s="0" t="str">
        <f aca="false">LEFT(A537,7)</f>
        <v>49-2095</v>
      </c>
      <c r="C537" s="0" t="s">
        <v>3754</v>
      </c>
      <c r="D537" s="0" t="s">
        <v>2769</v>
      </c>
      <c r="E537" s="25" t="n">
        <v>0.23</v>
      </c>
      <c r="F537" s="25" t="n">
        <v>0.44</v>
      </c>
      <c r="G537" s="26" t="s">
        <v>2119</v>
      </c>
    </row>
    <row r="538" customFormat="false" ht="15" hidden="false" customHeight="true" outlineLevel="0" collapsed="false">
      <c r="A538" s="0" t="s">
        <v>3755</v>
      </c>
      <c r="B538" s="0" t="str">
        <f aca="false">LEFT(A538,7)</f>
        <v>17-3028</v>
      </c>
      <c r="C538" s="0" t="s">
        <v>3756</v>
      </c>
      <c r="D538" s="0" t="s">
        <v>2865</v>
      </c>
      <c r="E538" s="25" t="n">
        <v>0.23</v>
      </c>
      <c r="F538" s="25" t="n">
        <v>0.44</v>
      </c>
      <c r="G538" s="26" t="s">
        <v>560</v>
      </c>
    </row>
    <row r="539" customFormat="false" ht="15" hidden="false" customHeight="true" outlineLevel="0" collapsed="false">
      <c r="A539" s="0" t="s">
        <v>3757</v>
      </c>
      <c r="B539" s="0" t="str">
        <f aca="false">LEFT(A539,7)</f>
        <v>29-1211</v>
      </c>
      <c r="C539" s="0" t="s">
        <v>1172</v>
      </c>
      <c r="D539" s="0" t="s">
        <v>2721</v>
      </c>
      <c r="E539" s="25" t="n">
        <v>0.23</v>
      </c>
      <c r="F539" s="25" t="n">
        <v>0.46</v>
      </c>
      <c r="G539" s="26" t="s">
        <v>1171</v>
      </c>
    </row>
    <row r="540" customFormat="false" ht="15" hidden="false" customHeight="true" outlineLevel="0" collapsed="false">
      <c r="A540" s="0" t="s">
        <v>3758</v>
      </c>
      <c r="B540" s="0" t="str">
        <f aca="false">LEFT(A540,7)</f>
        <v>49-2022</v>
      </c>
      <c r="C540" s="0" t="s">
        <v>3759</v>
      </c>
      <c r="D540" s="0" t="s">
        <v>2769</v>
      </c>
      <c r="E540" s="25" t="n">
        <v>0.23</v>
      </c>
      <c r="F540" s="25" t="n">
        <v>0.43</v>
      </c>
      <c r="G540" s="26" t="s">
        <v>2107</v>
      </c>
    </row>
    <row r="541" customFormat="false" ht="15" hidden="false" customHeight="true" outlineLevel="0" collapsed="false">
      <c r="A541" s="0" t="s">
        <v>3760</v>
      </c>
      <c r="B541" s="0" t="str">
        <f aca="false">LEFT(A541,7)</f>
        <v>29-1242</v>
      </c>
      <c r="C541" s="0" t="s">
        <v>3761</v>
      </c>
      <c r="D541" s="0" t="s">
        <v>2721</v>
      </c>
      <c r="E541" s="25" t="n">
        <v>0.23</v>
      </c>
      <c r="F541" s="25" t="n">
        <v>0.48</v>
      </c>
      <c r="G541" s="26" t="s">
        <v>1201</v>
      </c>
    </row>
    <row r="542" customFormat="false" ht="15" hidden="false" customHeight="true" outlineLevel="0" collapsed="false">
      <c r="A542" s="0" t="s">
        <v>3762</v>
      </c>
      <c r="B542" s="0" t="str">
        <f aca="false">LEFT(A542,7)</f>
        <v>49-9062</v>
      </c>
      <c r="C542" s="0" t="s">
        <v>3763</v>
      </c>
      <c r="D542" s="0" t="s">
        <v>2769</v>
      </c>
      <c r="E542" s="25" t="n">
        <v>0.23</v>
      </c>
      <c r="F542" s="25" t="n">
        <v>0.46</v>
      </c>
      <c r="G542" s="26" t="s">
        <v>2201</v>
      </c>
    </row>
    <row r="543" customFormat="false" ht="15" hidden="false" customHeight="true" outlineLevel="0" collapsed="false">
      <c r="A543" s="0" t="s">
        <v>3764</v>
      </c>
      <c r="B543" s="0" t="str">
        <f aca="false">LEFT(A543,7)</f>
        <v>25-9042</v>
      </c>
      <c r="C543" s="0" t="s">
        <v>3765</v>
      </c>
      <c r="D543" s="0" t="s">
        <v>2760</v>
      </c>
      <c r="E543" s="25" t="n">
        <v>0.23</v>
      </c>
      <c r="F543" s="25" t="n">
        <v>0.39</v>
      </c>
      <c r="G543" s="26" t="s">
        <v>968</v>
      </c>
    </row>
    <row r="544" customFormat="false" ht="15" hidden="false" customHeight="true" outlineLevel="0" collapsed="false">
      <c r="A544" s="0" t="s">
        <v>3766</v>
      </c>
      <c r="B544" s="0" t="str">
        <f aca="false">LEFT(A544,7)</f>
        <v>51-9011</v>
      </c>
      <c r="C544" s="0" t="s">
        <v>3767</v>
      </c>
      <c r="D544" s="0" t="s">
        <v>2946</v>
      </c>
      <c r="E544" s="25" t="n">
        <v>0.22</v>
      </c>
      <c r="F544" s="25" t="n">
        <v>0.38</v>
      </c>
      <c r="G544" s="26" t="s">
        <v>2461</v>
      </c>
    </row>
    <row r="545" customFormat="false" ht="15" hidden="false" customHeight="true" outlineLevel="0" collapsed="false">
      <c r="A545" s="0" t="s">
        <v>3768</v>
      </c>
      <c r="B545" s="0" t="str">
        <f aca="false">LEFT(A545,7)</f>
        <v>31-9011</v>
      </c>
      <c r="C545" s="0" t="s">
        <v>3769</v>
      </c>
      <c r="D545" s="0" t="s">
        <v>2721</v>
      </c>
      <c r="E545" s="25" t="n">
        <v>0.22</v>
      </c>
      <c r="F545" s="25" t="n">
        <v>0.42</v>
      </c>
      <c r="G545" s="26" t="s">
        <v>1317</v>
      </c>
    </row>
    <row r="546" customFormat="false" ht="15" hidden="false" customHeight="true" outlineLevel="0" collapsed="false">
      <c r="A546" s="0" t="s">
        <v>3770</v>
      </c>
      <c r="B546" s="0" t="str">
        <f aca="false">LEFT(A546,7)</f>
        <v>17-3027</v>
      </c>
      <c r="C546" s="0" t="s">
        <v>3771</v>
      </c>
      <c r="D546" s="0" t="s">
        <v>2865</v>
      </c>
      <c r="E546" s="25" t="n">
        <v>0.22</v>
      </c>
      <c r="F546" s="25" t="n">
        <v>0.49</v>
      </c>
      <c r="G546" s="26" t="s">
        <v>558</v>
      </c>
    </row>
    <row r="547" customFormat="false" ht="15" hidden="false" customHeight="true" outlineLevel="0" collapsed="false">
      <c r="A547" s="0" t="s">
        <v>3772</v>
      </c>
      <c r="B547" s="0" t="str">
        <f aca="false">LEFT(A547,7)</f>
        <v>53-3054</v>
      </c>
      <c r="C547" s="0" t="s">
        <v>3773</v>
      </c>
      <c r="D547" s="0" t="s">
        <v>2946</v>
      </c>
      <c r="E547" s="25" t="n">
        <v>0.22</v>
      </c>
      <c r="F547" s="25" t="n">
        <v>0.38</v>
      </c>
      <c r="G547" s="26" t="s">
        <v>2588</v>
      </c>
    </row>
    <row r="548" customFormat="false" ht="15" hidden="false" customHeight="true" outlineLevel="0" collapsed="false">
      <c r="A548" s="0" t="s">
        <v>3774</v>
      </c>
      <c r="B548" s="0" t="str">
        <f aca="false">LEFT(A548,7)</f>
        <v>33-3041</v>
      </c>
      <c r="C548" s="0" t="s">
        <v>3775</v>
      </c>
      <c r="D548" s="0" t="s">
        <v>2769</v>
      </c>
      <c r="E548" s="25" t="n">
        <v>0.22</v>
      </c>
      <c r="F548" s="25" t="n">
        <v>0.39</v>
      </c>
      <c r="G548" s="26" t="s">
        <v>1382</v>
      </c>
    </row>
    <row r="549" customFormat="false" ht="15" hidden="false" customHeight="true" outlineLevel="0" collapsed="false">
      <c r="A549" s="0" t="s">
        <v>3776</v>
      </c>
      <c r="B549" s="0" t="str">
        <f aca="false">LEFT(A549,7)</f>
        <v>29-2032</v>
      </c>
      <c r="C549" s="0" t="s">
        <v>3777</v>
      </c>
      <c r="D549" s="0" t="s">
        <v>2721</v>
      </c>
      <c r="E549" s="25" t="n">
        <v>0.22</v>
      </c>
      <c r="F549" s="25" t="n">
        <v>0.42</v>
      </c>
      <c r="G549" s="26" t="s">
        <v>1223</v>
      </c>
    </row>
    <row r="550" customFormat="false" ht="15" hidden="false" customHeight="true" outlineLevel="0" collapsed="false">
      <c r="A550" s="0" t="s">
        <v>3778</v>
      </c>
      <c r="B550" s="0" t="str">
        <f aca="false">LEFT(A550,7)</f>
        <v>29-2099</v>
      </c>
      <c r="C550" s="0" t="s">
        <v>3779</v>
      </c>
      <c r="D550" s="0" t="s">
        <v>2721</v>
      </c>
      <c r="E550" s="25" t="n">
        <v>0.22</v>
      </c>
      <c r="F550" s="25" t="n">
        <v>0.43</v>
      </c>
      <c r="G550" s="26" t="s">
        <v>1268</v>
      </c>
    </row>
    <row r="551" customFormat="false" ht="15" hidden="false" customHeight="true" outlineLevel="0" collapsed="false">
      <c r="A551" s="0" t="s">
        <v>3780</v>
      </c>
      <c r="B551" s="0" t="str">
        <f aca="false">LEFT(A551,7)</f>
        <v>29-2011</v>
      </c>
      <c r="C551" s="0" t="s">
        <v>3781</v>
      </c>
      <c r="D551" s="0" t="s">
        <v>2721</v>
      </c>
      <c r="E551" s="25" t="n">
        <v>0.22</v>
      </c>
      <c r="F551" s="25" t="n">
        <v>0.43</v>
      </c>
      <c r="G551" s="26" t="s">
        <v>1217</v>
      </c>
    </row>
    <row r="552" customFormat="false" ht="15" hidden="false" customHeight="true" outlineLevel="0" collapsed="false">
      <c r="A552" s="0" t="s">
        <v>3782</v>
      </c>
      <c r="B552" s="0" t="str">
        <f aca="false">LEFT(A552,7)</f>
        <v>19-4012</v>
      </c>
      <c r="C552" s="0" t="s">
        <v>3783</v>
      </c>
      <c r="D552" s="0" t="s">
        <v>2730</v>
      </c>
      <c r="E552" s="25" t="n">
        <v>0.22</v>
      </c>
      <c r="F552" s="25" t="n">
        <v>0.43</v>
      </c>
      <c r="G552" s="26" t="s">
        <v>674</v>
      </c>
    </row>
    <row r="553" customFormat="false" ht="15" hidden="false" customHeight="true" outlineLevel="0" collapsed="false">
      <c r="A553" s="0" t="s">
        <v>3784</v>
      </c>
      <c r="B553" s="0" t="str">
        <f aca="false">LEFT(A553,7)</f>
        <v>29-1212</v>
      </c>
      <c r="C553" s="0" t="s">
        <v>1174</v>
      </c>
      <c r="D553" s="0" t="s">
        <v>2721</v>
      </c>
      <c r="E553" s="25" t="n">
        <v>0.21</v>
      </c>
      <c r="F553" s="25" t="n">
        <v>0.45</v>
      </c>
      <c r="G553" s="26" t="s">
        <v>1173</v>
      </c>
    </row>
    <row r="554" customFormat="false" ht="15" hidden="false" customHeight="true" outlineLevel="0" collapsed="false">
      <c r="A554" s="0" t="s">
        <v>3785</v>
      </c>
      <c r="B554" s="0" t="str">
        <f aca="false">LEFT(A554,7)</f>
        <v>29-2042</v>
      </c>
      <c r="C554" s="0" t="s">
        <v>3786</v>
      </c>
      <c r="D554" s="0" t="s">
        <v>2721</v>
      </c>
      <c r="E554" s="25" t="n">
        <v>0.21</v>
      </c>
      <c r="F554" s="25" t="n">
        <v>0.38</v>
      </c>
      <c r="G554" s="26" t="s">
        <v>1235</v>
      </c>
    </row>
    <row r="555" customFormat="false" ht="15" hidden="false" customHeight="true" outlineLevel="0" collapsed="false">
      <c r="A555" s="0" t="s">
        <v>3787</v>
      </c>
      <c r="B555" s="0" t="str">
        <f aca="false">LEFT(A555,7)</f>
        <v>53-2012</v>
      </c>
      <c r="C555" s="0" t="s">
        <v>3788</v>
      </c>
      <c r="D555" s="0" t="s">
        <v>2946</v>
      </c>
      <c r="E555" s="25" t="n">
        <v>0.21</v>
      </c>
      <c r="F555" s="25" t="n">
        <v>0.45</v>
      </c>
      <c r="G555" s="26" t="s">
        <v>2556</v>
      </c>
    </row>
    <row r="556" customFormat="false" ht="15" hidden="false" customHeight="true" outlineLevel="0" collapsed="false">
      <c r="A556" s="0" t="s">
        <v>3789</v>
      </c>
      <c r="B556" s="0" t="str">
        <f aca="false">LEFT(A556,7)</f>
        <v>23-1023</v>
      </c>
      <c r="C556" s="0" t="s">
        <v>3790</v>
      </c>
      <c r="D556" s="0" t="s">
        <v>2845</v>
      </c>
      <c r="E556" s="25" t="n">
        <v>0.21</v>
      </c>
      <c r="F556" s="25" t="n">
        <v>0.44</v>
      </c>
      <c r="G556" s="26" t="s">
        <v>780</v>
      </c>
    </row>
    <row r="557" customFormat="false" ht="15" hidden="false" customHeight="true" outlineLevel="0" collapsed="false">
      <c r="A557" s="0" t="s">
        <v>3791</v>
      </c>
      <c r="B557" s="0" t="str">
        <f aca="false">LEFT(A557,7)</f>
        <v>29-1126</v>
      </c>
      <c r="C557" s="0" t="s">
        <v>3792</v>
      </c>
      <c r="D557" s="0" t="s">
        <v>2721</v>
      </c>
      <c r="E557" s="25" t="n">
        <v>0.21</v>
      </c>
      <c r="F557" s="25" t="n">
        <v>0.36</v>
      </c>
      <c r="G557" s="26" t="s">
        <v>1143</v>
      </c>
    </row>
    <row r="558" customFormat="false" ht="15" hidden="false" customHeight="true" outlineLevel="0" collapsed="false">
      <c r="A558" s="0" t="s">
        <v>3793</v>
      </c>
      <c r="B558" s="0" t="str">
        <f aca="false">LEFT(A558,7)</f>
        <v>43-9071</v>
      </c>
      <c r="C558" s="0" t="s">
        <v>3794</v>
      </c>
      <c r="D558" s="0" t="s">
        <v>2713</v>
      </c>
      <c r="E558" s="25" t="n">
        <v>0.21</v>
      </c>
      <c r="F558" s="25" t="n">
        <v>0.36</v>
      </c>
      <c r="G558" s="26" t="s">
        <v>1857</v>
      </c>
    </row>
    <row r="559" customFormat="false" ht="15" hidden="false" customHeight="true" outlineLevel="0" collapsed="false">
      <c r="A559" s="0" t="s">
        <v>3795</v>
      </c>
      <c r="B559" s="0" t="str">
        <f aca="false">LEFT(A559,7)</f>
        <v>29-1041</v>
      </c>
      <c r="C559" s="0" t="s">
        <v>1122</v>
      </c>
      <c r="D559" s="0" t="s">
        <v>2721</v>
      </c>
      <c r="E559" s="25" t="n">
        <v>0.21</v>
      </c>
      <c r="F559" s="25" t="n">
        <v>0.43</v>
      </c>
      <c r="G559" s="26" t="s">
        <v>1123</v>
      </c>
    </row>
    <row r="560" customFormat="false" ht="15" hidden="false" customHeight="true" outlineLevel="0" collapsed="false">
      <c r="A560" s="0" t="s">
        <v>3796</v>
      </c>
      <c r="B560" s="0" t="str">
        <f aca="false">LEFT(A560,7)</f>
        <v>25-2051</v>
      </c>
      <c r="C560" s="0" t="s">
        <v>3797</v>
      </c>
      <c r="D560" s="0" t="s">
        <v>2760</v>
      </c>
      <c r="E560" s="25" t="n">
        <v>0.21</v>
      </c>
      <c r="F560" s="25" t="n">
        <v>0.42</v>
      </c>
      <c r="G560" s="26" t="s">
        <v>916</v>
      </c>
    </row>
    <row r="561" customFormat="false" ht="15" hidden="false" customHeight="true" outlineLevel="0" collapsed="false">
      <c r="A561" s="0" t="s">
        <v>3798</v>
      </c>
      <c r="B561" s="0" t="str">
        <f aca="false">LEFT(A561,7)</f>
        <v>53-6031</v>
      </c>
      <c r="C561" s="0" t="s">
        <v>3799</v>
      </c>
      <c r="D561" s="0" t="s">
        <v>2946</v>
      </c>
      <c r="E561" s="25" t="n">
        <v>0.21</v>
      </c>
      <c r="F561" s="25" t="n">
        <v>0.37</v>
      </c>
      <c r="G561" s="26" t="s">
        <v>2639</v>
      </c>
    </row>
    <row r="562" customFormat="false" ht="15" hidden="false" customHeight="true" outlineLevel="0" collapsed="false">
      <c r="A562" s="0" t="s">
        <v>3800</v>
      </c>
      <c r="B562" s="0" t="str">
        <f aca="false">LEFT(A562,7)</f>
        <v>33-3012</v>
      </c>
      <c r="C562" s="0" t="s">
        <v>3801</v>
      </c>
      <c r="D562" s="0" t="s">
        <v>2769</v>
      </c>
      <c r="E562" s="25" t="n">
        <v>0.21</v>
      </c>
      <c r="F562" s="25" t="n">
        <v>0.35</v>
      </c>
      <c r="G562" s="26" t="s">
        <v>1372</v>
      </c>
    </row>
    <row r="563" customFormat="false" ht="15" hidden="false" customHeight="true" outlineLevel="0" collapsed="false">
      <c r="A563" s="0" t="s">
        <v>3802</v>
      </c>
      <c r="B563" s="0" t="str">
        <f aca="false">LEFT(A563,7)</f>
        <v>29-1021</v>
      </c>
      <c r="C563" s="0" t="s">
        <v>3803</v>
      </c>
      <c r="D563" s="0" t="s">
        <v>2721</v>
      </c>
      <c r="E563" s="25" t="n">
        <v>0.21</v>
      </c>
      <c r="F563" s="25" t="n">
        <v>0.45</v>
      </c>
      <c r="G563" s="26" t="s">
        <v>1108</v>
      </c>
    </row>
    <row r="564" customFormat="false" ht="15" hidden="false" customHeight="true" outlineLevel="0" collapsed="false">
      <c r="A564" s="0" t="s">
        <v>3804</v>
      </c>
      <c r="B564" s="0" t="str">
        <f aca="false">LEFT(A564,7)</f>
        <v>39-9032</v>
      </c>
      <c r="C564" s="0" t="s">
        <v>3805</v>
      </c>
      <c r="D564" s="0" t="s">
        <v>2769</v>
      </c>
      <c r="E564" s="25" t="n">
        <v>0.21</v>
      </c>
      <c r="F564" s="25" t="n">
        <v>0.42</v>
      </c>
      <c r="G564" s="26" t="s">
        <v>1604</v>
      </c>
    </row>
    <row r="565" customFormat="false" ht="15" hidden="false" customHeight="true" outlineLevel="0" collapsed="false">
      <c r="A565" s="0" t="s">
        <v>3806</v>
      </c>
      <c r="B565" s="0" t="str">
        <f aca="false">LEFT(A565,7)</f>
        <v>53-6011</v>
      </c>
      <c r="C565" s="0" t="s">
        <v>3807</v>
      </c>
      <c r="D565" s="0" t="s">
        <v>2946</v>
      </c>
      <c r="E565" s="25" t="n">
        <v>0.21</v>
      </c>
      <c r="F565" s="25" t="n">
        <v>0.34</v>
      </c>
      <c r="G565" s="26" t="s">
        <v>2633</v>
      </c>
    </row>
    <row r="566" customFormat="false" ht="15" hidden="false" customHeight="true" outlineLevel="0" collapsed="false">
      <c r="A566" s="0" t="s">
        <v>3808</v>
      </c>
      <c r="B566" s="0" t="str">
        <f aca="false">LEFT(A566,7)</f>
        <v>49-9031</v>
      </c>
      <c r="C566" s="0" t="s">
        <v>3809</v>
      </c>
      <c r="D566" s="0" t="s">
        <v>2769</v>
      </c>
      <c r="E566" s="25" t="n">
        <v>0.21</v>
      </c>
      <c r="F566" s="25" t="n">
        <v>0.37</v>
      </c>
      <c r="G566" s="26" t="s">
        <v>2180</v>
      </c>
    </row>
    <row r="567" customFormat="false" ht="15" hidden="false" customHeight="true" outlineLevel="0" collapsed="false">
      <c r="A567" s="0" t="s">
        <v>3810</v>
      </c>
      <c r="B567" s="0" t="str">
        <f aca="false">LEFT(A567,7)</f>
        <v>25-9043</v>
      </c>
      <c r="C567" s="0" t="s">
        <v>3811</v>
      </c>
      <c r="D567" s="0" t="s">
        <v>2760</v>
      </c>
      <c r="E567" s="25" t="n">
        <v>0.2</v>
      </c>
      <c r="F567" s="25" t="n">
        <v>0.36</v>
      </c>
      <c r="G567" s="26" t="s">
        <v>968</v>
      </c>
    </row>
    <row r="568" customFormat="false" ht="15" hidden="false" customHeight="true" outlineLevel="0" collapsed="false">
      <c r="A568" s="0" t="s">
        <v>3812</v>
      </c>
      <c r="B568" s="0" t="str">
        <f aca="false">LEFT(A568,7)</f>
        <v>25-2055</v>
      </c>
      <c r="C568" s="0" t="s">
        <v>3813</v>
      </c>
      <c r="D568" s="0" t="s">
        <v>2760</v>
      </c>
      <c r="E568" s="25" t="n">
        <v>0.2</v>
      </c>
      <c r="F568" s="25" t="n">
        <v>0.39</v>
      </c>
      <c r="G568" s="26" t="s">
        <v>914</v>
      </c>
    </row>
    <row r="569" customFormat="false" ht="15" hidden="false" customHeight="true" outlineLevel="0" collapsed="false">
      <c r="A569" s="0" t="s">
        <v>3814</v>
      </c>
      <c r="B569" s="0" t="str">
        <f aca="false">LEFT(A569,7)</f>
        <v>29-2031</v>
      </c>
      <c r="C569" s="0" t="s">
        <v>3815</v>
      </c>
      <c r="D569" s="0" t="s">
        <v>2721</v>
      </c>
      <c r="E569" s="25" t="n">
        <v>0.2</v>
      </c>
      <c r="F569" s="25" t="n">
        <v>0.36</v>
      </c>
      <c r="G569" s="26" t="s">
        <v>1221</v>
      </c>
    </row>
    <row r="570" customFormat="false" ht="15" hidden="false" customHeight="true" outlineLevel="0" collapsed="false">
      <c r="A570" s="0" t="s">
        <v>3816</v>
      </c>
      <c r="B570" s="0" t="str">
        <f aca="false">LEFT(A570,7)</f>
        <v>29-1229</v>
      </c>
      <c r="C570" s="0" t="s">
        <v>3817</v>
      </c>
      <c r="D570" s="0" t="s">
        <v>2721</v>
      </c>
      <c r="E570" s="25" t="n">
        <v>0.2</v>
      </c>
      <c r="F570" s="25" t="n">
        <v>0.44</v>
      </c>
      <c r="G570" s="26" t="s">
        <v>1195</v>
      </c>
    </row>
    <row r="571" customFormat="false" ht="15" hidden="false" customHeight="true" outlineLevel="0" collapsed="false">
      <c r="A571" s="0" t="s">
        <v>3818</v>
      </c>
      <c r="B571" s="0" t="str">
        <f aca="false">LEFT(A571,7)</f>
        <v>27-1025</v>
      </c>
      <c r="C571" s="0" t="s">
        <v>3819</v>
      </c>
      <c r="D571" s="0" t="s">
        <v>2716</v>
      </c>
      <c r="E571" s="25" t="n">
        <v>0.2</v>
      </c>
      <c r="F571" s="25" t="n">
        <v>0.5</v>
      </c>
      <c r="G571" s="26" t="s">
        <v>1004</v>
      </c>
    </row>
    <row r="572" customFormat="false" ht="15" hidden="false" customHeight="true" outlineLevel="0" collapsed="false">
      <c r="A572" s="0" t="s">
        <v>3820</v>
      </c>
      <c r="B572" s="0" t="str">
        <f aca="false">LEFT(A572,7)</f>
        <v>39-5092</v>
      </c>
      <c r="C572" s="0" t="s">
        <v>3821</v>
      </c>
      <c r="D572" s="0" t="s">
        <v>2769</v>
      </c>
      <c r="E572" s="25" t="n">
        <v>0.2</v>
      </c>
      <c r="F572" s="25" t="n">
        <v>0.34</v>
      </c>
      <c r="G572" s="26" t="s">
        <v>1579</v>
      </c>
    </row>
    <row r="573" customFormat="false" ht="15" hidden="false" customHeight="true" outlineLevel="0" collapsed="false">
      <c r="A573" s="0" t="s">
        <v>3822</v>
      </c>
      <c r="B573" s="0" t="str">
        <f aca="false">LEFT(A573,7)</f>
        <v>29-1023</v>
      </c>
      <c r="C573" s="0" t="s">
        <v>1113</v>
      </c>
      <c r="D573" s="0" t="s">
        <v>2721</v>
      </c>
      <c r="E573" s="25" t="n">
        <v>0.2</v>
      </c>
      <c r="F573" s="25" t="n">
        <v>0.42</v>
      </c>
      <c r="G573" s="26" t="s">
        <v>1112</v>
      </c>
    </row>
    <row r="574" customFormat="false" ht="15" hidden="false" customHeight="true" outlineLevel="0" collapsed="false">
      <c r="A574" s="0" t="s">
        <v>3823</v>
      </c>
      <c r="B574" s="0" t="str">
        <f aca="false">LEFT(A574,7)</f>
        <v>31-9093</v>
      </c>
      <c r="C574" s="0" t="s">
        <v>3824</v>
      </c>
      <c r="D574" s="0" t="s">
        <v>2721</v>
      </c>
      <c r="E574" s="25" t="n">
        <v>0.2</v>
      </c>
      <c r="F574" s="25" t="n">
        <v>0.32</v>
      </c>
      <c r="G574" s="26" t="s">
        <v>1324</v>
      </c>
    </row>
    <row r="575" customFormat="false" ht="15" hidden="false" customHeight="true" outlineLevel="0" collapsed="false">
      <c r="A575" s="0" t="s">
        <v>3825</v>
      </c>
      <c r="B575" s="0" t="str">
        <f aca="false">LEFT(A575,7)</f>
        <v>51-3021</v>
      </c>
      <c r="C575" s="0" t="s">
        <v>3826</v>
      </c>
      <c r="D575" s="0" t="s">
        <v>2946</v>
      </c>
      <c r="E575" s="25" t="n">
        <v>0.2</v>
      </c>
      <c r="F575" s="25" t="n">
        <v>0.37</v>
      </c>
      <c r="G575" s="26" t="s">
        <v>2272</v>
      </c>
    </row>
    <row r="576" customFormat="false" ht="15" hidden="false" customHeight="true" outlineLevel="0" collapsed="false">
      <c r="A576" s="0" t="s">
        <v>3827</v>
      </c>
      <c r="B576" s="0" t="str">
        <f aca="false">LEFT(A576,7)</f>
        <v>43-9031</v>
      </c>
      <c r="C576" s="0" t="s">
        <v>3828</v>
      </c>
      <c r="D576" s="0" t="s">
        <v>2713</v>
      </c>
      <c r="E576" s="25" t="n">
        <v>0.2</v>
      </c>
      <c r="F576" s="25" t="n">
        <v>0.5</v>
      </c>
      <c r="G576" s="26" t="s">
        <v>1845</v>
      </c>
    </row>
    <row r="577" customFormat="false" ht="15" hidden="false" customHeight="true" outlineLevel="0" collapsed="false">
      <c r="A577" s="0" t="s">
        <v>3829</v>
      </c>
      <c r="B577" s="0" t="str">
        <f aca="false">LEFT(A577,7)</f>
        <v>29-1151</v>
      </c>
      <c r="C577" s="0" t="s">
        <v>3830</v>
      </c>
      <c r="D577" s="0" t="s">
        <v>2721</v>
      </c>
      <c r="E577" s="25" t="n">
        <v>0.2</v>
      </c>
      <c r="F577" s="25" t="n">
        <v>0.41</v>
      </c>
      <c r="G577" s="26" t="s">
        <v>1159</v>
      </c>
    </row>
    <row r="578" customFormat="false" ht="15" hidden="false" customHeight="true" outlineLevel="0" collapsed="false">
      <c r="A578" s="0" t="s">
        <v>3831</v>
      </c>
      <c r="B578" s="0" t="str">
        <f aca="false">LEFT(A578,7)</f>
        <v>39-9011</v>
      </c>
      <c r="C578" s="0" t="s">
        <v>3832</v>
      </c>
      <c r="D578" s="0" t="s">
        <v>2769</v>
      </c>
      <c r="E578" s="25" t="n">
        <v>0.2</v>
      </c>
      <c r="F578" s="25" t="n">
        <v>0.32</v>
      </c>
      <c r="G578" s="26" t="s">
        <v>1599</v>
      </c>
    </row>
    <row r="579" customFormat="false" ht="15" hidden="false" customHeight="true" outlineLevel="0" collapsed="false">
      <c r="A579" s="0" t="s">
        <v>3833</v>
      </c>
      <c r="B579" s="0" t="str">
        <f aca="false">LEFT(A579,7)</f>
        <v>53-3032</v>
      </c>
      <c r="C579" s="0" t="s">
        <v>3834</v>
      </c>
      <c r="D579" s="0" t="s">
        <v>2946</v>
      </c>
      <c r="E579" s="25" t="n">
        <v>0.2</v>
      </c>
      <c r="F579" s="25" t="n">
        <v>0.36</v>
      </c>
      <c r="G579" s="26" t="s">
        <v>2576</v>
      </c>
    </row>
    <row r="580" customFormat="false" ht="15" hidden="false" customHeight="true" outlineLevel="0" collapsed="false">
      <c r="A580" s="0" t="s">
        <v>3835</v>
      </c>
      <c r="B580" s="0" t="str">
        <f aca="false">LEFT(A580,7)</f>
        <v>35-2012</v>
      </c>
      <c r="C580" s="0" t="s">
        <v>3836</v>
      </c>
      <c r="D580" s="0" t="s">
        <v>2769</v>
      </c>
      <c r="E580" s="25" t="n">
        <v>0.2</v>
      </c>
      <c r="F580" s="25" t="n">
        <v>0.4</v>
      </c>
      <c r="G580" s="26" t="s">
        <v>1430</v>
      </c>
    </row>
    <row r="581" customFormat="false" ht="15" hidden="false" customHeight="true" outlineLevel="0" collapsed="false">
      <c r="A581" s="0" t="s">
        <v>3837</v>
      </c>
      <c r="B581" s="0" t="str">
        <f aca="false">LEFT(A581,7)</f>
        <v>27-2042</v>
      </c>
      <c r="C581" s="0" t="s">
        <v>3838</v>
      </c>
      <c r="D581" s="0" t="s">
        <v>2716</v>
      </c>
      <c r="E581" s="25" t="n">
        <v>0.2</v>
      </c>
      <c r="F581" s="25" t="n">
        <v>0.41</v>
      </c>
      <c r="G581" s="26" t="s">
        <v>1038</v>
      </c>
    </row>
    <row r="582" customFormat="false" ht="15" hidden="false" customHeight="true" outlineLevel="0" collapsed="false">
      <c r="A582" s="0" t="s">
        <v>3839</v>
      </c>
      <c r="B582" s="0" t="str">
        <f aca="false">LEFT(A582,7)</f>
        <v>27-1021</v>
      </c>
      <c r="C582" s="0" t="s">
        <v>3840</v>
      </c>
      <c r="D582" s="0" t="s">
        <v>2716</v>
      </c>
      <c r="E582" s="25" t="n">
        <v>0.19</v>
      </c>
      <c r="F582" s="25" t="n">
        <v>0.5</v>
      </c>
      <c r="G582" s="26" t="s">
        <v>996</v>
      </c>
    </row>
    <row r="583" customFormat="false" ht="15" hidden="false" customHeight="true" outlineLevel="0" collapsed="false">
      <c r="A583" s="0" t="s">
        <v>3841</v>
      </c>
      <c r="B583" s="0" t="str">
        <f aca="false">LEFT(A583,7)</f>
        <v>47-2231</v>
      </c>
      <c r="C583" s="0" t="s">
        <v>3842</v>
      </c>
      <c r="D583" s="0" t="s">
        <v>2946</v>
      </c>
      <c r="E583" s="25" t="n">
        <v>0.19</v>
      </c>
      <c r="F583" s="25" t="n">
        <v>0.47</v>
      </c>
      <c r="G583" s="26" t="s">
        <v>2006</v>
      </c>
    </row>
    <row r="584" customFormat="false" ht="15" hidden="false" customHeight="true" outlineLevel="0" collapsed="false">
      <c r="A584" s="0" t="s">
        <v>3843</v>
      </c>
      <c r="B584" s="0" t="str">
        <f aca="false">LEFT(A584,7)</f>
        <v>33-3011</v>
      </c>
      <c r="C584" s="0" t="s">
        <v>1371</v>
      </c>
      <c r="D584" s="0" t="s">
        <v>2769</v>
      </c>
      <c r="E584" s="25" t="n">
        <v>0.19</v>
      </c>
      <c r="F584" s="25" t="n">
        <v>0.31</v>
      </c>
      <c r="G584" s="26" t="s">
        <v>1370</v>
      </c>
    </row>
    <row r="585" customFormat="false" ht="15" hidden="false" customHeight="true" outlineLevel="0" collapsed="false">
      <c r="A585" s="0" t="s">
        <v>3844</v>
      </c>
      <c r="B585" s="0" t="str">
        <f aca="false">LEFT(A585,7)</f>
        <v>51-6062</v>
      </c>
      <c r="C585" s="0" t="s">
        <v>3845</v>
      </c>
      <c r="D585" s="0" t="s">
        <v>2946</v>
      </c>
      <c r="E585" s="25" t="n">
        <v>0.19</v>
      </c>
      <c r="F585" s="25" t="n">
        <v>0.35</v>
      </c>
      <c r="G585" s="26" t="s">
        <v>2391</v>
      </c>
    </row>
    <row r="586" customFormat="false" ht="15" hidden="false" customHeight="true" outlineLevel="0" collapsed="false">
      <c r="A586" s="0" t="s">
        <v>3846</v>
      </c>
      <c r="B586" s="0" t="str">
        <f aca="false">LEFT(A586,7)</f>
        <v>27-1027</v>
      </c>
      <c r="C586" s="0" t="s">
        <v>3847</v>
      </c>
      <c r="D586" s="0" t="s">
        <v>2716</v>
      </c>
      <c r="E586" s="25" t="n">
        <v>0.19</v>
      </c>
      <c r="F586" s="25" t="n">
        <v>0.48</v>
      </c>
      <c r="G586" s="26" t="s">
        <v>1008</v>
      </c>
    </row>
    <row r="587" customFormat="false" ht="15" hidden="false" customHeight="true" outlineLevel="0" collapsed="false">
      <c r="A587" s="0" t="s">
        <v>3848</v>
      </c>
      <c r="B587" s="0" t="str">
        <f aca="false">LEFT(A587,7)</f>
        <v>29-2035</v>
      </c>
      <c r="C587" s="0" t="s">
        <v>3849</v>
      </c>
      <c r="D587" s="0" t="s">
        <v>2721</v>
      </c>
      <c r="E587" s="25" t="n">
        <v>0.19</v>
      </c>
      <c r="F587" s="25" t="n">
        <v>0.38</v>
      </c>
      <c r="G587" s="26" t="s">
        <v>1229</v>
      </c>
    </row>
    <row r="588" customFormat="false" ht="15" hidden="false" customHeight="true" outlineLevel="0" collapsed="false">
      <c r="A588" s="0" t="s">
        <v>3850</v>
      </c>
      <c r="B588" s="0" t="str">
        <f aca="false">LEFT(A588,7)</f>
        <v>33-3051</v>
      </c>
      <c r="C588" s="0" t="s">
        <v>3851</v>
      </c>
      <c r="D588" s="0" t="s">
        <v>2769</v>
      </c>
      <c r="E588" s="25" t="n">
        <v>0.19</v>
      </c>
      <c r="F588" s="25" t="n">
        <v>0.38</v>
      </c>
      <c r="G588" s="26" t="s">
        <v>1385</v>
      </c>
    </row>
    <row r="589" customFormat="false" ht="15" hidden="false" customHeight="true" outlineLevel="0" collapsed="false">
      <c r="A589" s="0" t="s">
        <v>3852</v>
      </c>
      <c r="B589" s="0" t="str">
        <f aca="false">LEFT(A589,7)</f>
        <v>51-2092</v>
      </c>
      <c r="C589" s="0" t="s">
        <v>3853</v>
      </c>
      <c r="D589" s="0" t="s">
        <v>2946</v>
      </c>
      <c r="E589" s="25" t="n">
        <v>0.19</v>
      </c>
      <c r="F589" s="25" t="n">
        <v>0.4</v>
      </c>
      <c r="G589" s="26" t="s">
        <v>2263</v>
      </c>
    </row>
    <row r="590" customFormat="false" ht="15" hidden="false" customHeight="true" outlineLevel="0" collapsed="false">
      <c r="A590" s="0" t="s">
        <v>3854</v>
      </c>
      <c r="B590" s="0" t="str">
        <f aca="false">LEFT(A590,7)</f>
        <v>29-2034</v>
      </c>
      <c r="C590" s="0" t="s">
        <v>3855</v>
      </c>
      <c r="D590" s="0" t="s">
        <v>2721</v>
      </c>
      <c r="E590" s="25" t="n">
        <v>0.19</v>
      </c>
      <c r="F590" s="25" t="n">
        <v>0.36</v>
      </c>
      <c r="G590" s="26" t="s">
        <v>1227</v>
      </c>
    </row>
    <row r="591" customFormat="false" ht="15" hidden="false" customHeight="true" outlineLevel="0" collapsed="false">
      <c r="A591" s="0" t="s">
        <v>3856</v>
      </c>
      <c r="B591" s="0" t="str">
        <f aca="false">LEFT(A591,7)</f>
        <v>51-2021</v>
      </c>
      <c r="C591" s="0" t="s">
        <v>3857</v>
      </c>
      <c r="D591" s="0" t="s">
        <v>2946</v>
      </c>
      <c r="E591" s="25" t="n">
        <v>0.19</v>
      </c>
      <c r="F591" s="25" t="n">
        <v>0.3</v>
      </c>
      <c r="G591" s="26" t="s">
        <v>2247</v>
      </c>
    </row>
    <row r="592" customFormat="false" ht="15" hidden="false" customHeight="true" outlineLevel="0" collapsed="false">
      <c r="A592" s="0" t="s">
        <v>3858</v>
      </c>
      <c r="B592" s="0" t="str">
        <f aca="false">LEFT(A592,7)</f>
        <v>49-9081</v>
      </c>
      <c r="C592" s="0" t="s">
        <v>3859</v>
      </c>
      <c r="D592" s="0" t="s">
        <v>2769</v>
      </c>
      <c r="E592" s="25" t="n">
        <v>0.19</v>
      </c>
      <c r="F592" s="25" t="n">
        <v>0.43</v>
      </c>
      <c r="G592" s="26" t="s">
        <v>2214</v>
      </c>
    </row>
    <row r="593" customFormat="false" ht="15" hidden="false" customHeight="true" outlineLevel="0" collapsed="false">
      <c r="A593" s="0" t="s">
        <v>3860</v>
      </c>
      <c r="B593" s="0" t="str">
        <f aca="false">LEFT(A593,7)</f>
        <v>39-5011</v>
      </c>
      <c r="C593" s="0" t="s">
        <v>1572</v>
      </c>
      <c r="D593" s="0" t="s">
        <v>2769</v>
      </c>
      <c r="E593" s="25" t="n">
        <v>0.19</v>
      </c>
      <c r="F593" s="25" t="n">
        <v>0.41</v>
      </c>
      <c r="G593" s="26" t="s">
        <v>1571</v>
      </c>
    </row>
    <row r="594" customFormat="false" ht="15" hidden="false" customHeight="true" outlineLevel="0" collapsed="false">
      <c r="A594" s="0" t="s">
        <v>3861</v>
      </c>
      <c r="B594" s="0" t="str">
        <f aca="false">LEFT(A594,7)</f>
        <v>35-3031</v>
      </c>
      <c r="C594" s="0" t="s">
        <v>3862</v>
      </c>
      <c r="D594" s="0" t="s">
        <v>2769</v>
      </c>
      <c r="E594" s="25" t="n">
        <v>0.19</v>
      </c>
      <c r="F594" s="25" t="n">
        <v>0.35</v>
      </c>
      <c r="G594" s="26" t="s">
        <v>1453</v>
      </c>
    </row>
    <row r="595" customFormat="false" ht="15" hidden="false" customHeight="true" outlineLevel="0" collapsed="false">
      <c r="A595" s="0" t="s">
        <v>3863</v>
      </c>
      <c r="B595" s="0" t="str">
        <f aca="false">LEFT(A595,7)</f>
        <v>29-2091</v>
      </c>
      <c r="C595" s="0" t="s">
        <v>3864</v>
      </c>
      <c r="D595" s="0" t="s">
        <v>2721</v>
      </c>
      <c r="E595" s="25" t="n">
        <v>0.18</v>
      </c>
      <c r="F595" s="25" t="n">
        <v>0.37</v>
      </c>
      <c r="G595" s="26" t="s">
        <v>1264</v>
      </c>
    </row>
    <row r="596" customFormat="false" ht="15" hidden="false" customHeight="true" outlineLevel="0" collapsed="false">
      <c r="A596" s="0" t="s">
        <v>3865</v>
      </c>
      <c r="B596" s="0" t="str">
        <f aca="false">LEFT(A596,7)</f>
        <v>17-3012</v>
      </c>
      <c r="C596" s="0" t="s">
        <v>3866</v>
      </c>
      <c r="D596" s="0" t="s">
        <v>2865</v>
      </c>
      <c r="E596" s="25" t="n">
        <v>0.18</v>
      </c>
      <c r="F596" s="25" t="n">
        <v>0.42</v>
      </c>
      <c r="G596" s="26" t="s">
        <v>538</v>
      </c>
    </row>
    <row r="597" customFormat="false" ht="15" hidden="false" customHeight="true" outlineLevel="0" collapsed="false">
      <c r="A597" s="0" t="s">
        <v>3867</v>
      </c>
      <c r="B597" s="0" t="str">
        <f aca="false">LEFT(A597,7)</f>
        <v>19-4051</v>
      </c>
      <c r="C597" s="0" t="s">
        <v>3868</v>
      </c>
      <c r="D597" s="0" t="s">
        <v>2730</v>
      </c>
      <c r="E597" s="25" t="n">
        <v>0.18</v>
      </c>
      <c r="F597" s="25" t="n">
        <v>0.44</v>
      </c>
      <c r="G597" s="26" t="s">
        <v>694</v>
      </c>
    </row>
    <row r="598" customFormat="false" ht="15" hidden="false" customHeight="true" outlineLevel="0" collapsed="false">
      <c r="A598" s="0" t="s">
        <v>3869</v>
      </c>
      <c r="B598" s="0" t="str">
        <f aca="false">LEFT(A598,7)</f>
        <v>25-4013</v>
      </c>
      <c r="C598" s="0" t="s">
        <v>3870</v>
      </c>
      <c r="D598" s="0" t="s">
        <v>2760</v>
      </c>
      <c r="E598" s="25" t="n">
        <v>0.18</v>
      </c>
      <c r="F598" s="25" t="n">
        <v>0.4</v>
      </c>
      <c r="G598" s="26" t="s">
        <v>952</v>
      </c>
    </row>
    <row r="599" customFormat="false" ht="15" hidden="false" customHeight="true" outlineLevel="0" collapsed="false">
      <c r="A599" s="0" t="s">
        <v>3871</v>
      </c>
      <c r="B599" s="0" t="str">
        <f aca="false">LEFT(A599,7)</f>
        <v>51-8093</v>
      </c>
      <c r="C599" s="0" t="s">
        <v>3872</v>
      </c>
      <c r="D599" s="0" t="s">
        <v>2946</v>
      </c>
      <c r="E599" s="25" t="n">
        <v>0.18</v>
      </c>
      <c r="F599" s="25" t="n">
        <v>0.37</v>
      </c>
      <c r="G599" s="26" t="s">
        <v>2453</v>
      </c>
    </row>
    <row r="600" customFormat="false" ht="15" hidden="false" customHeight="true" outlineLevel="0" collapsed="false">
      <c r="A600" s="0" t="s">
        <v>3873</v>
      </c>
      <c r="B600" s="0" t="str">
        <f aca="false">LEFT(A600,7)</f>
        <v>13-1041</v>
      </c>
      <c r="C600" s="0" t="s">
        <v>3874</v>
      </c>
      <c r="D600" s="0" t="s">
        <v>2733</v>
      </c>
      <c r="E600" s="25" t="n">
        <v>0.18</v>
      </c>
      <c r="F600" s="25" t="n">
        <v>0.38</v>
      </c>
      <c r="G600" s="26" t="s">
        <v>311</v>
      </c>
    </row>
    <row r="601" customFormat="false" ht="15" hidden="false" customHeight="true" outlineLevel="0" collapsed="false">
      <c r="A601" s="0" t="s">
        <v>3875</v>
      </c>
      <c r="B601" s="0" t="str">
        <f aca="false">LEFT(A601,7)</f>
        <v>51-8021</v>
      </c>
      <c r="C601" s="0" t="s">
        <v>3876</v>
      </c>
      <c r="D601" s="0" t="s">
        <v>2946</v>
      </c>
      <c r="E601" s="25" t="n">
        <v>0.18</v>
      </c>
      <c r="F601" s="25" t="n">
        <v>0.36</v>
      </c>
      <c r="G601" s="26" t="s">
        <v>2443</v>
      </c>
    </row>
    <row r="602" customFormat="false" ht="15" hidden="false" customHeight="true" outlineLevel="0" collapsed="false">
      <c r="A602" s="0" t="s">
        <v>3877</v>
      </c>
      <c r="B602" s="0" t="str">
        <f aca="false">LEFT(A602,7)</f>
        <v>39-4021</v>
      </c>
      <c r="C602" s="0" t="s">
        <v>3878</v>
      </c>
      <c r="D602" s="0" t="s">
        <v>2769</v>
      </c>
      <c r="E602" s="25" t="n">
        <v>0.18</v>
      </c>
      <c r="F602" s="25" t="n">
        <v>0.35</v>
      </c>
      <c r="G602" s="26" t="s">
        <v>1563</v>
      </c>
    </row>
    <row r="603" customFormat="false" ht="15" hidden="false" customHeight="true" outlineLevel="0" collapsed="false">
      <c r="A603" s="0" t="s">
        <v>3879</v>
      </c>
      <c r="B603" s="0" t="str">
        <f aca="false">LEFT(A603,7)</f>
        <v>51-6063</v>
      </c>
      <c r="C603" s="0" t="s">
        <v>3880</v>
      </c>
      <c r="D603" s="0" t="s">
        <v>2946</v>
      </c>
      <c r="E603" s="25" t="n">
        <v>0.18</v>
      </c>
      <c r="F603" s="25" t="n">
        <v>0.32</v>
      </c>
      <c r="G603" s="26" t="s">
        <v>2393</v>
      </c>
    </row>
    <row r="604" customFormat="false" ht="15" hidden="false" customHeight="true" outlineLevel="0" collapsed="false">
      <c r="A604" s="0" t="s">
        <v>3881</v>
      </c>
      <c r="B604" s="0" t="str">
        <f aca="false">LEFT(A604,7)</f>
        <v>51-3093</v>
      </c>
      <c r="C604" s="0" t="s">
        <v>3882</v>
      </c>
      <c r="D604" s="0" t="s">
        <v>2946</v>
      </c>
      <c r="E604" s="25" t="n">
        <v>0.18</v>
      </c>
      <c r="F604" s="25" t="n">
        <v>0.29</v>
      </c>
      <c r="G604" s="26" t="s">
        <v>2284</v>
      </c>
    </row>
    <row r="605" customFormat="false" ht="15" hidden="false" customHeight="true" outlineLevel="0" collapsed="false">
      <c r="A605" s="0" t="s">
        <v>3883</v>
      </c>
      <c r="B605" s="0" t="str">
        <f aca="false">LEFT(A605,7)</f>
        <v>49-3041</v>
      </c>
      <c r="C605" s="0" t="s">
        <v>3884</v>
      </c>
      <c r="D605" s="0" t="s">
        <v>2769</v>
      </c>
      <c r="E605" s="25" t="n">
        <v>0.18</v>
      </c>
      <c r="F605" s="25" t="n">
        <v>0.34</v>
      </c>
      <c r="G605" s="26" t="s">
        <v>2145</v>
      </c>
    </row>
    <row r="606" customFormat="false" ht="15" hidden="false" customHeight="true" outlineLevel="0" collapsed="false">
      <c r="A606" s="0" t="s">
        <v>3885</v>
      </c>
      <c r="B606" s="0" t="str">
        <f aca="false">LEFT(A606,7)</f>
        <v>33-3052</v>
      </c>
      <c r="C606" s="0" t="s">
        <v>3886</v>
      </c>
      <c r="D606" s="0" t="s">
        <v>2769</v>
      </c>
      <c r="E606" s="25" t="n">
        <v>0.18</v>
      </c>
      <c r="F606" s="25" t="n">
        <v>0.33</v>
      </c>
      <c r="G606" s="26" t="s">
        <v>1387</v>
      </c>
    </row>
    <row r="607" customFormat="false" ht="15" hidden="false" customHeight="true" outlineLevel="0" collapsed="false">
      <c r="A607" s="0" t="s">
        <v>3887</v>
      </c>
      <c r="B607" s="0" t="str">
        <f aca="false">LEFT(A607,7)</f>
        <v>51-8091</v>
      </c>
      <c r="C607" s="0" t="s">
        <v>3888</v>
      </c>
      <c r="D607" s="0" t="s">
        <v>2946</v>
      </c>
      <c r="E607" s="25" t="n">
        <v>0.18</v>
      </c>
      <c r="F607" s="25" t="n">
        <v>0.33</v>
      </c>
      <c r="G607" s="26" t="s">
        <v>2449</v>
      </c>
    </row>
    <row r="608" customFormat="false" ht="15" hidden="false" customHeight="true" outlineLevel="0" collapsed="false">
      <c r="A608" s="0" t="s">
        <v>3889</v>
      </c>
      <c r="B608" s="0" t="str">
        <f aca="false">LEFT(A608,7)</f>
        <v>31-1133</v>
      </c>
      <c r="C608" s="0" t="s">
        <v>3890</v>
      </c>
      <c r="D608" s="0" t="s">
        <v>2721</v>
      </c>
      <c r="E608" s="25" t="n">
        <v>0.18</v>
      </c>
      <c r="F608" s="25" t="n">
        <v>0.29</v>
      </c>
      <c r="G608" s="26" t="s">
        <v>1297</v>
      </c>
    </row>
    <row r="609" customFormat="false" ht="15" hidden="false" customHeight="true" outlineLevel="0" collapsed="false">
      <c r="A609" s="0" t="s">
        <v>3891</v>
      </c>
      <c r="B609" s="0" t="str">
        <f aca="false">LEFT(A609,7)</f>
        <v>31-1121</v>
      </c>
      <c r="C609" s="0" t="s">
        <v>3892</v>
      </c>
      <c r="D609" s="0" t="s">
        <v>2721</v>
      </c>
      <c r="E609" s="25" t="n">
        <v>0.18</v>
      </c>
      <c r="F609" s="25" t="n">
        <v>0.33</v>
      </c>
      <c r="G609" s="26" t="s">
        <v>1289</v>
      </c>
    </row>
    <row r="610" customFormat="false" ht="15" hidden="false" customHeight="true" outlineLevel="0" collapsed="false">
      <c r="A610" s="0" t="s">
        <v>3893</v>
      </c>
      <c r="B610" s="0" t="str">
        <f aca="false">LEFT(A610,7)</f>
        <v>17-1021</v>
      </c>
      <c r="C610" s="0" t="s">
        <v>3894</v>
      </c>
      <c r="D610" s="0" t="s">
        <v>2865</v>
      </c>
      <c r="E610" s="25" t="n">
        <v>0.18</v>
      </c>
      <c r="F610" s="25" t="n">
        <v>0.5</v>
      </c>
      <c r="G610" s="26" t="s">
        <v>471</v>
      </c>
    </row>
    <row r="611" customFormat="false" ht="15" hidden="false" customHeight="true" outlineLevel="0" collapsed="false">
      <c r="A611" s="0" t="s">
        <v>3895</v>
      </c>
      <c r="B611" s="0" t="str">
        <f aca="false">LEFT(A611,7)</f>
        <v>53-5031</v>
      </c>
      <c r="C611" s="0" t="s">
        <v>3896</v>
      </c>
      <c r="D611" s="0" t="s">
        <v>2946</v>
      </c>
      <c r="E611" s="25" t="n">
        <v>0.18</v>
      </c>
      <c r="F611" s="25" t="n">
        <v>0.29</v>
      </c>
      <c r="G611" s="26" t="s">
        <v>2628</v>
      </c>
    </row>
    <row r="612" customFormat="false" ht="15" hidden="false" customHeight="true" outlineLevel="0" collapsed="false">
      <c r="A612" s="0" t="s">
        <v>3897</v>
      </c>
      <c r="B612" s="0" t="str">
        <f aca="false">LEFT(A612,7)</f>
        <v>51-2022</v>
      </c>
      <c r="C612" s="0" t="s">
        <v>3898</v>
      </c>
      <c r="D612" s="0" t="s">
        <v>2946</v>
      </c>
      <c r="E612" s="25" t="n">
        <v>0.17</v>
      </c>
      <c r="F612" s="25" t="n">
        <v>0.36</v>
      </c>
      <c r="G612" s="26" t="s">
        <v>2245</v>
      </c>
    </row>
    <row r="613" customFormat="false" ht="15" hidden="false" customHeight="true" outlineLevel="0" collapsed="false">
      <c r="A613" s="0" t="s">
        <v>3899</v>
      </c>
      <c r="B613" s="0" t="str">
        <f aca="false">LEFT(A613,7)</f>
        <v>51-4041</v>
      </c>
      <c r="C613" s="0" t="s">
        <v>2311</v>
      </c>
      <c r="D613" s="0" t="s">
        <v>2946</v>
      </c>
      <c r="E613" s="25" t="n">
        <v>0.17</v>
      </c>
      <c r="F613" s="25" t="n">
        <v>0.39</v>
      </c>
      <c r="G613" s="26" t="s">
        <v>2312</v>
      </c>
    </row>
    <row r="614" customFormat="false" ht="15" hidden="false" customHeight="true" outlineLevel="0" collapsed="false">
      <c r="A614" s="0" t="s">
        <v>3900</v>
      </c>
      <c r="B614" s="0" t="str">
        <f aca="false">LEFT(A614,7)</f>
        <v>51-5112</v>
      </c>
      <c r="C614" s="0" t="s">
        <v>3901</v>
      </c>
      <c r="D614" s="0" t="s">
        <v>2946</v>
      </c>
      <c r="E614" s="25" t="n">
        <v>0.17</v>
      </c>
      <c r="F614" s="25" t="n">
        <v>0.38</v>
      </c>
      <c r="G614" s="26" t="s">
        <v>2360</v>
      </c>
    </row>
    <row r="615" customFormat="false" ht="15" hidden="false" customHeight="true" outlineLevel="0" collapsed="false">
      <c r="A615" s="0" t="s">
        <v>3902</v>
      </c>
      <c r="B615" s="0" t="str">
        <f aca="false">LEFT(A615,7)</f>
        <v>25-3031</v>
      </c>
      <c r="C615" s="0" t="s">
        <v>3903</v>
      </c>
      <c r="D615" s="0" t="s">
        <v>2760</v>
      </c>
      <c r="E615" s="25" t="n">
        <v>0.17</v>
      </c>
      <c r="F615" s="25" t="n">
        <v>0.35</v>
      </c>
      <c r="G615" s="26" t="s">
        <v>936</v>
      </c>
    </row>
    <row r="616" customFormat="false" ht="15" hidden="false" customHeight="true" outlineLevel="0" collapsed="false">
      <c r="A616" s="0" t="s">
        <v>3904</v>
      </c>
      <c r="B616" s="0" t="str">
        <f aca="false">LEFT(A616,7)</f>
        <v>53-3052</v>
      </c>
      <c r="C616" s="0" t="s">
        <v>3905</v>
      </c>
      <c r="D616" s="0" t="s">
        <v>2946</v>
      </c>
      <c r="E616" s="25" t="n">
        <v>0.17</v>
      </c>
      <c r="F616" s="25" t="n">
        <v>0.32</v>
      </c>
      <c r="G616" s="26" t="s">
        <v>2584</v>
      </c>
    </row>
    <row r="617" customFormat="false" ht="15" hidden="false" customHeight="true" outlineLevel="0" collapsed="false">
      <c r="A617" s="0" t="s">
        <v>3906</v>
      </c>
      <c r="B617" s="0" t="str">
        <f aca="false">LEFT(A617,7)</f>
        <v>41-2012</v>
      </c>
      <c r="C617" s="0" t="s">
        <v>3907</v>
      </c>
      <c r="D617" s="0" t="s">
        <v>2723</v>
      </c>
      <c r="E617" s="25" t="n">
        <v>0.17</v>
      </c>
      <c r="F617" s="25" t="n">
        <v>0.4</v>
      </c>
      <c r="G617" s="26" t="s">
        <v>1628</v>
      </c>
    </row>
    <row r="618" customFormat="false" ht="15" hidden="false" customHeight="true" outlineLevel="0" collapsed="false">
      <c r="A618" s="0" t="s">
        <v>3908</v>
      </c>
      <c r="B618" s="0" t="str">
        <f aca="false">LEFT(A618,7)</f>
        <v>39-3093</v>
      </c>
      <c r="C618" s="0" t="s">
        <v>3909</v>
      </c>
      <c r="D618" s="0" t="s">
        <v>2769</v>
      </c>
      <c r="E618" s="25" t="n">
        <v>0.17</v>
      </c>
      <c r="F618" s="25" t="n">
        <v>0.28</v>
      </c>
      <c r="G618" s="26" t="s">
        <v>1549</v>
      </c>
    </row>
    <row r="619" customFormat="false" ht="15" hidden="false" customHeight="true" outlineLevel="0" collapsed="false">
      <c r="A619" s="0" t="s">
        <v>3910</v>
      </c>
      <c r="B619" s="0" t="str">
        <f aca="false">LEFT(A619,7)</f>
        <v>29-1141</v>
      </c>
      <c r="C619" s="0" t="s">
        <v>3911</v>
      </c>
      <c r="D619" s="0" t="s">
        <v>2721</v>
      </c>
      <c r="E619" s="25" t="n">
        <v>0.17</v>
      </c>
      <c r="F619" s="25" t="n">
        <v>0.36</v>
      </c>
      <c r="G619" s="26" t="s">
        <v>1156</v>
      </c>
    </row>
    <row r="620" customFormat="false" ht="15" hidden="false" customHeight="true" outlineLevel="0" collapsed="false">
      <c r="A620" s="0" t="s">
        <v>3912</v>
      </c>
      <c r="B620" s="0" t="str">
        <f aca="false">LEFT(A620,7)</f>
        <v>39-4012</v>
      </c>
      <c r="C620" s="0" t="s">
        <v>3913</v>
      </c>
      <c r="D620" s="0" t="s">
        <v>2769</v>
      </c>
      <c r="E620" s="25" t="n">
        <v>0.17</v>
      </c>
      <c r="F620" s="25" t="n">
        <v>0.28</v>
      </c>
      <c r="G620" s="26" t="s">
        <v>1559</v>
      </c>
    </row>
    <row r="621" customFormat="false" ht="15" hidden="false" customHeight="true" outlineLevel="0" collapsed="false">
      <c r="A621" s="0" t="s">
        <v>3914</v>
      </c>
      <c r="B621" s="0" t="str">
        <f aca="false">LEFT(A621,7)</f>
        <v>17-3021</v>
      </c>
      <c r="C621" s="0" t="s">
        <v>3915</v>
      </c>
      <c r="D621" s="0" t="s">
        <v>2865</v>
      </c>
      <c r="E621" s="25" t="n">
        <v>0.17</v>
      </c>
      <c r="F621" s="25" t="n">
        <v>0.45</v>
      </c>
      <c r="G621" s="26" t="s">
        <v>546</v>
      </c>
    </row>
    <row r="622" customFormat="false" ht="15" hidden="false" customHeight="true" outlineLevel="0" collapsed="false">
      <c r="A622" s="0" t="s">
        <v>3916</v>
      </c>
      <c r="B622" s="0" t="str">
        <f aca="false">LEFT(A622,7)</f>
        <v>49-9099</v>
      </c>
      <c r="C622" s="0" t="s">
        <v>3917</v>
      </c>
      <c r="D622" s="0" t="s">
        <v>2769</v>
      </c>
      <c r="E622" s="25" t="n">
        <v>0.17</v>
      </c>
      <c r="F622" s="25" t="n">
        <v>0.42</v>
      </c>
      <c r="G622" s="26" t="s">
        <v>2231</v>
      </c>
    </row>
    <row r="623" customFormat="false" ht="15" hidden="false" customHeight="true" outlineLevel="0" collapsed="false">
      <c r="A623" s="0" t="s">
        <v>3918</v>
      </c>
      <c r="B623" s="0" t="str">
        <f aca="false">LEFT(A623,7)</f>
        <v>49-9064</v>
      </c>
      <c r="C623" s="0" t="s">
        <v>3919</v>
      </c>
      <c r="D623" s="0" t="s">
        <v>2769</v>
      </c>
      <c r="E623" s="25" t="n">
        <v>0.16</v>
      </c>
      <c r="F623" s="25" t="n">
        <v>0.31</v>
      </c>
      <c r="G623" s="26" t="s">
        <v>2205</v>
      </c>
    </row>
    <row r="624" customFormat="false" ht="15" hidden="false" customHeight="true" outlineLevel="0" collapsed="false">
      <c r="A624" s="0" t="s">
        <v>3920</v>
      </c>
      <c r="B624" s="0" t="str">
        <f aca="false">LEFT(A624,7)</f>
        <v>29-1124</v>
      </c>
      <c r="C624" s="0" t="s">
        <v>3921</v>
      </c>
      <c r="D624" s="0" t="s">
        <v>2721</v>
      </c>
      <c r="E624" s="25" t="n">
        <v>0.16</v>
      </c>
      <c r="F624" s="25" t="n">
        <v>0.4</v>
      </c>
      <c r="G624" s="26" t="s">
        <v>1139</v>
      </c>
    </row>
    <row r="625" customFormat="false" ht="15" hidden="false" customHeight="true" outlineLevel="0" collapsed="false">
      <c r="A625" s="0" t="s">
        <v>3922</v>
      </c>
      <c r="B625" s="0" t="str">
        <f aca="false">LEFT(A625,7)</f>
        <v>33-3021</v>
      </c>
      <c r="C625" s="0" t="s">
        <v>3923</v>
      </c>
      <c r="D625" s="0" t="s">
        <v>2769</v>
      </c>
      <c r="E625" s="25" t="n">
        <v>0.16</v>
      </c>
      <c r="F625" s="25" t="n">
        <v>0.31</v>
      </c>
      <c r="G625" s="26" t="s">
        <v>1376</v>
      </c>
    </row>
    <row r="626" customFormat="false" ht="15" hidden="false" customHeight="true" outlineLevel="0" collapsed="false">
      <c r="A626" s="0" t="s">
        <v>3924</v>
      </c>
      <c r="B626" s="0" t="str">
        <f aca="false">LEFT(A626,7)</f>
        <v>27-4012</v>
      </c>
      <c r="C626" s="0" t="s">
        <v>3925</v>
      </c>
      <c r="D626" s="0" t="s">
        <v>2716</v>
      </c>
      <c r="E626" s="25" t="n">
        <v>0.16</v>
      </c>
      <c r="F626" s="25" t="n">
        <v>0.4</v>
      </c>
      <c r="G626" s="26" t="s">
        <v>1080</v>
      </c>
    </row>
    <row r="627" customFormat="false" ht="15" hidden="false" customHeight="true" outlineLevel="0" collapsed="false">
      <c r="A627" s="0" t="s">
        <v>3926</v>
      </c>
      <c r="B627" s="0" t="str">
        <f aca="false">LEFT(A627,7)</f>
        <v>51-3011</v>
      </c>
      <c r="C627" s="0" t="s">
        <v>2268</v>
      </c>
      <c r="D627" s="0" t="s">
        <v>2946</v>
      </c>
      <c r="E627" s="25" t="n">
        <v>0.16</v>
      </c>
      <c r="F627" s="25" t="n">
        <v>0.32</v>
      </c>
      <c r="G627" s="26" t="s">
        <v>2269</v>
      </c>
    </row>
    <row r="628" customFormat="false" ht="15" hidden="false" customHeight="true" outlineLevel="0" collapsed="false">
      <c r="A628" s="0" t="s">
        <v>3927</v>
      </c>
      <c r="B628" s="0" t="str">
        <f aca="false">LEFT(A628,7)</f>
        <v>27-1024</v>
      </c>
      <c r="C628" s="0" t="s">
        <v>3928</v>
      </c>
      <c r="D628" s="0" t="s">
        <v>2716</v>
      </c>
      <c r="E628" s="25" t="n">
        <v>0.16</v>
      </c>
      <c r="F628" s="25" t="n">
        <v>0.42</v>
      </c>
      <c r="G628" s="26" t="s">
        <v>1002</v>
      </c>
    </row>
    <row r="629" customFormat="false" ht="15" hidden="false" customHeight="true" outlineLevel="0" collapsed="false">
      <c r="A629" s="0" t="s">
        <v>3929</v>
      </c>
      <c r="B629" s="0" t="str">
        <f aca="false">LEFT(A629,7)</f>
        <v>51-9161</v>
      </c>
      <c r="C629" s="0" t="s">
        <v>3930</v>
      </c>
      <c r="D629" s="0" t="s">
        <v>2946</v>
      </c>
      <c r="E629" s="25" t="n">
        <v>0.16</v>
      </c>
      <c r="F629" s="25" t="n">
        <v>0.34</v>
      </c>
      <c r="G629" s="26" t="s">
        <v>2516</v>
      </c>
    </row>
    <row r="630" customFormat="false" ht="15" hidden="false" customHeight="true" outlineLevel="0" collapsed="false">
      <c r="A630" s="0" t="s">
        <v>3931</v>
      </c>
      <c r="B630" s="0" t="str">
        <f aca="false">LEFT(A630,7)</f>
        <v>53-5021</v>
      </c>
      <c r="C630" s="0" t="s">
        <v>3932</v>
      </c>
      <c r="D630" s="0" t="s">
        <v>2946</v>
      </c>
      <c r="E630" s="25" t="n">
        <v>0.16</v>
      </c>
      <c r="F630" s="25" t="n">
        <v>0.31</v>
      </c>
      <c r="G630" s="26" t="s">
        <v>2622</v>
      </c>
    </row>
    <row r="631" customFormat="false" ht="15" hidden="false" customHeight="true" outlineLevel="0" collapsed="false">
      <c r="A631" s="0" t="s">
        <v>3933</v>
      </c>
      <c r="B631" s="0" t="str">
        <f aca="false">LEFT(A631,7)</f>
        <v>31-9097</v>
      </c>
      <c r="C631" s="0" t="s">
        <v>1333</v>
      </c>
      <c r="D631" s="0" t="s">
        <v>2721</v>
      </c>
      <c r="E631" s="25" t="n">
        <v>0.16</v>
      </c>
      <c r="F631" s="25" t="n">
        <v>0.32</v>
      </c>
      <c r="G631" s="26" t="s">
        <v>1332</v>
      </c>
    </row>
    <row r="632" customFormat="false" ht="15" hidden="false" customHeight="true" outlineLevel="0" collapsed="false">
      <c r="A632" s="0" t="s">
        <v>3934</v>
      </c>
      <c r="B632" s="0" t="str">
        <f aca="false">LEFT(A632,7)</f>
        <v>53-4013</v>
      </c>
      <c r="C632" s="0" t="s">
        <v>3935</v>
      </c>
      <c r="D632" s="0" t="s">
        <v>2946</v>
      </c>
      <c r="E632" s="25" t="n">
        <v>0.16</v>
      </c>
      <c r="F632" s="25" t="n">
        <v>0.27</v>
      </c>
      <c r="G632" s="26" t="s">
        <v>2600</v>
      </c>
    </row>
    <row r="633" customFormat="false" ht="15" hidden="false" customHeight="true" outlineLevel="0" collapsed="false">
      <c r="A633" s="0" t="s">
        <v>3936</v>
      </c>
      <c r="B633" s="0" t="str">
        <f aca="false">LEFT(A633,7)</f>
        <v>31-2022</v>
      </c>
      <c r="C633" s="0" t="s">
        <v>3937</v>
      </c>
      <c r="D633" s="0" t="s">
        <v>2721</v>
      </c>
      <c r="E633" s="25" t="n">
        <v>0.16</v>
      </c>
      <c r="F633" s="25" t="n">
        <v>0.27</v>
      </c>
      <c r="G633" s="26" t="s">
        <v>1311</v>
      </c>
    </row>
    <row r="634" customFormat="false" ht="15" hidden="false" customHeight="true" outlineLevel="0" collapsed="false">
      <c r="A634" s="0" t="s">
        <v>3938</v>
      </c>
      <c r="B634" s="0" t="str">
        <f aca="false">LEFT(A634,7)</f>
        <v>27-1023</v>
      </c>
      <c r="C634" s="0" t="s">
        <v>3939</v>
      </c>
      <c r="D634" s="0" t="s">
        <v>2716</v>
      </c>
      <c r="E634" s="25" t="n">
        <v>0.16</v>
      </c>
      <c r="F634" s="25" t="n">
        <v>0.39</v>
      </c>
      <c r="G634" s="26" t="s">
        <v>1000</v>
      </c>
    </row>
    <row r="635" customFormat="false" ht="15" hidden="false" customHeight="true" outlineLevel="0" collapsed="false">
      <c r="A635" s="0" t="s">
        <v>3940</v>
      </c>
      <c r="B635" s="0" t="str">
        <f aca="false">LEFT(A635,7)</f>
        <v>29-2011</v>
      </c>
      <c r="C635" s="0" t="s">
        <v>3941</v>
      </c>
      <c r="D635" s="0" t="s">
        <v>2721</v>
      </c>
      <c r="E635" s="25" t="n">
        <v>0.16</v>
      </c>
      <c r="F635" s="25" t="n">
        <v>0.36</v>
      </c>
      <c r="G635" s="26" t="s">
        <v>1217</v>
      </c>
    </row>
    <row r="636" customFormat="false" ht="15" hidden="false" customHeight="true" outlineLevel="0" collapsed="false">
      <c r="A636" s="0" t="s">
        <v>3942</v>
      </c>
      <c r="B636" s="0" t="str">
        <f aca="false">LEFT(A636,7)</f>
        <v>27-4031</v>
      </c>
      <c r="C636" s="0" t="s">
        <v>3943</v>
      </c>
      <c r="D636" s="0" t="s">
        <v>2716</v>
      </c>
      <c r="E636" s="25" t="n">
        <v>0.16</v>
      </c>
      <c r="F636" s="25" t="n">
        <v>0.38</v>
      </c>
      <c r="G636" s="26" t="s">
        <v>1091</v>
      </c>
    </row>
    <row r="637" customFormat="false" ht="15" hidden="false" customHeight="true" outlineLevel="0" collapsed="false">
      <c r="A637" s="0" t="s">
        <v>3944</v>
      </c>
      <c r="B637" s="0" t="str">
        <f aca="false">LEFT(A637,7)</f>
        <v>51-8092</v>
      </c>
      <c r="C637" s="0" t="s">
        <v>3945</v>
      </c>
      <c r="D637" s="0" t="s">
        <v>2946</v>
      </c>
      <c r="E637" s="25" t="n">
        <v>0.16</v>
      </c>
      <c r="F637" s="25" t="n">
        <v>0.38</v>
      </c>
      <c r="G637" s="26" t="s">
        <v>2451</v>
      </c>
    </row>
    <row r="638" customFormat="false" ht="15" hidden="false" customHeight="true" outlineLevel="0" collapsed="false">
      <c r="A638" s="0" t="s">
        <v>3946</v>
      </c>
      <c r="B638" s="0" t="str">
        <f aca="false">LEFT(A638,7)</f>
        <v>51-8013</v>
      </c>
      <c r="C638" s="0" t="s">
        <v>3947</v>
      </c>
      <c r="D638" s="0" t="s">
        <v>2946</v>
      </c>
      <c r="E638" s="25" t="n">
        <v>0.15</v>
      </c>
      <c r="F638" s="25" t="n">
        <v>0.37</v>
      </c>
      <c r="G638" s="26" t="s">
        <v>2439</v>
      </c>
    </row>
    <row r="639" customFormat="false" ht="15" hidden="false" customHeight="true" outlineLevel="0" collapsed="false">
      <c r="A639" s="0" t="s">
        <v>3948</v>
      </c>
      <c r="B639" s="0" t="str">
        <f aca="false">LEFT(A639,7)</f>
        <v>49-2098</v>
      </c>
      <c r="C639" s="0" t="s">
        <v>3949</v>
      </c>
      <c r="D639" s="0" t="s">
        <v>2769</v>
      </c>
      <c r="E639" s="25" t="n">
        <v>0.15</v>
      </c>
      <c r="F639" s="25" t="n">
        <v>0.36</v>
      </c>
      <c r="G639" s="26" t="s">
        <v>2125</v>
      </c>
    </row>
    <row r="640" customFormat="false" ht="15" hidden="false" customHeight="true" outlineLevel="0" collapsed="false">
      <c r="A640" s="0" t="s">
        <v>3950</v>
      </c>
      <c r="B640" s="0" t="str">
        <f aca="false">LEFT(A640,7)</f>
        <v>27-1014</v>
      </c>
      <c r="C640" s="0" t="s">
        <v>3951</v>
      </c>
      <c r="D640" s="0" t="s">
        <v>2716</v>
      </c>
      <c r="E640" s="25" t="n">
        <v>0.15</v>
      </c>
      <c r="F640" s="25" t="n">
        <v>0.43</v>
      </c>
      <c r="G640" s="26" t="s">
        <v>990</v>
      </c>
    </row>
    <row r="641" customFormat="false" ht="15" hidden="false" customHeight="true" outlineLevel="0" collapsed="false">
      <c r="A641" s="0" t="s">
        <v>3952</v>
      </c>
      <c r="B641" s="0" t="str">
        <f aca="false">LEFT(A641,7)</f>
        <v>25-2011</v>
      </c>
      <c r="C641" s="0" t="s">
        <v>3953</v>
      </c>
      <c r="D641" s="0" t="s">
        <v>2760</v>
      </c>
      <c r="E641" s="25" t="n">
        <v>0.15</v>
      </c>
      <c r="F641" s="25" t="n">
        <v>0.32</v>
      </c>
      <c r="G641" s="26" t="s">
        <v>896</v>
      </c>
    </row>
    <row r="642" customFormat="false" ht="15" hidden="false" customHeight="true" outlineLevel="0" collapsed="false">
      <c r="A642" s="0" t="s">
        <v>3954</v>
      </c>
      <c r="B642" s="0" t="str">
        <f aca="false">LEFT(A642,7)</f>
        <v>51-6061</v>
      </c>
      <c r="C642" s="0" t="s">
        <v>3955</v>
      </c>
      <c r="D642" s="0" t="s">
        <v>2946</v>
      </c>
      <c r="E642" s="25" t="n">
        <v>0.15</v>
      </c>
      <c r="F642" s="25" t="n">
        <v>0.29</v>
      </c>
      <c r="G642" s="26" t="s">
        <v>2389</v>
      </c>
    </row>
    <row r="643" customFormat="false" ht="15" hidden="false" customHeight="true" outlineLevel="0" collapsed="false">
      <c r="A643" s="0" t="s">
        <v>3956</v>
      </c>
      <c r="B643" s="0" t="str">
        <f aca="false">LEFT(A643,7)</f>
        <v>49-9043</v>
      </c>
      <c r="C643" s="0" t="s">
        <v>3957</v>
      </c>
      <c r="D643" s="0" t="s">
        <v>2769</v>
      </c>
      <c r="E643" s="25" t="n">
        <v>0.15</v>
      </c>
      <c r="F643" s="25" t="n">
        <v>0.29</v>
      </c>
      <c r="G643" s="26" t="s">
        <v>2185</v>
      </c>
    </row>
    <row r="644" customFormat="false" ht="15" hidden="false" customHeight="true" outlineLevel="0" collapsed="false">
      <c r="A644" s="0" t="s">
        <v>3958</v>
      </c>
      <c r="B644" s="0" t="str">
        <f aca="false">LEFT(A644,7)</f>
        <v>51-9051</v>
      </c>
      <c r="C644" s="0" t="s">
        <v>3959</v>
      </c>
      <c r="D644" s="0" t="s">
        <v>2946</v>
      </c>
      <c r="E644" s="25" t="n">
        <v>0.15</v>
      </c>
      <c r="F644" s="25" t="n">
        <v>0.29</v>
      </c>
      <c r="G644" s="26" t="s">
        <v>2484</v>
      </c>
    </row>
    <row r="645" customFormat="false" ht="15" hidden="false" customHeight="true" outlineLevel="0" collapsed="false">
      <c r="A645" s="0" t="s">
        <v>3960</v>
      </c>
      <c r="B645" s="0" t="str">
        <f aca="false">LEFT(A645,7)</f>
        <v>41-2011</v>
      </c>
      <c r="C645" s="0" t="s">
        <v>1626</v>
      </c>
      <c r="D645" s="0" t="s">
        <v>2723</v>
      </c>
      <c r="E645" s="25" t="n">
        <v>0.15</v>
      </c>
      <c r="F645" s="25" t="n">
        <v>0.33</v>
      </c>
      <c r="G645" s="26" t="s">
        <v>1627</v>
      </c>
    </row>
    <row r="646" customFormat="false" ht="15" hidden="false" customHeight="true" outlineLevel="0" collapsed="false">
      <c r="A646" s="0" t="s">
        <v>3961</v>
      </c>
      <c r="B646" s="0" t="str">
        <f aca="false">LEFT(A646,7)</f>
        <v>49-2091</v>
      </c>
      <c r="C646" s="0" t="s">
        <v>3962</v>
      </c>
      <c r="D646" s="0" t="s">
        <v>2769</v>
      </c>
      <c r="E646" s="25" t="n">
        <v>0.15</v>
      </c>
      <c r="F646" s="25" t="n">
        <v>0.35</v>
      </c>
      <c r="G646" s="26" t="s">
        <v>2111</v>
      </c>
    </row>
    <row r="647" customFormat="false" ht="15" hidden="false" customHeight="true" outlineLevel="0" collapsed="false">
      <c r="A647" s="0" t="s">
        <v>3963</v>
      </c>
      <c r="B647" s="0" t="str">
        <f aca="false">LEFT(A647,7)</f>
        <v>53-7011</v>
      </c>
      <c r="C647" s="0" t="s">
        <v>3964</v>
      </c>
      <c r="D647" s="0" t="s">
        <v>2946</v>
      </c>
      <c r="E647" s="25" t="n">
        <v>0.15</v>
      </c>
      <c r="F647" s="25" t="n">
        <v>0.29</v>
      </c>
      <c r="G647" s="26" t="s">
        <v>2660</v>
      </c>
    </row>
    <row r="648" customFormat="false" ht="15" hidden="false" customHeight="true" outlineLevel="0" collapsed="false">
      <c r="A648" s="0" t="s">
        <v>3965</v>
      </c>
      <c r="B648" s="0" t="str">
        <f aca="false">LEFT(A648,7)</f>
        <v>37-2021</v>
      </c>
      <c r="C648" s="0" t="s">
        <v>3966</v>
      </c>
      <c r="D648" s="0" t="s">
        <v>2769</v>
      </c>
      <c r="E648" s="25" t="n">
        <v>0.15</v>
      </c>
      <c r="F648" s="25" t="n">
        <v>0.35</v>
      </c>
      <c r="G648" s="26" t="s">
        <v>1494</v>
      </c>
    </row>
    <row r="649" customFormat="false" ht="15" hidden="false" customHeight="true" outlineLevel="0" collapsed="false">
      <c r="A649" s="0" t="s">
        <v>3967</v>
      </c>
      <c r="B649" s="0" t="str">
        <f aca="false">LEFT(A649,7)</f>
        <v>17-3029</v>
      </c>
      <c r="C649" s="0" t="s">
        <v>3968</v>
      </c>
      <c r="D649" s="0" t="s">
        <v>2865</v>
      </c>
      <c r="E649" s="25" t="n">
        <v>0.15</v>
      </c>
      <c r="F649" s="25" t="n">
        <v>0.39</v>
      </c>
      <c r="G649" s="26" t="s">
        <v>562</v>
      </c>
    </row>
    <row r="650" customFormat="false" ht="15" hidden="false" customHeight="true" outlineLevel="0" collapsed="false">
      <c r="A650" s="0" t="s">
        <v>3969</v>
      </c>
      <c r="B650" s="0" t="str">
        <f aca="false">LEFT(A650,7)</f>
        <v>29-2056</v>
      </c>
      <c r="C650" s="0" t="s">
        <v>3970</v>
      </c>
      <c r="D650" s="0" t="s">
        <v>2721</v>
      </c>
      <c r="E650" s="25" t="n">
        <v>0.15</v>
      </c>
      <c r="F650" s="25" t="n">
        <v>0.3</v>
      </c>
      <c r="G650" s="26" t="s">
        <v>1249</v>
      </c>
    </row>
    <row r="651" customFormat="false" ht="15" hidden="false" customHeight="true" outlineLevel="0" collapsed="false">
      <c r="A651" s="0" t="s">
        <v>3971</v>
      </c>
      <c r="B651" s="0" t="str">
        <f aca="false">LEFT(A651,7)</f>
        <v>29-2043</v>
      </c>
      <c r="C651" s="0" t="s">
        <v>1238</v>
      </c>
      <c r="D651" s="0" t="s">
        <v>2721</v>
      </c>
      <c r="E651" s="25" t="n">
        <v>0.15</v>
      </c>
      <c r="F651" s="25" t="n">
        <v>0.36</v>
      </c>
      <c r="G651" s="26" t="s">
        <v>1237</v>
      </c>
    </row>
    <row r="652" customFormat="false" ht="15" hidden="false" customHeight="true" outlineLevel="0" collapsed="false">
      <c r="A652" s="0" t="s">
        <v>3972</v>
      </c>
      <c r="B652" s="0" t="str">
        <f aca="false">LEFT(A652,7)</f>
        <v>33-9093</v>
      </c>
      <c r="C652" s="0" t="s">
        <v>3973</v>
      </c>
      <c r="D652" s="0" t="s">
        <v>2769</v>
      </c>
      <c r="E652" s="25" t="n">
        <v>0.14</v>
      </c>
      <c r="F652" s="25" t="n">
        <v>0.29</v>
      </c>
      <c r="G652" s="26" t="s">
        <v>1409</v>
      </c>
    </row>
    <row r="653" customFormat="false" ht="15" hidden="false" customHeight="true" outlineLevel="0" collapsed="false">
      <c r="A653" s="0" t="s">
        <v>3974</v>
      </c>
      <c r="B653" s="0" t="str">
        <f aca="false">LEFT(A653,7)</f>
        <v>51-9071</v>
      </c>
      <c r="C653" s="0" t="s">
        <v>3975</v>
      </c>
      <c r="D653" s="0" t="s">
        <v>2946</v>
      </c>
      <c r="E653" s="25" t="n">
        <v>0.14</v>
      </c>
      <c r="F653" s="25" t="n">
        <v>0.3</v>
      </c>
      <c r="G653" s="26" t="s">
        <v>2490</v>
      </c>
    </row>
    <row r="654" customFormat="false" ht="15" hidden="false" customHeight="true" outlineLevel="0" collapsed="false">
      <c r="A654" s="0" t="s">
        <v>3976</v>
      </c>
      <c r="B654" s="0" t="str">
        <f aca="false">LEFT(A654,7)</f>
        <v>51-3092</v>
      </c>
      <c r="C654" s="0" t="s">
        <v>3977</v>
      </c>
      <c r="D654" s="0" t="s">
        <v>2946</v>
      </c>
      <c r="E654" s="25" t="n">
        <v>0.14</v>
      </c>
      <c r="F654" s="25" t="n">
        <v>0.27</v>
      </c>
      <c r="G654" s="26" t="s">
        <v>2282</v>
      </c>
    </row>
    <row r="655" customFormat="false" ht="15" hidden="false" customHeight="true" outlineLevel="0" collapsed="false">
      <c r="A655" s="0" t="s">
        <v>3978</v>
      </c>
      <c r="B655" s="0" t="str">
        <f aca="false">LEFT(A655,7)</f>
        <v>17-3011</v>
      </c>
      <c r="C655" s="0" t="s">
        <v>3979</v>
      </c>
      <c r="D655" s="0" t="s">
        <v>2865</v>
      </c>
      <c r="E655" s="25" t="n">
        <v>0.14</v>
      </c>
      <c r="F655" s="25" t="n">
        <v>0.48</v>
      </c>
      <c r="G655" s="26" t="s">
        <v>536</v>
      </c>
    </row>
    <row r="656" customFormat="false" ht="15" hidden="false" customHeight="true" outlineLevel="0" collapsed="false">
      <c r="A656" s="0" t="s">
        <v>3980</v>
      </c>
      <c r="B656" s="0" t="str">
        <f aca="false">LEFT(A656,7)</f>
        <v>51-9021</v>
      </c>
      <c r="C656" s="0" t="s">
        <v>3981</v>
      </c>
      <c r="D656" s="0" t="s">
        <v>2946</v>
      </c>
      <c r="E656" s="25" t="n">
        <v>0.14</v>
      </c>
      <c r="F656" s="25" t="n">
        <v>0.24</v>
      </c>
      <c r="G656" s="26" t="s">
        <v>2467</v>
      </c>
    </row>
    <row r="657" customFormat="false" ht="15" hidden="false" customHeight="true" outlineLevel="0" collapsed="false">
      <c r="A657" s="0" t="s">
        <v>3982</v>
      </c>
      <c r="B657" s="0" t="str">
        <f aca="false">LEFT(A657,7)</f>
        <v>33-2011</v>
      </c>
      <c r="C657" s="0" t="s">
        <v>1358</v>
      </c>
      <c r="D657" s="0" t="s">
        <v>2769</v>
      </c>
      <c r="E657" s="25" t="n">
        <v>0.14</v>
      </c>
      <c r="F657" s="25" t="n">
        <v>0.24</v>
      </c>
      <c r="G657" s="26" t="s">
        <v>1359</v>
      </c>
    </row>
    <row r="658" customFormat="false" ht="15" hidden="false" customHeight="true" outlineLevel="0" collapsed="false">
      <c r="A658" s="0" t="s">
        <v>3983</v>
      </c>
      <c r="B658" s="0" t="str">
        <f aca="false">LEFT(A658,7)</f>
        <v>51-7011</v>
      </c>
      <c r="C658" s="0" t="s">
        <v>3984</v>
      </c>
      <c r="D658" s="0" t="s">
        <v>2946</v>
      </c>
      <c r="E658" s="25" t="n">
        <v>0.14</v>
      </c>
      <c r="F658" s="25" t="n">
        <v>0.3</v>
      </c>
      <c r="G658" s="26" t="s">
        <v>2411</v>
      </c>
    </row>
    <row r="659" customFormat="false" ht="15" hidden="false" customHeight="true" outlineLevel="0" collapsed="false">
      <c r="A659" s="0" t="s">
        <v>3985</v>
      </c>
      <c r="B659" s="0" t="str">
        <f aca="false">LEFT(A659,7)</f>
        <v>33-9032</v>
      </c>
      <c r="C659" s="0" t="s">
        <v>3986</v>
      </c>
      <c r="D659" s="0" t="s">
        <v>2769</v>
      </c>
      <c r="E659" s="25" t="n">
        <v>0.14</v>
      </c>
      <c r="F659" s="25" t="n">
        <v>0.24</v>
      </c>
      <c r="G659" s="26" t="s">
        <v>1401</v>
      </c>
    </row>
    <row r="660" customFormat="false" ht="15" hidden="false" customHeight="true" outlineLevel="0" collapsed="false">
      <c r="A660" s="0" t="s">
        <v>3987</v>
      </c>
      <c r="B660" s="0" t="str">
        <f aca="false">LEFT(A660,7)</f>
        <v>39-5012</v>
      </c>
      <c r="C660" s="0" t="s">
        <v>3988</v>
      </c>
      <c r="D660" s="0" t="s">
        <v>2769</v>
      </c>
      <c r="E660" s="25" t="n">
        <v>0.14</v>
      </c>
      <c r="F660" s="25" t="n">
        <v>0.24</v>
      </c>
      <c r="G660" s="26" t="s">
        <v>1573</v>
      </c>
    </row>
    <row r="661" customFormat="false" ht="15" hidden="false" customHeight="true" outlineLevel="0" collapsed="false">
      <c r="A661" s="0" t="s">
        <v>3989</v>
      </c>
      <c r="B661" s="0" t="str">
        <f aca="false">LEFT(A661,7)</f>
        <v>53-4011</v>
      </c>
      <c r="C661" s="0" t="s">
        <v>3990</v>
      </c>
      <c r="D661" s="0" t="s">
        <v>2946</v>
      </c>
      <c r="E661" s="25" t="n">
        <v>0.14</v>
      </c>
      <c r="F661" s="25" t="n">
        <v>0.24</v>
      </c>
      <c r="G661" s="26" t="s">
        <v>2598</v>
      </c>
    </row>
    <row r="662" customFormat="false" ht="15" hidden="false" customHeight="true" outlineLevel="0" collapsed="false">
      <c r="A662" s="0" t="s">
        <v>3991</v>
      </c>
      <c r="B662" s="0" t="str">
        <f aca="false">LEFT(A662,7)</f>
        <v>47-5023</v>
      </c>
      <c r="C662" s="0" t="s">
        <v>3992</v>
      </c>
      <c r="D662" s="0" t="s">
        <v>2946</v>
      </c>
      <c r="E662" s="25" t="n">
        <v>0.14</v>
      </c>
      <c r="F662" s="25" t="n">
        <v>0.33</v>
      </c>
      <c r="G662" s="26" t="s">
        <v>2063</v>
      </c>
    </row>
    <row r="663" customFormat="false" ht="15" hidden="false" customHeight="true" outlineLevel="0" collapsed="false">
      <c r="A663" s="0" t="s">
        <v>3993</v>
      </c>
      <c r="B663" s="0" t="str">
        <f aca="false">LEFT(A663,7)</f>
        <v>47-2031</v>
      </c>
      <c r="C663" s="0" t="s">
        <v>1930</v>
      </c>
      <c r="D663" s="0" t="s">
        <v>2946</v>
      </c>
      <c r="E663" s="25" t="n">
        <v>0.14</v>
      </c>
      <c r="F663" s="25" t="n">
        <v>0.29</v>
      </c>
      <c r="G663" s="26" t="s">
        <v>1931</v>
      </c>
    </row>
    <row r="664" customFormat="false" ht="15" hidden="false" customHeight="true" outlineLevel="0" collapsed="false">
      <c r="A664" s="0" t="s">
        <v>3994</v>
      </c>
      <c r="B664" s="0" t="str">
        <f aca="false">LEFT(A664,7)</f>
        <v>51-7032</v>
      </c>
      <c r="C664" s="0" t="s">
        <v>3995</v>
      </c>
      <c r="D664" s="0" t="s">
        <v>2946</v>
      </c>
      <c r="E664" s="25" t="n">
        <v>0.14</v>
      </c>
      <c r="F664" s="25" t="n">
        <v>0.31</v>
      </c>
      <c r="G664" s="26" t="s">
        <v>2419</v>
      </c>
    </row>
    <row r="665" customFormat="false" ht="15" hidden="false" customHeight="true" outlineLevel="0" collapsed="false">
      <c r="A665" s="0" t="s">
        <v>3996</v>
      </c>
      <c r="B665" s="0" t="str">
        <f aca="false">LEFT(A665,7)</f>
        <v>31-2021</v>
      </c>
      <c r="C665" s="0" t="s">
        <v>3997</v>
      </c>
      <c r="D665" s="0" t="s">
        <v>2721</v>
      </c>
      <c r="E665" s="25" t="n">
        <v>0.14</v>
      </c>
      <c r="F665" s="25" t="n">
        <v>0.24</v>
      </c>
      <c r="G665" s="26" t="s">
        <v>1309</v>
      </c>
    </row>
    <row r="666" customFormat="false" ht="15" hidden="false" customHeight="true" outlineLevel="0" collapsed="false">
      <c r="A666" s="0" t="s">
        <v>3998</v>
      </c>
      <c r="B666" s="0" t="str">
        <f aca="false">LEFT(A666,7)</f>
        <v>51-4023</v>
      </c>
      <c r="C666" s="0" t="s">
        <v>3999</v>
      </c>
      <c r="D666" s="0" t="s">
        <v>2946</v>
      </c>
      <c r="E666" s="25" t="n">
        <v>0.13</v>
      </c>
      <c r="F666" s="25" t="n">
        <v>0.27</v>
      </c>
      <c r="G666" s="26" t="s">
        <v>2296</v>
      </c>
    </row>
    <row r="667" customFormat="false" ht="15" hidden="false" customHeight="true" outlineLevel="0" collapsed="false">
      <c r="A667" s="0" t="s">
        <v>4000</v>
      </c>
      <c r="B667" s="0" t="str">
        <f aca="false">LEFT(A667,7)</f>
        <v>51-8031</v>
      </c>
      <c r="C667" s="0" t="s">
        <v>4001</v>
      </c>
      <c r="D667" s="0" t="s">
        <v>2946</v>
      </c>
      <c r="E667" s="25" t="n">
        <v>0.13</v>
      </c>
      <c r="F667" s="25" t="n">
        <v>0.23</v>
      </c>
      <c r="G667" s="26" t="s">
        <v>2446</v>
      </c>
    </row>
    <row r="668" customFormat="false" ht="15" hidden="false" customHeight="true" outlineLevel="0" collapsed="false">
      <c r="A668" s="0" t="s">
        <v>4002</v>
      </c>
      <c r="B668" s="0" t="str">
        <f aca="false">LEFT(A668,7)</f>
        <v>51-6064</v>
      </c>
      <c r="C668" s="0" t="s">
        <v>4003</v>
      </c>
      <c r="D668" s="0" t="s">
        <v>2946</v>
      </c>
      <c r="E668" s="25" t="n">
        <v>0.13</v>
      </c>
      <c r="F668" s="25" t="n">
        <v>0.23</v>
      </c>
      <c r="G668" s="26" t="s">
        <v>2395</v>
      </c>
    </row>
    <row r="669" customFormat="false" ht="15" hidden="false" customHeight="true" outlineLevel="0" collapsed="false">
      <c r="A669" s="0" t="s">
        <v>4004</v>
      </c>
      <c r="B669" s="0" t="str">
        <f aca="false">LEFT(A669,7)</f>
        <v>53-3033</v>
      </c>
      <c r="C669" s="0" t="s">
        <v>4005</v>
      </c>
      <c r="D669" s="0" t="s">
        <v>2946</v>
      </c>
      <c r="E669" s="25" t="n">
        <v>0.13</v>
      </c>
      <c r="F669" s="25" t="n">
        <v>0.23</v>
      </c>
      <c r="G669" s="26" t="s">
        <v>2578</v>
      </c>
    </row>
    <row r="670" customFormat="false" ht="15" hidden="false" customHeight="true" outlineLevel="0" collapsed="false">
      <c r="A670" s="0" t="s">
        <v>4006</v>
      </c>
      <c r="B670" s="0" t="str">
        <f aca="false">LEFT(A670,7)</f>
        <v>51-9141</v>
      </c>
      <c r="C670" s="0" t="s">
        <v>4007</v>
      </c>
      <c r="D670" s="0" t="s">
        <v>2946</v>
      </c>
      <c r="E670" s="25" t="n">
        <v>0.13</v>
      </c>
      <c r="F670" s="25" t="n">
        <v>0.23</v>
      </c>
      <c r="G670" s="26" t="s">
        <v>2510</v>
      </c>
    </row>
    <row r="671" customFormat="false" ht="15" hidden="false" customHeight="true" outlineLevel="0" collapsed="false">
      <c r="A671" s="0" t="s">
        <v>4008</v>
      </c>
      <c r="B671" s="0" t="str">
        <f aca="false">LEFT(A671,7)</f>
        <v>39-9011</v>
      </c>
      <c r="C671" s="0" t="s">
        <v>4009</v>
      </c>
      <c r="D671" s="0" t="s">
        <v>2769</v>
      </c>
      <c r="E671" s="25" t="n">
        <v>0.13</v>
      </c>
      <c r="F671" s="25" t="n">
        <v>0.23</v>
      </c>
      <c r="G671" s="26" t="s">
        <v>1599</v>
      </c>
    </row>
    <row r="672" customFormat="false" ht="15" hidden="false" customHeight="true" outlineLevel="0" collapsed="false">
      <c r="A672" s="0" t="s">
        <v>4010</v>
      </c>
      <c r="B672" s="0" t="str">
        <f aca="false">LEFT(A672,7)</f>
        <v>13-1074</v>
      </c>
      <c r="C672" s="0" t="s">
        <v>4011</v>
      </c>
      <c r="D672" s="0" t="s">
        <v>2733</v>
      </c>
      <c r="E672" s="25" t="n">
        <v>0.13</v>
      </c>
      <c r="F672" s="25" t="n">
        <v>0.39</v>
      </c>
      <c r="G672" s="26" t="s">
        <v>319</v>
      </c>
    </row>
    <row r="673" customFormat="false" ht="15" hidden="false" customHeight="true" outlineLevel="0" collapsed="false">
      <c r="A673" s="0" t="s">
        <v>4012</v>
      </c>
      <c r="B673" s="0" t="str">
        <f aca="false">LEFT(A673,7)</f>
        <v>47-4011</v>
      </c>
      <c r="C673" s="0" t="s">
        <v>4013</v>
      </c>
      <c r="D673" s="0" t="s">
        <v>2946</v>
      </c>
      <c r="E673" s="25" t="n">
        <v>0.13</v>
      </c>
      <c r="F673" s="25" t="n">
        <v>0.39</v>
      </c>
      <c r="G673" s="26" t="s">
        <v>2028</v>
      </c>
    </row>
    <row r="674" customFormat="false" ht="15" hidden="false" customHeight="true" outlineLevel="0" collapsed="false">
      <c r="A674" s="0" t="s">
        <v>4014</v>
      </c>
      <c r="B674" s="0" t="str">
        <f aca="false">LEFT(A674,7)</f>
        <v>51-6092</v>
      </c>
      <c r="C674" s="0" t="s">
        <v>4015</v>
      </c>
      <c r="D674" s="0" t="s">
        <v>2946</v>
      </c>
      <c r="E674" s="25" t="n">
        <v>0.13</v>
      </c>
      <c r="F674" s="25" t="n">
        <v>0.38</v>
      </c>
      <c r="G674" s="26" t="s">
        <v>2401</v>
      </c>
    </row>
    <row r="675" customFormat="false" ht="15" hidden="false" customHeight="true" outlineLevel="0" collapsed="false">
      <c r="A675" s="0" t="s">
        <v>4016</v>
      </c>
      <c r="B675" s="0" t="str">
        <f aca="false">LEFT(A675,7)</f>
        <v>39-3012</v>
      </c>
      <c r="C675" s="0" t="s">
        <v>4017</v>
      </c>
      <c r="D675" s="0" t="s">
        <v>2769</v>
      </c>
      <c r="E675" s="25" t="n">
        <v>0.13</v>
      </c>
      <c r="F675" s="25" t="n">
        <v>0.29</v>
      </c>
      <c r="G675" s="26" t="s">
        <v>1533</v>
      </c>
    </row>
    <row r="676" customFormat="false" ht="15" hidden="false" customHeight="true" outlineLevel="0" collapsed="false">
      <c r="A676" s="0" t="s">
        <v>4018</v>
      </c>
      <c r="B676" s="0" t="str">
        <f aca="false">LEFT(A676,7)</f>
        <v>29-2061</v>
      </c>
      <c r="C676" s="0" t="s">
        <v>4019</v>
      </c>
      <c r="D676" s="0" t="s">
        <v>2721</v>
      </c>
      <c r="E676" s="25" t="n">
        <v>0.13</v>
      </c>
      <c r="F676" s="25" t="n">
        <v>0.29</v>
      </c>
      <c r="G676" s="26" t="s">
        <v>1255</v>
      </c>
    </row>
    <row r="677" customFormat="false" ht="15" hidden="false" customHeight="true" outlineLevel="0" collapsed="false">
      <c r="A677" s="0" t="s">
        <v>4020</v>
      </c>
      <c r="B677" s="0" t="str">
        <f aca="false">LEFT(A677,7)</f>
        <v>35-3011</v>
      </c>
      <c r="C677" s="0" t="s">
        <v>1446</v>
      </c>
      <c r="D677" s="0" t="s">
        <v>2769</v>
      </c>
      <c r="E677" s="25" t="n">
        <v>0.13</v>
      </c>
      <c r="F677" s="25" t="n">
        <v>0.3</v>
      </c>
      <c r="G677" s="26" t="s">
        <v>1447</v>
      </c>
    </row>
    <row r="678" customFormat="false" ht="15" hidden="false" customHeight="true" outlineLevel="0" collapsed="false">
      <c r="A678" s="0" t="s">
        <v>4021</v>
      </c>
      <c r="B678" s="0" t="str">
        <f aca="false">LEFT(A678,7)</f>
        <v>27-1012</v>
      </c>
      <c r="C678" s="0" t="s">
        <v>4022</v>
      </c>
      <c r="D678" s="0" t="s">
        <v>2716</v>
      </c>
      <c r="E678" s="25" t="n">
        <v>0.13</v>
      </c>
      <c r="F678" s="25" t="n">
        <v>0.31</v>
      </c>
      <c r="G678" s="26" t="s">
        <v>986</v>
      </c>
    </row>
    <row r="679" customFormat="false" ht="15" hidden="false" customHeight="true" outlineLevel="0" collapsed="false">
      <c r="A679" s="0" t="s">
        <v>4023</v>
      </c>
      <c r="B679" s="0" t="str">
        <f aca="false">LEFT(A679,7)</f>
        <v>29-1292</v>
      </c>
      <c r="C679" s="0" t="s">
        <v>4024</v>
      </c>
      <c r="D679" s="0" t="s">
        <v>2721</v>
      </c>
      <c r="E679" s="25" t="n">
        <v>0.13</v>
      </c>
      <c r="F679" s="25" t="n">
        <v>0.31</v>
      </c>
      <c r="G679" s="26" t="s">
        <v>1211</v>
      </c>
    </row>
    <row r="680" customFormat="false" ht="15" hidden="false" customHeight="true" outlineLevel="0" collapsed="false">
      <c r="A680" s="0" t="s">
        <v>4025</v>
      </c>
      <c r="B680" s="0" t="str">
        <f aca="false">LEFT(A680,7)</f>
        <v>49-2093</v>
      </c>
      <c r="C680" s="0" t="s">
        <v>4026</v>
      </c>
      <c r="D680" s="0" t="s">
        <v>2769</v>
      </c>
      <c r="E680" s="25" t="n">
        <v>0.13</v>
      </c>
      <c r="F680" s="25" t="n">
        <v>0.31</v>
      </c>
      <c r="G680" s="26" t="s">
        <v>2115</v>
      </c>
    </row>
    <row r="681" customFormat="false" ht="15" hidden="false" customHeight="true" outlineLevel="0" collapsed="false">
      <c r="A681" s="0" t="s">
        <v>4027</v>
      </c>
      <c r="B681" s="0" t="str">
        <f aca="false">LEFT(A681,7)</f>
        <v>51-4035</v>
      </c>
      <c r="C681" s="0" t="s">
        <v>4028</v>
      </c>
      <c r="D681" s="0" t="s">
        <v>2946</v>
      </c>
      <c r="E681" s="25" t="n">
        <v>0.13</v>
      </c>
      <c r="F681" s="25" t="n">
        <v>0.32</v>
      </c>
      <c r="G681" s="26" t="s">
        <v>2308</v>
      </c>
    </row>
    <row r="682" customFormat="false" ht="15" hidden="false" customHeight="true" outlineLevel="0" collapsed="false">
      <c r="A682" s="0" t="s">
        <v>4029</v>
      </c>
      <c r="B682" s="0" t="str">
        <f aca="false">LEFT(A682,7)</f>
        <v>27-2021</v>
      </c>
      <c r="C682" s="0" t="s">
        <v>4030</v>
      </c>
      <c r="D682" s="0" t="s">
        <v>2716</v>
      </c>
      <c r="E682" s="25" t="n">
        <v>0.12</v>
      </c>
      <c r="F682" s="25" t="n">
        <v>0.36</v>
      </c>
      <c r="G682" s="26" t="s">
        <v>1022</v>
      </c>
    </row>
    <row r="683" customFormat="false" ht="15" hidden="false" customHeight="true" outlineLevel="0" collapsed="false">
      <c r="A683" s="0" t="s">
        <v>4031</v>
      </c>
      <c r="B683" s="0" t="str">
        <f aca="false">LEFT(A683,7)</f>
        <v>19-4092</v>
      </c>
      <c r="C683" s="0" t="s">
        <v>4032</v>
      </c>
      <c r="D683" s="0" t="s">
        <v>2730</v>
      </c>
      <c r="E683" s="25" t="n">
        <v>0.12</v>
      </c>
      <c r="F683" s="25" t="n">
        <v>0.31</v>
      </c>
      <c r="G683" s="26" t="s">
        <v>703</v>
      </c>
    </row>
    <row r="684" customFormat="false" ht="15" hidden="false" customHeight="true" outlineLevel="0" collapsed="false">
      <c r="A684" s="0" t="s">
        <v>4033</v>
      </c>
      <c r="B684" s="0" t="str">
        <f aca="false">LEFT(A684,7)</f>
        <v>53-2031</v>
      </c>
      <c r="C684" s="0" t="s">
        <v>4034</v>
      </c>
      <c r="D684" s="0" t="s">
        <v>2946</v>
      </c>
      <c r="E684" s="25" t="n">
        <v>0.12</v>
      </c>
      <c r="F684" s="25" t="n">
        <v>0.2</v>
      </c>
      <c r="G684" s="26" t="s">
        <v>2566</v>
      </c>
    </row>
    <row r="685" customFormat="false" ht="15" hidden="false" customHeight="true" outlineLevel="0" collapsed="false">
      <c r="A685" s="0" t="s">
        <v>4035</v>
      </c>
      <c r="B685" s="0" t="str">
        <f aca="false">LEFT(A685,7)</f>
        <v>47-2132</v>
      </c>
      <c r="C685" s="0" t="s">
        <v>4036</v>
      </c>
      <c r="D685" s="0" t="s">
        <v>2946</v>
      </c>
      <c r="E685" s="25" t="n">
        <v>0.12</v>
      </c>
      <c r="F685" s="25" t="n">
        <v>0.37</v>
      </c>
      <c r="G685" s="26" t="s">
        <v>1975</v>
      </c>
    </row>
    <row r="686" customFormat="false" ht="15" hidden="false" customHeight="true" outlineLevel="0" collapsed="false">
      <c r="A686" s="0" t="s">
        <v>4037</v>
      </c>
      <c r="B686" s="0" t="str">
        <f aca="false">LEFT(A686,7)</f>
        <v>53-6061</v>
      </c>
      <c r="C686" s="0" t="s">
        <v>4038</v>
      </c>
      <c r="D686" s="0" t="s">
        <v>2946</v>
      </c>
      <c r="E686" s="25" t="n">
        <v>0.12</v>
      </c>
      <c r="F686" s="25" t="n">
        <v>0.26</v>
      </c>
      <c r="G686" s="26" t="s">
        <v>2651</v>
      </c>
    </row>
    <row r="687" customFormat="false" ht="15" hidden="false" customHeight="true" outlineLevel="0" collapsed="false">
      <c r="A687" s="0" t="s">
        <v>4039</v>
      </c>
      <c r="B687" s="0" t="str">
        <f aca="false">LEFT(A687,7)</f>
        <v>27-1013</v>
      </c>
      <c r="C687" s="0" t="s">
        <v>4040</v>
      </c>
      <c r="D687" s="0" t="s">
        <v>2716</v>
      </c>
      <c r="E687" s="25" t="n">
        <v>0.12</v>
      </c>
      <c r="F687" s="25" t="n">
        <v>0.4</v>
      </c>
      <c r="G687" s="26" t="s">
        <v>988</v>
      </c>
    </row>
    <row r="688" customFormat="false" ht="15" hidden="false" customHeight="true" outlineLevel="0" collapsed="false">
      <c r="A688" s="0" t="s">
        <v>4041</v>
      </c>
      <c r="B688" s="0" t="str">
        <f aca="false">LEFT(A688,7)</f>
        <v>31-9099</v>
      </c>
      <c r="C688" s="0" t="s">
        <v>4042</v>
      </c>
      <c r="D688" s="0" t="s">
        <v>2721</v>
      </c>
      <c r="E688" s="25" t="n">
        <v>0.12</v>
      </c>
      <c r="F688" s="25" t="n">
        <v>0.26</v>
      </c>
      <c r="G688" s="26" t="s">
        <v>1334</v>
      </c>
    </row>
    <row r="689" customFormat="false" ht="15" hidden="false" customHeight="true" outlineLevel="0" collapsed="false">
      <c r="A689" s="0" t="s">
        <v>4043</v>
      </c>
      <c r="B689" s="0" t="str">
        <f aca="false">LEFT(A689,7)</f>
        <v>29-2011</v>
      </c>
      <c r="C689" s="0" t="s">
        <v>4044</v>
      </c>
      <c r="D689" s="0" t="s">
        <v>2721</v>
      </c>
      <c r="E689" s="25" t="n">
        <v>0.12</v>
      </c>
      <c r="F689" s="25" t="n">
        <v>0.3</v>
      </c>
      <c r="G689" s="26" t="s">
        <v>1217</v>
      </c>
    </row>
    <row r="690" customFormat="false" ht="15" hidden="false" customHeight="true" outlineLevel="0" collapsed="false">
      <c r="A690" s="0" t="s">
        <v>4045</v>
      </c>
      <c r="B690" s="0" t="str">
        <f aca="false">LEFT(A690,7)</f>
        <v>27-1022</v>
      </c>
      <c r="C690" s="0" t="s">
        <v>4046</v>
      </c>
      <c r="D690" s="0" t="s">
        <v>2716</v>
      </c>
      <c r="E690" s="25" t="n">
        <v>0.12</v>
      </c>
      <c r="F690" s="25" t="n">
        <v>0.42</v>
      </c>
      <c r="G690" s="26" t="s">
        <v>998</v>
      </c>
    </row>
    <row r="691" customFormat="false" ht="15" hidden="false" customHeight="true" outlineLevel="0" collapsed="false">
      <c r="A691" s="0" t="s">
        <v>4047</v>
      </c>
      <c r="B691" s="0" t="str">
        <f aca="false">LEFT(A691,7)</f>
        <v>35-2014</v>
      </c>
      <c r="C691" s="0" t="s">
        <v>4048</v>
      </c>
      <c r="D691" s="0" t="s">
        <v>2769</v>
      </c>
      <c r="E691" s="25" t="n">
        <v>0.12</v>
      </c>
      <c r="F691" s="25" t="n">
        <v>0.3</v>
      </c>
      <c r="G691" s="26" t="s">
        <v>1434</v>
      </c>
    </row>
    <row r="692" customFormat="false" ht="15" hidden="false" customHeight="true" outlineLevel="0" collapsed="false">
      <c r="A692" s="0" t="s">
        <v>4049</v>
      </c>
      <c r="B692" s="0" t="str">
        <f aca="false">LEFT(A692,7)</f>
        <v>27-1026</v>
      </c>
      <c r="C692" s="0" t="s">
        <v>4050</v>
      </c>
      <c r="D692" s="0" t="s">
        <v>2716</v>
      </c>
      <c r="E692" s="25" t="n">
        <v>0.12</v>
      </c>
      <c r="F692" s="25" t="n">
        <v>0.37</v>
      </c>
      <c r="G692" s="26" t="s">
        <v>1006</v>
      </c>
    </row>
    <row r="693" customFormat="false" ht="15" hidden="false" customHeight="true" outlineLevel="0" collapsed="false">
      <c r="A693" s="0" t="s">
        <v>4051</v>
      </c>
      <c r="B693" s="0" t="str">
        <f aca="false">LEFT(A693,7)</f>
        <v>51-4061</v>
      </c>
      <c r="C693" s="0" t="s">
        <v>4052</v>
      </c>
      <c r="D693" s="0" t="s">
        <v>2946</v>
      </c>
      <c r="E693" s="25" t="n">
        <v>0.12</v>
      </c>
      <c r="F693" s="25" t="n">
        <v>0.3</v>
      </c>
      <c r="G693" s="26" t="s">
        <v>2321</v>
      </c>
    </row>
    <row r="694" customFormat="false" ht="15" hidden="false" customHeight="true" outlineLevel="0" collapsed="false">
      <c r="A694" s="0" t="s">
        <v>4053</v>
      </c>
      <c r="B694" s="0" t="str">
        <f aca="false">LEFT(A694,7)</f>
        <v>43-9051</v>
      </c>
      <c r="C694" s="0" t="s">
        <v>4054</v>
      </c>
      <c r="D694" s="0" t="s">
        <v>2713</v>
      </c>
      <c r="E694" s="25" t="n">
        <v>0.12</v>
      </c>
      <c r="F694" s="25" t="n">
        <v>0.24</v>
      </c>
      <c r="G694" s="26" t="s">
        <v>1851</v>
      </c>
    </row>
    <row r="695" customFormat="false" ht="15" hidden="false" customHeight="true" outlineLevel="0" collapsed="false">
      <c r="A695" s="0" t="s">
        <v>4055</v>
      </c>
      <c r="B695" s="0" t="str">
        <f aca="false">LEFT(A695,7)</f>
        <v>27-1011</v>
      </c>
      <c r="C695" s="0" t="s">
        <v>4056</v>
      </c>
      <c r="D695" s="0" t="s">
        <v>2716</v>
      </c>
      <c r="E695" s="25" t="n">
        <v>0.12</v>
      </c>
      <c r="F695" s="25" t="n">
        <v>0.43</v>
      </c>
      <c r="G695" s="26" t="s">
        <v>984</v>
      </c>
    </row>
    <row r="696" customFormat="false" ht="15" hidden="false" customHeight="true" outlineLevel="0" collapsed="false">
      <c r="A696" s="0" t="s">
        <v>4057</v>
      </c>
      <c r="B696" s="0" t="str">
        <f aca="false">LEFT(A696,7)</f>
        <v>51-4122</v>
      </c>
      <c r="C696" s="0" t="s">
        <v>4058</v>
      </c>
      <c r="D696" s="0" t="s">
        <v>2946</v>
      </c>
      <c r="E696" s="25" t="n">
        <v>0.12</v>
      </c>
      <c r="F696" s="25" t="n">
        <v>0.29</v>
      </c>
      <c r="G696" s="26" t="s">
        <v>2341</v>
      </c>
    </row>
    <row r="697" customFormat="false" ht="15" hidden="false" customHeight="true" outlineLevel="0" collapsed="false">
      <c r="A697" s="0" t="s">
        <v>4059</v>
      </c>
      <c r="B697" s="0" t="str">
        <f aca="false">LEFT(A697,7)</f>
        <v>49-2096</v>
      </c>
      <c r="C697" s="0" t="s">
        <v>4060</v>
      </c>
      <c r="D697" s="0" t="s">
        <v>2769</v>
      </c>
      <c r="E697" s="25" t="n">
        <v>0.12</v>
      </c>
      <c r="F697" s="25" t="n">
        <v>0.27</v>
      </c>
      <c r="G697" s="26" t="s">
        <v>2121</v>
      </c>
    </row>
    <row r="698" customFormat="false" ht="15" hidden="false" customHeight="true" outlineLevel="0" collapsed="false">
      <c r="A698" s="0" t="s">
        <v>4061</v>
      </c>
      <c r="B698" s="0" t="str">
        <f aca="false">LEFT(A698,7)</f>
        <v>49-9071</v>
      </c>
      <c r="C698" s="0" t="s">
        <v>4062</v>
      </c>
      <c r="D698" s="0" t="s">
        <v>2769</v>
      </c>
      <c r="E698" s="25" t="n">
        <v>0.12</v>
      </c>
      <c r="F698" s="25" t="n">
        <v>0.33</v>
      </c>
      <c r="G698" s="26" t="s">
        <v>2211</v>
      </c>
    </row>
    <row r="699" customFormat="false" ht="15" hidden="false" customHeight="true" outlineLevel="0" collapsed="false">
      <c r="A699" s="0" t="s">
        <v>4063</v>
      </c>
      <c r="B699" s="0" t="str">
        <f aca="false">LEFT(A699,7)</f>
        <v>51-8013</v>
      </c>
      <c r="C699" s="0" t="s">
        <v>4064</v>
      </c>
      <c r="D699" s="0" t="s">
        <v>2946</v>
      </c>
      <c r="E699" s="25" t="n">
        <v>0.12</v>
      </c>
      <c r="F699" s="25" t="n">
        <v>0.25</v>
      </c>
      <c r="G699" s="26" t="s">
        <v>2439</v>
      </c>
    </row>
    <row r="700" customFormat="false" ht="15" hidden="false" customHeight="true" outlineLevel="0" collapsed="false">
      <c r="A700" s="0" t="s">
        <v>4065</v>
      </c>
      <c r="B700" s="0" t="str">
        <f aca="false">LEFT(A700,7)</f>
        <v>43-5053</v>
      </c>
      <c r="C700" s="0" t="s">
        <v>4066</v>
      </c>
      <c r="D700" s="0" t="s">
        <v>2713</v>
      </c>
      <c r="E700" s="25" t="n">
        <v>0.12</v>
      </c>
      <c r="F700" s="25" t="n">
        <v>0.29</v>
      </c>
      <c r="G700" s="26" t="s">
        <v>1813</v>
      </c>
    </row>
    <row r="701" customFormat="false" ht="15" hidden="false" customHeight="true" outlineLevel="0" collapsed="false">
      <c r="A701" s="0" t="s">
        <v>4067</v>
      </c>
      <c r="B701" s="0" t="str">
        <f aca="false">LEFT(A701,7)</f>
        <v>39-4011</v>
      </c>
      <c r="C701" s="0" t="s">
        <v>1558</v>
      </c>
      <c r="D701" s="0" t="s">
        <v>2769</v>
      </c>
      <c r="E701" s="25" t="n">
        <v>0.12</v>
      </c>
      <c r="F701" s="25" t="n">
        <v>0.32</v>
      </c>
      <c r="G701" s="26" t="s">
        <v>1557</v>
      </c>
    </row>
    <row r="702" customFormat="false" ht="15" hidden="false" customHeight="true" outlineLevel="0" collapsed="false">
      <c r="A702" s="0" t="s">
        <v>4068</v>
      </c>
      <c r="B702" s="0" t="str">
        <f aca="false">LEFT(A702,7)</f>
        <v>35-3023</v>
      </c>
      <c r="C702" s="0" t="s">
        <v>4069</v>
      </c>
      <c r="D702" s="0" t="s">
        <v>2769</v>
      </c>
      <c r="E702" s="25" t="n">
        <v>0.11</v>
      </c>
      <c r="F702" s="25" t="n">
        <v>0.25</v>
      </c>
      <c r="G702" s="26" t="s">
        <v>1450</v>
      </c>
    </row>
    <row r="703" customFormat="false" ht="15" hidden="false" customHeight="true" outlineLevel="0" collapsed="false">
      <c r="A703" s="0" t="s">
        <v>4070</v>
      </c>
      <c r="B703" s="0" t="str">
        <f aca="false">LEFT(A703,7)</f>
        <v>51-5111</v>
      </c>
      <c r="C703" s="0" t="s">
        <v>4071</v>
      </c>
      <c r="D703" s="0" t="s">
        <v>2946</v>
      </c>
      <c r="E703" s="25" t="n">
        <v>0.11</v>
      </c>
      <c r="F703" s="25" t="n">
        <v>0.35</v>
      </c>
      <c r="G703" s="26" t="s">
        <v>2358</v>
      </c>
    </row>
    <row r="704" customFormat="false" ht="15" hidden="false" customHeight="true" outlineLevel="0" collapsed="false">
      <c r="A704" s="0" t="s">
        <v>4072</v>
      </c>
      <c r="B704" s="0" t="str">
        <f aca="false">LEFT(A704,7)</f>
        <v>47-4071</v>
      </c>
      <c r="C704" s="0" t="s">
        <v>4073</v>
      </c>
      <c r="D704" s="0" t="s">
        <v>2946</v>
      </c>
      <c r="E704" s="25" t="n">
        <v>0.11</v>
      </c>
      <c r="F704" s="25" t="n">
        <v>0.23</v>
      </c>
      <c r="G704" s="26" t="s">
        <v>2046</v>
      </c>
    </row>
    <row r="705" customFormat="false" ht="15" hidden="false" customHeight="true" outlineLevel="0" collapsed="false">
      <c r="A705" s="0" t="s">
        <v>4074</v>
      </c>
      <c r="B705" s="0" t="str">
        <f aca="false">LEFT(A705,7)</f>
        <v>39-5094</v>
      </c>
      <c r="C705" s="0" t="s">
        <v>4075</v>
      </c>
      <c r="D705" s="0" t="s">
        <v>2769</v>
      </c>
      <c r="E705" s="25" t="n">
        <v>0.11</v>
      </c>
      <c r="F705" s="25" t="n">
        <v>0.28</v>
      </c>
      <c r="G705" s="26" t="s">
        <v>1583</v>
      </c>
    </row>
    <row r="706" customFormat="false" ht="15" hidden="false" customHeight="true" outlineLevel="0" collapsed="false">
      <c r="A706" s="0" t="s">
        <v>4076</v>
      </c>
      <c r="B706" s="0" t="str">
        <f aca="false">LEFT(A706,7)</f>
        <v>27-2032</v>
      </c>
      <c r="C706" s="0" t="s">
        <v>1033</v>
      </c>
      <c r="D706" s="0" t="s">
        <v>2716</v>
      </c>
      <c r="E706" s="25" t="n">
        <v>0.11</v>
      </c>
      <c r="F706" s="25" t="n">
        <v>0.34</v>
      </c>
      <c r="G706" s="26" t="s">
        <v>1032</v>
      </c>
    </row>
    <row r="707" customFormat="false" ht="15" hidden="false" customHeight="true" outlineLevel="0" collapsed="false">
      <c r="A707" s="0" t="s">
        <v>4077</v>
      </c>
      <c r="B707" s="0" t="str">
        <f aca="false">LEFT(A707,7)</f>
        <v>47-2073</v>
      </c>
      <c r="C707" s="0" t="s">
        <v>4078</v>
      </c>
      <c r="D707" s="0" t="s">
        <v>2946</v>
      </c>
      <c r="E707" s="25" t="n">
        <v>0.11</v>
      </c>
      <c r="F707" s="25" t="n">
        <v>0.24</v>
      </c>
      <c r="G707" s="26" t="s">
        <v>1957</v>
      </c>
    </row>
    <row r="708" customFormat="false" ht="15" hidden="false" customHeight="true" outlineLevel="0" collapsed="false">
      <c r="A708" s="0" t="s">
        <v>4079</v>
      </c>
      <c r="B708" s="0" t="str">
        <f aca="false">LEFT(A708,7)</f>
        <v>49-9061</v>
      </c>
      <c r="C708" s="0" t="s">
        <v>4080</v>
      </c>
      <c r="D708" s="0" t="s">
        <v>2769</v>
      </c>
      <c r="E708" s="25" t="n">
        <v>0.11</v>
      </c>
      <c r="F708" s="25" t="n">
        <v>0.36</v>
      </c>
      <c r="G708" s="26" t="s">
        <v>2199</v>
      </c>
    </row>
    <row r="709" customFormat="false" ht="15" hidden="false" customHeight="true" outlineLevel="0" collapsed="false">
      <c r="A709" s="0" t="s">
        <v>4081</v>
      </c>
      <c r="B709" s="0" t="str">
        <f aca="false">LEFT(A709,7)</f>
        <v>49-3053</v>
      </c>
      <c r="C709" s="0" t="s">
        <v>4082</v>
      </c>
      <c r="D709" s="0" t="s">
        <v>2769</v>
      </c>
      <c r="E709" s="25" t="n">
        <v>0.11</v>
      </c>
      <c r="F709" s="25" t="n">
        <v>0.25</v>
      </c>
      <c r="G709" s="26" t="s">
        <v>2157</v>
      </c>
    </row>
    <row r="710" customFormat="false" ht="15" hidden="false" customHeight="true" outlineLevel="0" collapsed="false">
      <c r="A710" s="0" t="s">
        <v>4083</v>
      </c>
      <c r="B710" s="0" t="str">
        <f aca="false">LEFT(A710,7)</f>
        <v>51-4081</v>
      </c>
      <c r="C710" s="0" t="s">
        <v>4084</v>
      </c>
      <c r="D710" s="0" t="s">
        <v>2946</v>
      </c>
      <c r="E710" s="25" t="n">
        <v>0.11</v>
      </c>
      <c r="F710" s="25" t="n">
        <v>0.23</v>
      </c>
      <c r="G710" s="26" t="s">
        <v>2333</v>
      </c>
    </row>
    <row r="711" customFormat="false" ht="15" hidden="false" customHeight="true" outlineLevel="0" collapsed="false">
      <c r="A711" s="0" t="s">
        <v>4085</v>
      </c>
      <c r="B711" s="0" t="str">
        <f aca="false">LEFT(A711,7)</f>
        <v>53-7072</v>
      </c>
      <c r="C711" s="0" t="s">
        <v>4086</v>
      </c>
      <c r="D711" s="0" t="s">
        <v>2946</v>
      </c>
      <c r="E711" s="25" t="n">
        <v>0.11</v>
      </c>
      <c r="F711" s="25" t="n">
        <v>0.26</v>
      </c>
      <c r="G711" s="26" t="s">
        <v>2689</v>
      </c>
    </row>
    <row r="712" customFormat="false" ht="15" hidden="false" customHeight="true" outlineLevel="0" collapsed="false">
      <c r="A712" s="0" t="s">
        <v>4087</v>
      </c>
      <c r="B712" s="0" t="str">
        <f aca="false">LEFT(A712,7)</f>
        <v>39-3011</v>
      </c>
      <c r="C712" s="0" t="s">
        <v>4088</v>
      </c>
      <c r="D712" s="0" t="s">
        <v>2769</v>
      </c>
      <c r="E712" s="25" t="n">
        <v>0.11</v>
      </c>
      <c r="F712" s="25" t="n">
        <v>0.24</v>
      </c>
      <c r="G712" s="26" t="s">
        <v>1531</v>
      </c>
    </row>
    <row r="713" customFormat="false" ht="15" hidden="false" customHeight="true" outlineLevel="0" collapsed="false">
      <c r="A713" s="0" t="s">
        <v>4089</v>
      </c>
      <c r="B713" s="0" t="str">
        <f aca="false">LEFT(A713,7)</f>
        <v>35-3023</v>
      </c>
      <c r="C713" s="0" t="s">
        <v>4090</v>
      </c>
      <c r="D713" s="0" t="s">
        <v>2769</v>
      </c>
      <c r="E713" s="25" t="n">
        <v>0.11</v>
      </c>
      <c r="F713" s="25" t="n">
        <v>0.22</v>
      </c>
      <c r="G713" s="26" t="s">
        <v>1450</v>
      </c>
    </row>
    <row r="714" customFormat="false" ht="15" hidden="false" customHeight="true" outlineLevel="0" collapsed="false">
      <c r="A714" s="0" t="s">
        <v>4091</v>
      </c>
      <c r="B714" s="0" t="str">
        <f aca="false">LEFT(A714,7)</f>
        <v>47-2141</v>
      </c>
      <c r="C714" s="0" t="s">
        <v>4092</v>
      </c>
      <c r="D714" s="0" t="s">
        <v>2946</v>
      </c>
      <c r="E714" s="25" t="n">
        <v>0.11</v>
      </c>
      <c r="F714" s="25" t="n">
        <v>0.28</v>
      </c>
      <c r="G714" s="26" t="s">
        <v>1979</v>
      </c>
    </row>
    <row r="715" customFormat="false" ht="15" hidden="false" customHeight="true" outlineLevel="0" collapsed="false">
      <c r="A715" s="0" t="s">
        <v>4093</v>
      </c>
      <c r="B715" s="0" t="str">
        <f aca="false">LEFT(A715,7)</f>
        <v>51-8013</v>
      </c>
      <c r="C715" s="0" t="s">
        <v>4094</v>
      </c>
      <c r="D715" s="0" t="s">
        <v>2946</v>
      </c>
      <c r="E715" s="25" t="n">
        <v>0.11</v>
      </c>
      <c r="F715" s="25" t="n">
        <v>0.26</v>
      </c>
      <c r="G715" s="26" t="s">
        <v>2439</v>
      </c>
    </row>
    <row r="716" customFormat="false" ht="15" hidden="false" customHeight="true" outlineLevel="0" collapsed="false">
      <c r="A716" s="0" t="s">
        <v>4095</v>
      </c>
      <c r="B716" s="0" t="str">
        <f aca="false">LEFT(A716,7)</f>
        <v>27-4021</v>
      </c>
      <c r="C716" s="0" t="s">
        <v>1087</v>
      </c>
      <c r="D716" s="0" t="s">
        <v>2716</v>
      </c>
      <c r="E716" s="25" t="n">
        <v>0.11</v>
      </c>
      <c r="F716" s="25" t="n">
        <v>0.42</v>
      </c>
      <c r="G716" s="26" t="s">
        <v>1088</v>
      </c>
    </row>
    <row r="717" customFormat="false" ht="15" hidden="false" customHeight="true" outlineLevel="0" collapsed="false">
      <c r="A717" s="0" t="s">
        <v>4096</v>
      </c>
      <c r="B717" s="0" t="str">
        <f aca="false">LEFT(A717,7)</f>
        <v>51-9023</v>
      </c>
      <c r="C717" s="0" t="s">
        <v>4097</v>
      </c>
      <c r="D717" s="0" t="s">
        <v>2946</v>
      </c>
      <c r="E717" s="25" t="n">
        <v>0.11</v>
      </c>
      <c r="F717" s="25" t="n">
        <v>0.19</v>
      </c>
      <c r="G717" s="26" t="s">
        <v>2471</v>
      </c>
    </row>
    <row r="718" customFormat="false" ht="15" hidden="false" customHeight="true" outlineLevel="0" collapsed="false">
      <c r="A718" s="0" t="s">
        <v>4098</v>
      </c>
      <c r="B718" s="0" t="str">
        <f aca="false">LEFT(A718,7)</f>
        <v>53-7062</v>
      </c>
      <c r="C718" s="0" t="s">
        <v>4099</v>
      </c>
      <c r="D718" s="0" t="s">
        <v>2946</v>
      </c>
      <c r="E718" s="25" t="n">
        <v>0.11</v>
      </c>
      <c r="F718" s="25" t="n">
        <v>0.2</v>
      </c>
      <c r="G718" s="26" t="s">
        <v>2677</v>
      </c>
    </row>
    <row r="719" customFormat="false" ht="15" hidden="false" customHeight="true" outlineLevel="0" collapsed="false">
      <c r="A719" s="0" t="s">
        <v>4100</v>
      </c>
      <c r="B719" s="0" t="str">
        <f aca="false">LEFT(A719,7)</f>
        <v>33-9094</v>
      </c>
      <c r="C719" s="0" t="s">
        <v>4101</v>
      </c>
      <c r="D719" s="0" t="s">
        <v>2769</v>
      </c>
      <c r="E719" s="25" t="n">
        <v>0.11</v>
      </c>
      <c r="F719" s="25" t="n">
        <v>0.2</v>
      </c>
      <c r="G719" s="26" t="s">
        <v>1411</v>
      </c>
    </row>
    <row r="720" customFormat="false" ht="15" hidden="false" customHeight="true" outlineLevel="0" collapsed="false">
      <c r="A720" s="0" t="s">
        <v>4102</v>
      </c>
      <c r="B720" s="0" t="str">
        <f aca="false">LEFT(A720,7)</f>
        <v>51-9041</v>
      </c>
      <c r="C720" s="0" t="s">
        <v>4103</v>
      </c>
      <c r="D720" s="0" t="s">
        <v>2946</v>
      </c>
      <c r="E720" s="25" t="n">
        <v>0.11</v>
      </c>
      <c r="F720" s="25" t="n">
        <v>0.19</v>
      </c>
      <c r="G720" s="26" t="s">
        <v>2481</v>
      </c>
    </row>
    <row r="721" customFormat="false" ht="15" hidden="false" customHeight="true" outlineLevel="0" collapsed="false">
      <c r="A721" s="0" t="s">
        <v>4104</v>
      </c>
      <c r="B721" s="0" t="str">
        <f aca="false">LEFT(A721,7)</f>
        <v>29-2057</v>
      </c>
      <c r="C721" s="0" t="s">
        <v>4105</v>
      </c>
      <c r="D721" s="0" t="s">
        <v>2721</v>
      </c>
      <c r="E721" s="25" t="n">
        <v>0.11</v>
      </c>
      <c r="F721" s="25" t="n">
        <v>0.19</v>
      </c>
      <c r="G721" s="26" t="s">
        <v>1251</v>
      </c>
    </row>
    <row r="722" customFormat="false" ht="15" hidden="false" customHeight="true" outlineLevel="0" collapsed="false">
      <c r="A722" s="0" t="s">
        <v>4106</v>
      </c>
      <c r="B722" s="0" t="str">
        <f aca="false">LEFT(A722,7)</f>
        <v>47-4021</v>
      </c>
      <c r="C722" s="0" t="s">
        <v>4107</v>
      </c>
      <c r="D722" s="0" t="s">
        <v>2946</v>
      </c>
      <c r="E722" s="25" t="n">
        <v>0.1</v>
      </c>
      <c r="F722" s="25" t="n">
        <v>0.33</v>
      </c>
      <c r="G722" s="26" t="s">
        <v>2031</v>
      </c>
    </row>
    <row r="723" customFormat="false" ht="15" hidden="false" customHeight="true" outlineLevel="0" collapsed="false">
      <c r="A723" s="0" t="s">
        <v>4108</v>
      </c>
      <c r="B723" s="0" t="str">
        <f aca="false">LEFT(A723,7)</f>
        <v>51-7031</v>
      </c>
      <c r="C723" s="0" t="s">
        <v>4109</v>
      </c>
      <c r="D723" s="0" t="s">
        <v>2946</v>
      </c>
      <c r="E723" s="25" t="n">
        <v>0.1</v>
      </c>
      <c r="F723" s="25" t="n">
        <v>0.25</v>
      </c>
      <c r="G723" s="26" t="s">
        <v>2417</v>
      </c>
    </row>
    <row r="724" customFormat="false" ht="15" hidden="false" customHeight="true" outlineLevel="0" collapsed="false">
      <c r="A724" s="0" t="s">
        <v>4110</v>
      </c>
      <c r="B724" s="0" t="str">
        <f aca="false">LEFT(A724,7)</f>
        <v>51-8099</v>
      </c>
      <c r="C724" s="0" t="s">
        <v>4111</v>
      </c>
      <c r="D724" s="0" t="s">
        <v>2946</v>
      </c>
      <c r="E724" s="25" t="n">
        <v>0.1</v>
      </c>
      <c r="F724" s="25" t="n">
        <v>0.33</v>
      </c>
      <c r="G724" s="26" t="s">
        <v>2455</v>
      </c>
    </row>
    <row r="725" customFormat="false" ht="15" hidden="false" customHeight="true" outlineLevel="0" collapsed="false">
      <c r="A725" s="0" t="s">
        <v>4112</v>
      </c>
      <c r="B725" s="0" t="str">
        <f aca="false">LEFT(A725,7)</f>
        <v>29-2099</v>
      </c>
      <c r="C725" s="0" t="s">
        <v>4113</v>
      </c>
      <c r="D725" s="0" t="s">
        <v>2721</v>
      </c>
      <c r="E725" s="25" t="n">
        <v>0.1</v>
      </c>
      <c r="F725" s="25" t="n">
        <v>0.23</v>
      </c>
      <c r="G725" s="26" t="s">
        <v>1268</v>
      </c>
    </row>
    <row r="726" customFormat="false" ht="15" hidden="false" customHeight="true" outlineLevel="0" collapsed="false">
      <c r="A726" s="0" t="s">
        <v>4114</v>
      </c>
      <c r="B726" s="0" t="str">
        <f aca="false">LEFT(A726,7)</f>
        <v>51-9195</v>
      </c>
      <c r="C726" s="0" t="s">
        <v>4115</v>
      </c>
      <c r="D726" s="0" t="s">
        <v>2946</v>
      </c>
      <c r="E726" s="25" t="n">
        <v>0.1</v>
      </c>
      <c r="F726" s="25" t="n">
        <v>0.26</v>
      </c>
      <c r="G726" s="26" t="s">
        <v>2530</v>
      </c>
    </row>
    <row r="727" customFormat="false" ht="15" hidden="false" customHeight="true" outlineLevel="0" collapsed="false">
      <c r="A727" s="0" t="s">
        <v>4116</v>
      </c>
      <c r="B727" s="0" t="str">
        <f aca="false">LEFT(A727,7)</f>
        <v>31-1131</v>
      </c>
      <c r="C727" s="0" t="s">
        <v>4117</v>
      </c>
      <c r="D727" s="0" t="s">
        <v>2721</v>
      </c>
      <c r="E727" s="25" t="n">
        <v>0.1</v>
      </c>
      <c r="F727" s="25" t="n">
        <v>0.2</v>
      </c>
      <c r="G727" s="26" t="s">
        <v>1293</v>
      </c>
    </row>
    <row r="728" customFormat="false" ht="15" hidden="false" customHeight="true" outlineLevel="0" collapsed="false">
      <c r="A728" s="0" t="s">
        <v>4118</v>
      </c>
      <c r="B728" s="0" t="str">
        <f aca="false">LEFT(A728,7)</f>
        <v>51-5113</v>
      </c>
      <c r="C728" s="0" t="s">
        <v>4119</v>
      </c>
      <c r="D728" s="0" t="s">
        <v>2946</v>
      </c>
      <c r="E728" s="25" t="n">
        <v>0.1</v>
      </c>
      <c r="F728" s="25" t="n">
        <v>0.21</v>
      </c>
      <c r="G728" s="26" t="s">
        <v>2362</v>
      </c>
    </row>
    <row r="729" customFormat="false" ht="15" hidden="false" customHeight="true" outlineLevel="0" collapsed="false">
      <c r="A729" s="0" t="s">
        <v>4120</v>
      </c>
      <c r="B729" s="0" t="str">
        <f aca="false">LEFT(A729,7)</f>
        <v>29-2012</v>
      </c>
      <c r="C729" s="0" t="s">
        <v>4121</v>
      </c>
      <c r="D729" s="0" t="s">
        <v>2721</v>
      </c>
      <c r="E729" s="25" t="n">
        <v>0.1</v>
      </c>
      <c r="F729" s="25" t="n">
        <v>0.32</v>
      </c>
      <c r="G729" s="26" t="s">
        <v>1217</v>
      </c>
    </row>
    <row r="730" customFormat="false" ht="15" hidden="false" customHeight="true" outlineLevel="0" collapsed="false">
      <c r="A730" s="0" t="s">
        <v>4122</v>
      </c>
      <c r="B730" s="0" t="str">
        <f aca="false">LEFT(A730,7)</f>
        <v>47-5044</v>
      </c>
      <c r="C730" s="0" t="s">
        <v>4123</v>
      </c>
      <c r="D730" s="0" t="s">
        <v>2946</v>
      </c>
      <c r="E730" s="25" t="n">
        <v>0.1</v>
      </c>
      <c r="F730" s="25" t="n">
        <v>0.18</v>
      </c>
      <c r="G730" s="26" t="s">
        <v>2074</v>
      </c>
    </row>
    <row r="731" customFormat="false" ht="15" hidden="false" customHeight="true" outlineLevel="0" collapsed="false">
      <c r="A731" s="0" t="s">
        <v>4124</v>
      </c>
      <c r="B731" s="0" t="str">
        <f aca="false">LEFT(A731,7)</f>
        <v>47-5022</v>
      </c>
      <c r="C731" s="0" t="s">
        <v>4125</v>
      </c>
      <c r="D731" s="0" t="s">
        <v>2946</v>
      </c>
      <c r="E731" s="25" t="n">
        <v>0.1</v>
      </c>
      <c r="F731" s="25" t="n">
        <v>0.23</v>
      </c>
      <c r="G731" s="26" t="s">
        <v>2061</v>
      </c>
    </row>
    <row r="732" customFormat="false" ht="15" hidden="false" customHeight="true" outlineLevel="0" collapsed="false">
      <c r="A732" s="0" t="s">
        <v>4126</v>
      </c>
      <c r="B732" s="0" t="str">
        <f aca="false">LEFT(A732,7)</f>
        <v>51-3091</v>
      </c>
      <c r="C732" s="0" t="s">
        <v>4127</v>
      </c>
      <c r="D732" s="0" t="s">
        <v>2946</v>
      </c>
      <c r="E732" s="25" t="n">
        <v>0.1</v>
      </c>
      <c r="F732" s="25" t="n">
        <v>0.18</v>
      </c>
      <c r="G732" s="26" t="s">
        <v>2280</v>
      </c>
    </row>
    <row r="733" customFormat="false" ht="15" hidden="false" customHeight="true" outlineLevel="0" collapsed="false">
      <c r="A733" s="0" t="s">
        <v>4128</v>
      </c>
      <c r="B733" s="0" t="str">
        <f aca="false">LEFT(A733,7)</f>
        <v>49-9021</v>
      </c>
      <c r="C733" s="0" t="s">
        <v>4129</v>
      </c>
      <c r="D733" s="0" t="s">
        <v>2769</v>
      </c>
      <c r="E733" s="25" t="n">
        <v>0.1</v>
      </c>
      <c r="F733" s="25" t="n">
        <v>0.18</v>
      </c>
      <c r="G733" s="26" t="s">
        <v>2177</v>
      </c>
    </row>
    <row r="734" customFormat="false" ht="15" hidden="false" customHeight="true" outlineLevel="0" collapsed="false">
      <c r="A734" s="0" t="s">
        <v>4130</v>
      </c>
      <c r="B734" s="0" t="str">
        <f aca="false">LEFT(A734,7)</f>
        <v>27-4032</v>
      </c>
      <c r="C734" s="0" t="s">
        <v>4131</v>
      </c>
      <c r="D734" s="0" t="s">
        <v>2716</v>
      </c>
      <c r="E734" s="25" t="n">
        <v>0.1</v>
      </c>
      <c r="F734" s="25" t="n">
        <v>0.25</v>
      </c>
      <c r="G734" s="26" t="s">
        <v>1093</v>
      </c>
    </row>
    <row r="735" customFormat="false" ht="15" hidden="false" customHeight="true" outlineLevel="0" collapsed="false">
      <c r="A735" s="0" t="s">
        <v>4132</v>
      </c>
      <c r="B735" s="0" t="str">
        <f aca="false">LEFT(A735,7)</f>
        <v>49-9012</v>
      </c>
      <c r="C735" s="0" t="s">
        <v>4133</v>
      </c>
      <c r="D735" s="0" t="s">
        <v>2769</v>
      </c>
      <c r="E735" s="25" t="n">
        <v>0.1</v>
      </c>
      <c r="F735" s="25" t="n">
        <v>0.23</v>
      </c>
      <c r="G735" s="26" t="s">
        <v>2173</v>
      </c>
    </row>
    <row r="736" customFormat="false" ht="15" hidden="false" customHeight="true" outlineLevel="0" collapsed="false">
      <c r="A736" s="0" t="s">
        <v>4134</v>
      </c>
      <c r="B736" s="0" t="str">
        <f aca="false">LEFT(A736,7)</f>
        <v>27-4014</v>
      </c>
      <c r="C736" s="0" t="s">
        <v>4135</v>
      </c>
      <c r="D736" s="0" t="s">
        <v>2716</v>
      </c>
      <c r="E736" s="25" t="n">
        <v>0.1</v>
      </c>
      <c r="F736" s="25" t="n">
        <v>0.23</v>
      </c>
      <c r="G736" s="26" t="s">
        <v>1082</v>
      </c>
    </row>
    <row r="737" customFormat="false" ht="15" hidden="false" customHeight="true" outlineLevel="0" collapsed="false">
      <c r="A737" s="0" t="s">
        <v>4136</v>
      </c>
      <c r="B737" s="0" t="str">
        <f aca="false">LEFT(A737,7)</f>
        <v>33-9092</v>
      </c>
      <c r="C737" s="0" t="s">
        <v>4137</v>
      </c>
      <c r="D737" s="0" t="s">
        <v>2769</v>
      </c>
      <c r="E737" s="25" t="n">
        <v>0.1</v>
      </c>
      <c r="F737" s="25" t="n">
        <v>0.22</v>
      </c>
      <c r="G737" s="26" t="s">
        <v>1407</v>
      </c>
    </row>
    <row r="738" customFormat="false" ht="15" hidden="false" customHeight="true" outlineLevel="0" collapsed="false">
      <c r="A738" s="0" t="s">
        <v>4138</v>
      </c>
      <c r="B738" s="0" t="str">
        <f aca="false">LEFT(A738,7)</f>
        <v>47-5012</v>
      </c>
      <c r="C738" s="0" t="s">
        <v>4139</v>
      </c>
      <c r="D738" s="0" t="s">
        <v>2946</v>
      </c>
      <c r="E738" s="25" t="n">
        <v>0.1</v>
      </c>
      <c r="F738" s="25" t="n">
        <v>0.18</v>
      </c>
      <c r="G738" s="26" t="s">
        <v>2055</v>
      </c>
    </row>
    <row r="739" customFormat="false" ht="15" hidden="false" customHeight="true" outlineLevel="0" collapsed="false">
      <c r="A739" s="0" t="s">
        <v>4140</v>
      </c>
      <c r="B739" s="0" t="str">
        <f aca="false">LEFT(A739,7)</f>
        <v>53-3011</v>
      </c>
      <c r="C739" s="0" t="s">
        <v>4141</v>
      </c>
      <c r="D739" s="0" t="s">
        <v>2946</v>
      </c>
      <c r="E739" s="25" t="n">
        <v>0.1</v>
      </c>
      <c r="F739" s="25" t="n">
        <v>0.17</v>
      </c>
      <c r="G739" s="26" t="s">
        <v>2571</v>
      </c>
    </row>
    <row r="740" customFormat="false" ht="15" hidden="false" customHeight="true" outlineLevel="0" collapsed="false">
      <c r="A740" s="0" t="s">
        <v>4142</v>
      </c>
      <c r="B740" s="0" t="str">
        <f aca="false">LEFT(A740,7)</f>
        <v>49-3042</v>
      </c>
      <c r="C740" s="0" t="s">
        <v>4143</v>
      </c>
      <c r="D740" s="0" t="s">
        <v>2769</v>
      </c>
      <c r="E740" s="25" t="n">
        <v>0.1</v>
      </c>
      <c r="F740" s="25" t="n">
        <v>0.32</v>
      </c>
      <c r="G740" s="26" t="s">
        <v>2147</v>
      </c>
    </row>
    <row r="741" customFormat="false" ht="15" hidden="false" customHeight="true" outlineLevel="0" collapsed="false">
      <c r="A741" s="0" t="s">
        <v>4144</v>
      </c>
      <c r="B741" s="0" t="str">
        <f aca="false">LEFT(A741,7)</f>
        <v>47-4041</v>
      </c>
      <c r="C741" s="0" t="s">
        <v>4145</v>
      </c>
      <c r="D741" s="0" t="s">
        <v>2946</v>
      </c>
      <c r="E741" s="25" t="n">
        <v>0.09</v>
      </c>
      <c r="F741" s="25" t="n">
        <v>0.24</v>
      </c>
      <c r="G741" s="26" t="s">
        <v>2037</v>
      </c>
    </row>
    <row r="742" customFormat="false" ht="15" hidden="false" customHeight="true" outlineLevel="0" collapsed="false">
      <c r="A742" s="0" t="s">
        <v>4146</v>
      </c>
      <c r="B742" s="0" t="str">
        <f aca="false">LEFT(A742,7)</f>
        <v>51-4033</v>
      </c>
      <c r="C742" s="0" t="s">
        <v>4147</v>
      </c>
      <c r="D742" s="0" t="s">
        <v>2946</v>
      </c>
      <c r="E742" s="25" t="n">
        <v>0.09</v>
      </c>
      <c r="F742" s="25" t="n">
        <v>0.29</v>
      </c>
      <c r="G742" s="26" t="s">
        <v>2304</v>
      </c>
    </row>
    <row r="743" customFormat="false" ht="15" hidden="false" customHeight="true" outlineLevel="0" collapsed="false">
      <c r="A743" s="0" t="s">
        <v>4148</v>
      </c>
      <c r="B743" s="0" t="str">
        <f aca="false">LEFT(A743,7)</f>
        <v>51-4191</v>
      </c>
      <c r="C743" s="0" t="s">
        <v>4149</v>
      </c>
      <c r="D743" s="0" t="s">
        <v>2946</v>
      </c>
      <c r="E743" s="25" t="n">
        <v>0.09</v>
      </c>
      <c r="F743" s="25" t="n">
        <v>0.22</v>
      </c>
      <c r="G743" s="26" t="s">
        <v>2345</v>
      </c>
    </row>
    <row r="744" customFormat="false" ht="15" hidden="false" customHeight="true" outlineLevel="0" collapsed="false">
      <c r="A744" s="0" t="s">
        <v>4150</v>
      </c>
      <c r="B744" s="0" t="str">
        <f aca="false">LEFT(A744,7)</f>
        <v>51-6093</v>
      </c>
      <c r="C744" s="0" t="s">
        <v>2404</v>
      </c>
      <c r="D744" s="0" t="s">
        <v>2946</v>
      </c>
      <c r="E744" s="25" t="n">
        <v>0.09</v>
      </c>
      <c r="F744" s="25" t="n">
        <v>0.24</v>
      </c>
      <c r="G744" s="26" t="s">
        <v>2403</v>
      </c>
    </row>
    <row r="745" customFormat="false" ht="15" hidden="false" customHeight="true" outlineLevel="0" collapsed="false">
      <c r="A745" s="0" t="s">
        <v>4151</v>
      </c>
      <c r="B745" s="0" t="str">
        <f aca="false">LEFT(A745,7)</f>
        <v>29-1071</v>
      </c>
      <c r="C745" s="0" t="s">
        <v>4152</v>
      </c>
      <c r="D745" s="0" t="s">
        <v>2721</v>
      </c>
      <c r="E745" s="25" t="n">
        <v>0.09</v>
      </c>
      <c r="F745" s="25" t="n">
        <v>0.29</v>
      </c>
      <c r="G745" s="26" t="s">
        <v>1129</v>
      </c>
    </row>
    <row r="746" customFormat="false" ht="15" hidden="false" customHeight="true" outlineLevel="0" collapsed="false">
      <c r="A746" s="0" t="s">
        <v>4153</v>
      </c>
      <c r="B746" s="0" t="str">
        <f aca="false">LEFT(A746,7)</f>
        <v>53-7064</v>
      </c>
      <c r="C746" s="0" t="s">
        <v>4154</v>
      </c>
      <c r="D746" s="0" t="s">
        <v>2946</v>
      </c>
      <c r="E746" s="25" t="n">
        <v>0.09</v>
      </c>
      <c r="F746" s="25" t="n">
        <v>0.16</v>
      </c>
      <c r="G746" s="26" t="s">
        <v>2681</v>
      </c>
    </row>
    <row r="747" customFormat="false" ht="15" hidden="false" customHeight="true" outlineLevel="0" collapsed="false">
      <c r="A747" s="0" t="s">
        <v>4155</v>
      </c>
      <c r="B747" s="0" t="str">
        <f aca="false">LEFT(A747,7)</f>
        <v>51-9192</v>
      </c>
      <c r="C747" s="0" t="s">
        <v>4156</v>
      </c>
      <c r="D747" s="0" t="s">
        <v>2946</v>
      </c>
      <c r="E747" s="25" t="n">
        <v>0.09</v>
      </c>
      <c r="F747" s="25" t="n">
        <v>0.16</v>
      </c>
      <c r="G747" s="26" t="s">
        <v>2524</v>
      </c>
    </row>
    <row r="748" customFormat="false" ht="15" hidden="false" customHeight="true" outlineLevel="0" collapsed="false">
      <c r="A748" s="0" t="s">
        <v>4157</v>
      </c>
      <c r="B748" s="0" t="str">
        <f aca="false">LEFT(A748,7)</f>
        <v>51-4021</v>
      </c>
      <c r="C748" s="0" t="s">
        <v>4158</v>
      </c>
      <c r="D748" s="0" t="s">
        <v>2946</v>
      </c>
      <c r="E748" s="25" t="n">
        <v>0.09</v>
      </c>
      <c r="F748" s="25" t="n">
        <v>0.22</v>
      </c>
      <c r="G748" s="26" t="s">
        <v>2292</v>
      </c>
    </row>
    <row r="749" customFormat="false" ht="15" hidden="false" customHeight="true" outlineLevel="0" collapsed="false">
      <c r="A749" s="0" t="s">
        <v>4159</v>
      </c>
      <c r="B749" s="0" t="str">
        <f aca="false">LEFT(A749,7)</f>
        <v>51-9012</v>
      </c>
      <c r="C749" s="0" t="s">
        <v>4160</v>
      </c>
      <c r="D749" s="0" t="s">
        <v>2946</v>
      </c>
      <c r="E749" s="25" t="n">
        <v>0.09</v>
      </c>
      <c r="F749" s="25" t="n">
        <v>0.17</v>
      </c>
      <c r="G749" s="26" t="s">
        <v>2463</v>
      </c>
    </row>
    <row r="750" customFormat="false" ht="15" hidden="false" customHeight="true" outlineLevel="0" collapsed="false">
      <c r="A750" s="0" t="s">
        <v>4161</v>
      </c>
      <c r="B750" s="0" t="str">
        <f aca="false">LEFT(A750,7)</f>
        <v>49-3092</v>
      </c>
      <c r="C750" s="0" t="s">
        <v>4162</v>
      </c>
      <c r="D750" s="0" t="s">
        <v>2769</v>
      </c>
      <c r="E750" s="25" t="n">
        <v>0.09</v>
      </c>
      <c r="F750" s="25" t="n">
        <v>0.22</v>
      </c>
      <c r="G750" s="26" t="s">
        <v>2163</v>
      </c>
    </row>
    <row r="751" customFormat="false" ht="15" hidden="false" customHeight="true" outlineLevel="0" collapsed="false">
      <c r="A751" s="0" t="s">
        <v>4163</v>
      </c>
      <c r="B751" s="0" t="str">
        <f aca="false">LEFT(A751,7)</f>
        <v>27-2012</v>
      </c>
      <c r="C751" s="0" t="s">
        <v>4164</v>
      </c>
      <c r="D751" s="0" t="s">
        <v>2716</v>
      </c>
      <c r="E751" s="25" t="n">
        <v>0.08</v>
      </c>
      <c r="F751" s="25" t="n">
        <v>0.27</v>
      </c>
      <c r="G751" s="26" t="s">
        <v>1018</v>
      </c>
    </row>
    <row r="752" customFormat="false" ht="15" hidden="false" customHeight="true" outlineLevel="0" collapsed="false">
      <c r="A752" s="0" t="s">
        <v>4165</v>
      </c>
      <c r="B752" s="0" t="str">
        <f aca="false">LEFT(A752,7)</f>
        <v>53-7021</v>
      </c>
      <c r="C752" s="0" t="s">
        <v>4166</v>
      </c>
      <c r="D752" s="0" t="s">
        <v>2946</v>
      </c>
      <c r="E752" s="25" t="n">
        <v>0.08</v>
      </c>
      <c r="F752" s="25" t="n">
        <v>0.26</v>
      </c>
      <c r="G752" s="26" t="s">
        <v>2663</v>
      </c>
    </row>
    <row r="753" customFormat="false" ht="15" hidden="false" customHeight="true" outlineLevel="0" collapsed="false">
      <c r="A753" s="0" t="s">
        <v>4167</v>
      </c>
      <c r="B753" s="0" t="str">
        <f aca="false">LEFT(A753,7)</f>
        <v>47-5013</v>
      </c>
      <c r="C753" s="0" t="s">
        <v>4168</v>
      </c>
      <c r="D753" s="0" t="s">
        <v>2946</v>
      </c>
      <c r="E753" s="25" t="n">
        <v>0.08</v>
      </c>
      <c r="F753" s="25" t="n">
        <v>0.19</v>
      </c>
      <c r="G753" s="26" t="s">
        <v>2057</v>
      </c>
    </row>
    <row r="754" customFormat="false" ht="15" hidden="false" customHeight="true" outlineLevel="0" collapsed="false">
      <c r="A754" s="0" t="s">
        <v>4169</v>
      </c>
      <c r="B754" s="0" t="str">
        <f aca="false">LEFT(A754,7)</f>
        <v>51-4022</v>
      </c>
      <c r="C754" s="0" t="s">
        <v>4170</v>
      </c>
      <c r="D754" s="0" t="s">
        <v>2946</v>
      </c>
      <c r="E754" s="25" t="n">
        <v>0.08</v>
      </c>
      <c r="F754" s="25" t="n">
        <v>0.15</v>
      </c>
      <c r="G754" s="26" t="s">
        <v>2294</v>
      </c>
    </row>
    <row r="755" customFormat="false" ht="15" hidden="false" customHeight="true" outlineLevel="0" collapsed="false">
      <c r="A755" s="0" t="s">
        <v>4171</v>
      </c>
      <c r="B755" s="0" t="str">
        <f aca="false">LEFT(A755,7)</f>
        <v>37-2012</v>
      </c>
      <c r="C755" s="0" t="s">
        <v>4172</v>
      </c>
      <c r="D755" s="0" t="s">
        <v>2769</v>
      </c>
      <c r="E755" s="25" t="n">
        <v>0.08</v>
      </c>
      <c r="F755" s="25" t="n">
        <v>0.14</v>
      </c>
      <c r="G755" s="26" t="s">
        <v>1488</v>
      </c>
    </row>
    <row r="756" customFormat="false" ht="15" hidden="false" customHeight="true" outlineLevel="0" collapsed="false">
      <c r="A756" s="0" t="s">
        <v>4173</v>
      </c>
      <c r="B756" s="0" t="str">
        <f aca="false">LEFT(A756,7)</f>
        <v>29-2055</v>
      </c>
      <c r="C756" s="0" t="s">
        <v>4174</v>
      </c>
      <c r="D756" s="0" t="s">
        <v>2721</v>
      </c>
      <c r="E756" s="25" t="n">
        <v>0.08</v>
      </c>
      <c r="F756" s="25" t="n">
        <v>0.2</v>
      </c>
      <c r="G756" s="26" t="s">
        <v>1247</v>
      </c>
    </row>
    <row r="757" customFormat="false" ht="15" hidden="false" customHeight="true" outlineLevel="0" collapsed="false">
      <c r="A757" s="0" t="s">
        <v>4175</v>
      </c>
      <c r="B757" s="0" t="str">
        <f aca="false">LEFT(A757,7)</f>
        <v>39-3031</v>
      </c>
      <c r="C757" s="0" t="s">
        <v>4176</v>
      </c>
      <c r="D757" s="0" t="s">
        <v>2769</v>
      </c>
      <c r="E757" s="25" t="n">
        <v>0.08</v>
      </c>
      <c r="F757" s="25" t="n">
        <v>0.22</v>
      </c>
      <c r="G757" s="26" t="s">
        <v>1542</v>
      </c>
    </row>
    <row r="758" customFormat="false" ht="15" hidden="false" customHeight="true" outlineLevel="0" collapsed="false">
      <c r="A758" s="0" t="s">
        <v>4177</v>
      </c>
      <c r="B758" s="0" t="str">
        <f aca="false">LEFT(A758,7)</f>
        <v>39-2011</v>
      </c>
      <c r="C758" s="0" t="s">
        <v>4178</v>
      </c>
      <c r="D758" s="0" t="s">
        <v>2769</v>
      </c>
      <c r="E758" s="25" t="n">
        <v>0.08</v>
      </c>
      <c r="F758" s="25" t="n">
        <v>0.18</v>
      </c>
      <c r="G758" s="26" t="s">
        <v>1523</v>
      </c>
    </row>
    <row r="759" customFormat="false" ht="15" hidden="false" customHeight="true" outlineLevel="0" collapsed="false">
      <c r="A759" s="0" t="s">
        <v>4179</v>
      </c>
      <c r="B759" s="0" t="str">
        <f aca="false">LEFT(A759,7)</f>
        <v>51-9151</v>
      </c>
      <c r="C759" s="0" t="s">
        <v>4180</v>
      </c>
      <c r="D759" s="0" t="s">
        <v>2946</v>
      </c>
      <c r="E759" s="25" t="n">
        <v>0.08</v>
      </c>
      <c r="F759" s="25" t="n">
        <v>0.21</v>
      </c>
      <c r="G759" s="26" t="s">
        <v>2513</v>
      </c>
    </row>
    <row r="760" customFormat="false" ht="15" hidden="false" customHeight="true" outlineLevel="0" collapsed="false">
      <c r="A760" s="0" t="s">
        <v>4181</v>
      </c>
      <c r="B760" s="0" t="str">
        <f aca="false">LEFT(A760,7)</f>
        <v>39-5091</v>
      </c>
      <c r="C760" s="0" t="s">
        <v>4182</v>
      </c>
      <c r="D760" s="0" t="s">
        <v>2769</v>
      </c>
      <c r="E760" s="25" t="n">
        <v>0.08</v>
      </c>
      <c r="F760" s="25" t="n">
        <v>0.31</v>
      </c>
      <c r="G760" s="26" t="s">
        <v>1577</v>
      </c>
    </row>
    <row r="761" customFormat="false" ht="15" hidden="false" customHeight="true" outlineLevel="0" collapsed="false">
      <c r="A761" s="0" t="s">
        <v>4183</v>
      </c>
      <c r="B761" s="0" t="str">
        <f aca="false">LEFT(A761,7)</f>
        <v>53-7063</v>
      </c>
      <c r="C761" s="0" t="s">
        <v>4184</v>
      </c>
      <c r="D761" s="0" t="s">
        <v>2946</v>
      </c>
      <c r="E761" s="25" t="n">
        <v>0.08</v>
      </c>
      <c r="F761" s="25" t="n">
        <v>0.15</v>
      </c>
      <c r="G761" s="26" t="s">
        <v>2679</v>
      </c>
    </row>
    <row r="762" customFormat="false" ht="15" hidden="false" customHeight="true" outlineLevel="0" collapsed="false">
      <c r="A762" s="0" t="s">
        <v>4185</v>
      </c>
      <c r="B762" s="0" t="str">
        <f aca="false">LEFT(A762,7)</f>
        <v>49-3051</v>
      </c>
      <c r="C762" s="0" t="s">
        <v>4186</v>
      </c>
      <c r="D762" s="0" t="s">
        <v>2769</v>
      </c>
      <c r="E762" s="25" t="n">
        <v>0.08</v>
      </c>
      <c r="F762" s="25" t="n">
        <v>0.15</v>
      </c>
      <c r="G762" s="26" t="s">
        <v>2153</v>
      </c>
    </row>
    <row r="763" customFormat="false" ht="15" hidden="false" customHeight="true" outlineLevel="0" collapsed="false">
      <c r="A763" s="0" t="s">
        <v>4187</v>
      </c>
      <c r="B763" s="0" t="str">
        <f aca="false">LEFT(A763,7)</f>
        <v>49-3011</v>
      </c>
      <c r="C763" s="0" t="s">
        <v>4188</v>
      </c>
      <c r="D763" s="0" t="s">
        <v>2769</v>
      </c>
      <c r="E763" s="25" t="n">
        <v>0.08</v>
      </c>
      <c r="F763" s="25" t="n">
        <v>0.19</v>
      </c>
      <c r="G763" s="26" t="s">
        <v>2131</v>
      </c>
    </row>
    <row r="764" customFormat="false" ht="15" hidden="false" customHeight="true" outlineLevel="0" collapsed="false">
      <c r="A764" s="0" t="s">
        <v>4189</v>
      </c>
      <c r="B764" s="0" t="str">
        <f aca="false">LEFT(A764,7)</f>
        <v>49-9052</v>
      </c>
      <c r="C764" s="0" t="s">
        <v>4190</v>
      </c>
      <c r="D764" s="0" t="s">
        <v>2769</v>
      </c>
      <c r="E764" s="25" t="n">
        <v>0.08</v>
      </c>
      <c r="F764" s="25" t="n">
        <v>0.19</v>
      </c>
      <c r="G764" s="26" t="s">
        <v>2195</v>
      </c>
    </row>
    <row r="765" customFormat="false" ht="15" hidden="false" customHeight="true" outlineLevel="0" collapsed="false">
      <c r="A765" s="0" t="s">
        <v>4191</v>
      </c>
      <c r="B765" s="0" t="str">
        <f aca="false">LEFT(A765,7)</f>
        <v>49-9094</v>
      </c>
      <c r="C765" s="0" t="s">
        <v>4192</v>
      </c>
      <c r="D765" s="0" t="s">
        <v>2769</v>
      </c>
      <c r="E765" s="25" t="n">
        <v>0.08</v>
      </c>
      <c r="F765" s="25" t="n">
        <v>0.14</v>
      </c>
      <c r="G765" s="26" t="s">
        <v>2221</v>
      </c>
    </row>
    <row r="766" customFormat="false" ht="15" hidden="false" customHeight="true" outlineLevel="0" collapsed="false">
      <c r="A766" s="0" t="s">
        <v>4193</v>
      </c>
      <c r="B766" s="0" t="str">
        <f aca="false">LEFT(A766,7)</f>
        <v>17-3013</v>
      </c>
      <c r="C766" s="0" t="s">
        <v>4194</v>
      </c>
      <c r="D766" s="0" t="s">
        <v>2865</v>
      </c>
      <c r="E766" s="25" t="n">
        <v>0.07</v>
      </c>
      <c r="F766" s="25" t="n">
        <v>0.47</v>
      </c>
      <c r="G766" s="26" t="s">
        <v>540</v>
      </c>
    </row>
    <row r="767" customFormat="false" ht="15" hidden="false" customHeight="true" outlineLevel="0" collapsed="false">
      <c r="A767" s="0" t="s">
        <v>4195</v>
      </c>
      <c r="B767" s="0" t="str">
        <f aca="false">LEFT(A767,7)</f>
        <v>51-7021</v>
      </c>
      <c r="C767" s="0" t="s">
        <v>4196</v>
      </c>
      <c r="D767" s="0" t="s">
        <v>2946</v>
      </c>
      <c r="E767" s="25" t="n">
        <v>0.07</v>
      </c>
      <c r="F767" s="25" t="n">
        <v>0.17</v>
      </c>
      <c r="G767" s="26" t="s">
        <v>2414</v>
      </c>
    </row>
    <row r="768" customFormat="false" ht="15" hidden="false" customHeight="true" outlineLevel="0" collapsed="false">
      <c r="A768" s="0" t="s">
        <v>4197</v>
      </c>
      <c r="B768" s="0" t="str">
        <f aca="false">LEFT(A768,7)</f>
        <v>47-5032</v>
      </c>
      <c r="C768" s="0" t="s">
        <v>4198</v>
      </c>
      <c r="D768" s="0" t="s">
        <v>2946</v>
      </c>
      <c r="E768" s="25" t="n">
        <v>0.07</v>
      </c>
      <c r="F768" s="25" t="n">
        <v>0.17</v>
      </c>
      <c r="G768" s="26" t="s">
        <v>2067</v>
      </c>
    </row>
    <row r="769" customFormat="false" ht="15" hidden="false" customHeight="true" outlineLevel="0" collapsed="false">
      <c r="A769" s="0" t="s">
        <v>4199</v>
      </c>
      <c r="B769" s="0" t="str">
        <f aca="false">LEFT(A769,7)</f>
        <v>47-5011</v>
      </c>
      <c r="C769" s="0" t="s">
        <v>4200</v>
      </c>
      <c r="D769" s="0" t="s">
        <v>2946</v>
      </c>
      <c r="E769" s="25" t="n">
        <v>0.07</v>
      </c>
      <c r="F769" s="25" t="n">
        <v>0.12</v>
      </c>
      <c r="G769" s="26" t="s">
        <v>2053</v>
      </c>
    </row>
    <row r="770" customFormat="false" ht="15" hidden="false" customHeight="true" outlineLevel="0" collapsed="false">
      <c r="A770" s="0" t="s">
        <v>4201</v>
      </c>
      <c r="B770" s="0" t="str">
        <f aca="false">LEFT(A770,7)</f>
        <v>49-2021</v>
      </c>
      <c r="C770" s="0" t="s">
        <v>4202</v>
      </c>
      <c r="D770" s="0" t="s">
        <v>2769</v>
      </c>
      <c r="E770" s="25" t="n">
        <v>0.07</v>
      </c>
      <c r="F770" s="25" t="n">
        <v>0.17</v>
      </c>
      <c r="G770" s="26" t="s">
        <v>2105</v>
      </c>
    </row>
    <row r="771" customFormat="false" ht="15" hidden="false" customHeight="true" outlineLevel="0" collapsed="false">
      <c r="A771" s="0" t="s">
        <v>4203</v>
      </c>
      <c r="B771" s="0" t="str">
        <f aca="false">LEFT(A771,7)</f>
        <v>47-2152</v>
      </c>
      <c r="C771" s="0" t="s">
        <v>4204</v>
      </c>
      <c r="D771" s="0" t="s">
        <v>2946</v>
      </c>
      <c r="E771" s="25" t="n">
        <v>0.07</v>
      </c>
      <c r="F771" s="25" t="n">
        <v>0.18</v>
      </c>
      <c r="G771" s="26" t="s">
        <v>1987</v>
      </c>
    </row>
    <row r="772" customFormat="false" ht="15" hidden="false" customHeight="true" outlineLevel="0" collapsed="false">
      <c r="A772" s="0" t="s">
        <v>4205</v>
      </c>
      <c r="B772" s="0" t="str">
        <f aca="false">LEFT(A772,7)</f>
        <v>37-2011</v>
      </c>
      <c r="C772" s="0" t="s">
        <v>4206</v>
      </c>
      <c r="D772" s="0" t="s">
        <v>2769</v>
      </c>
      <c r="E772" s="25" t="n">
        <v>0.07</v>
      </c>
      <c r="F772" s="25" t="n">
        <v>0.16</v>
      </c>
      <c r="G772" s="26" t="s">
        <v>1486</v>
      </c>
    </row>
    <row r="773" customFormat="false" ht="15" hidden="false" customHeight="true" outlineLevel="0" collapsed="false">
      <c r="A773" s="0" t="s">
        <v>4207</v>
      </c>
      <c r="B773" s="0" t="str">
        <f aca="false">LEFT(A773,7)</f>
        <v>51-6052</v>
      </c>
      <c r="C773" s="0" t="s">
        <v>4208</v>
      </c>
      <c r="D773" s="0" t="s">
        <v>2946</v>
      </c>
      <c r="E773" s="25" t="n">
        <v>0.07</v>
      </c>
      <c r="F773" s="25" t="n">
        <v>0.16</v>
      </c>
      <c r="G773" s="26" t="s">
        <v>2385</v>
      </c>
    </row>
    <row r="774" customFormat="false" ht="15" hidden="false" customHeight="true" outlineLevel="0" collapsed="false">
      <c r="A774" s="0" t="s">
        <v>4209</v>
      </c>
      <c r="B774" s="0" t="str">
        <f aca="false">LEFT(A774,7)</f>
        <v>49-9011</v>
      </c>
      <c r="C774" s="0" t="s">
        <v>4210</v>
      </c>
      <c r="D774" s="0" t="s">
        <v>2769</v>
      </c>
      <c r="E774" s="25" t="n">
        <v>0.07</v>
      </c>
      <c r="F774" s="25" t="n">
        <v>0.16</v>
      </c>
      <c r="G774" s="26" t="s">
        <v>2171</v>
      </c>
    </row>
    <row r="775" customFormat="false" ht="15" hidden="false" customHeight="true" outlineLevel="0" collapsed="false">
      <c r="A775" s="0" t="s">
        <v>4211</v>
      </c>
      <c r="B775" s="0" t="str">
        <f aca="false">LEFT(A775,7)</f>
        <v>35-3041</v>
      </c>
      <c r="C775" s="0" t="s">
        <v>4212</v>
      </c>
      <c r="D775" s="0" t="s">
        <v>2769</v>
      </c>
      <c r="E775" s="25" t="n">
        <v>0.07</v>
      </c>
      <c r="F775" s="25" t="n">
        <v>0.13</v>
      </c>
      <c r="G775" s="26" t="s">
        <v>1456</v>
      </c>
    </row>
    <row r="776" customFormat="false" ht="15" hidden="false" customHeight="true" outlineLevel="0" collapsed="false">
      <c r="A776" s="0" t="s">
        <v>4213</v>
      </c>
      <c r="B776" s="0" t="str">
        <f aca="false">LEFT(A776,7)</f>
        <v>33-9091</v>
      </c>
      <c r="C776" s="0" t="s">
        <v>4214</v>
      </c>
      <c r="D776" s="0" t="s">
        <v>2769</v>
      </c>
      <c r="E776" s="25" t="n">
        <v>0.07</v>
      </c>
      <c r="F776" s="25" t="n">
        <v>0.13</v>
      </c>
      <c r="G776" s="26" t="s">
        <v>1405</v>
      </c>
    </row>
    <row r="777" customFormat="false" ht="15" hidden="false" customHeight="true" outlineLevel="0" collapsed="false">
      <c r="A777" s="0" t="s">
        <v>4215</v>
      </c>
      <c r="B777" s="0" t="str">
        <f aca="false">LEFT(A777,7)</f>
        <v>51-4051</v>
      </c>
      <c r="C777" s="0" t="s">
        <v>4216</v>
      </c>
      <c r="D777" s="0" t="s">
        <v>2946</v>
      </c>
      <c r="E777" s="25" t="n">
        <v>0.07</v>
      </c>
      <c r="F777" s="25" t="n">
        <v>0.13</v>
      </c>
      <c r="G777" s="26" t="s">
        <v>2315</v>
      </c>
    </row>
    <row r="778" customFormat="false" ht="15" hidden="false" customHeight="true" outlineLevel="0" collapsed="false">
      <c r="A778" s="0" t="s">
        <v>4217</v>
      </c>
      <c r="B778" s="0" t="str">
        <f aca="false">LEFT(A778,7)</f>
        <v>49-2092</v>
      </c>
      <c r="C778" s="0" t="s">
        <v>4218</v>
      </c>
      <c r="D778" s="0" t="s">
        <v>2769</v>
      </c>
      <c r="E778" s="25" t="n">
        <v>0.07</v>
      </c>
      <c r="F778" s="25" t="n">
        <v>0.15</v>
      </c>
      <c r="G778" s="26" t="s">
        <v>2113</v>
      </c>
    </row>
    <row r="779" customFormat="false" ht="15" hidden="false" customHeight="true" outlineLevel="0" collapsed="false">
      <c r="A779" s="0" t="s">
        <v>4219</v>
      </c>
      <c r="B779" s="0" t="str">
        <f aca="false">LEFT(A779,7)</f>
        <v>51-9082</v>
      </c>
      <c r="C779" s="0" t="s">
        <v>4220</v>
      </c>
      <c r="D779" s="0" t="s">
        <v>2946</v>
      </c>
      <c r="E779" s="25" t="n">
        <v>0.07</v>
      </c>
      <c r="F779" s="25" t="n">
        <v>0.13</v>
      </c>
      <c r="G779" s="26" t="s">
        <v>2495</v>
      </c>
    </row>
    <row r="780" customFormat="false" ht="15" hidden="false" customHeight="true" outlineLevel="0" collapsed="false">
      <c r="A780" s="0" t="s">
        <v>4221</v>
      </c>
      <c r="B780" s="0" t="str">
        <f aca="false">LEFT(A780,7)</f>
        <v>49-9097</v>
      </c>
      <c r="C780" s="0" t="s">
        <v>4222</v>
      </c>
      <c r="D780" s="0" t="s">
        <v>2769</v>
      </c>
      <c r="E780" s="25" t="n">
        <v>0.07</v>
      </c>
      <c r="F780" s="25" t="n">
        <v>0.13</v>
      </c>
      <c r="G780" s="26" t="s">
        <v>2227</v>
      </c>
    </row>
    <row r="781" customFormat="false" ht="15" hidden="false" customHeight="true" outlineLevel="0" collapsed="false">
      <c r="A781" s="0" t="s">
        <v>4223</v>
      </c>
      <c r="B781" s="0" t="str">
        <f aca="false">LEFT(A781,7)</f>
        <v>37-3011</v>
      </c>
      <c r="C781" s="0" t="s">
        <v>4224</v>
      </c>
      <c r="D781" s="0" t="s">
        <v>2769</v>
      </c>
      <c r="E781" s="25" t="n">
        <v>0.07</v>
      </c>
      <c r="F781" s="25" t="n">
        <v>0.13</v>
      </c>
      <c r="G781" s="26" t="s">
        <v>1498</v>
      </c>
    </row>
    <row r="782" customFormat="false" ht="15" hidden="false" customHeight="true" outlineLevel="0" collapsed="false">
      <c r="A782" s="0" t="s">
        <v>4225</v>
      </c>
      <c r="B782" s="0" t="str">
        <f aca="false">LEFT(A782,7)</f>
        <v>47-2061</v>
      </c>
      <c r="C782" s="0" t="s">
        <v>4226</v>
      </c>
      <c r="D782" s="0" t="s">
        <v>2946</v>
      </c>
      <c r="E782" s="25" t="n">
        <v>0.07</v>
      </c>
      <c r="F782" s="25" t="n">
        <v>0.14</v>
      </c>
      <c r="G782" s="26" t="s">
        <v>1950</v>
      </c>
    </row>
    <row r="783" customFormat="false" ht="15" hidden="false" customHeight="true" outlineLevel="0" collapsed="false">
      <c r="A783" s="0" t="s">
        <v>4227</v>
      </c>
      <c r="B783" s="0" t="str">
        <f aca="false">LEFT(A783,7)</f>
        <v>51-9193</v>
      </c>
      <c r="C783" s="0" t="s">
        <v>4228</v>
      </c>
      <c r="D783" s="0" t="s">
        <v>2946</v>
      </c>
      <c r="E783" s="25" t="n">
        <v>0.06</v>
      </c>
      <c r="F783" s="25" t="n">
        <v>0.11</v>
      </c>
      <c r="G783" s="26" t="s">
        <v>2526</v>
      </c>
    </row>
    <row r="784" customFormat="false" ht="15" hidden="false" customHeight="true" outlineLevel="0" collapsed="false">
      <c r="A784" s="0" t="s">
        <v>4229</v>
      </c>
      <c r="B784" s="0" t="str">
        <f aca="false">LEFT(A784,7)</f>
        <v>51-4193</v>
      </c>
      <c r="C784" s="0" t="s">
        <v>4230</v>
      </c>
      <c r="D784" s="0" t="s">
        <v>2946</v>
      </c>
      <c r="E784" s="25" t="n">
        <v>0.06</v>
      </c>
      <c r="F784" s="25" t="n">
        <v>0.11</v>
      </c>
      <c r="G784" s="26" t="s">
        <v>2349</v>
      </c>
    </row>
    <row r="785" customFormat="false" ht="15" hidden="false" customHeight="true" outlineLevel="0" collapsed="false">
      <c r="A785" s="0" t="s">
        <v>4231</v>
      </c>
      <c r="B785" s="0" t="str">
        <f aca="false">LEFT(A785,7)</f>
        <v>49-3043</v>
      </c>
      <c r="C785" s="0" t="s">
        <v>4232</v>
      </c>
      <c r="D785" s="0" t="s">
        <v>2769</v>
      </c>
      <c r="E785" s="25" t="n">
        <v>0.06</v>
      </c>
      <c r="F785" s="25" t="n">
        <v>0.11</v>
      </c>
      <c r="G785" s="26" t="s">
        <v>2149</v>
      </c>
    </row>
    <row r="786" customFormat="false" ht="15" hidden="false" customHeight="true" outlineLevel="0" collapsed="false">
      <c r="A786" s="0" t="s">
        <v>4233</v>
      </c>
      <c r="B786" s="0" t="str">
        <f aca="false">LEFT(A786,7)</f>
        <v>51-6042</v>
      </c>
      <c r="C786" s="0" t="s">
        <v>4234</v>
      </c>
      <c r="D786" s="0" t="s">
        <v>2946</v>
      </c>
      <c r="E786" s="25" t="n">
        <v>0.06</v>
      </c>
      <c r="F786" s="25" t="n">
        <v>0.11</v>
      </c>
      <c r="G786" s="26" t="s">
        <v>2379</v>
      </c>
    </row>
    <row r="787" customFormat="false" ht="15" hidden="false" customHeight="true" outlineLevel="0" collapsed="false">
      <c r="A787" s="0" t="s">
        <v>4235</v>
      </c>
      <c r="B787" s="0" t="str">
        <f aca="false">LEFT(A787,7)</f>
        <v>53-6032</v>
      </c>
      <c r="C787" s="0" t="s">
        <v>4236</v>
      </c>
      <c r="D787" s="0" t="s">
        <v>2946</v>
      </c>
      <c r="E787" s="25" t="n">
        <v>0.06</v>
      </c>
      <c r="F787" s="25" t="n">
        <v>0.1</v>
      </c>
      <c r="G787" s="26" t="s">
        <v>2641</v>
      </c>
    </row>
    <row r="788" customFormat="false" ht="15" hidden="false" customHeight="true" outlineLevel="0" collapsed="false">
      <c r="A788" s="0" t="s">
        <v>4237</v>
      </c>
      <c r="B788" s="0" t="str">
        <f aca="false">LEFT(A788,7)</f>
        <v>53-4022</v>
      </c>
      <c r="C788" s="0" t="s">
        <v>4238</v>
      </c>
      <c r="D788" s="0" t="s">
        <v>2946</v>
      </c>
      <c r="E788" s="25" t="n">
        <v>0.06</v>
      </c>
      <c r="F788" s="25" t="n">
        <v>0.11</v>
      </c>
      <c r="G788" s="26" t="s">
        <v>2604</v>
      </c>
    </row>
    <row r="789" customFormat="false" ht="15" hidden="false" customHeight="true" outlineLevel="0" collapsed="false">
      <c r="A789" s="0" t="s">
        <v>4239</v>
      </c>
      <c r="B789" s="0" t="str">
        <f aca="false">LEFT(A789,7)</f>
        <v>51-9191</v>
      </c>
      <c r="C789" s="0" t="s">
        <v>4240</v>
      </c>
      <c r="D789" s="0" t="s">
        <v>2946</v>
      </c>
      <c r="E789" s="25" t="n">
        <v>0.06</v>
      </c>
      <c r="F789" s="25" t="n">
        <v>0.11</v>
      </c>
      <c r="G789" s="26" t="s">
        <v>2522</v>
      </c>
    </row>
    <row r="790" customFormat="false" ht="15" hidden="false" customHeight="true" outlineLevel="0" collapsed="false">
      <c r="A790" s="0" t="s">
        <v>4241</v>
      </c>
      <c r="B790" s="0" t="str">
        <f aca="false">LEFT(A790,7)</f>
        <v>51-9032</v>
      </c>
      <c r="C790" s="0" t="s">
        <v>4242</v>
      </c>
      <c r="D790" s="0" t="s">
        <v>2946</v>
      </c>
      <c r="E790" s="25" t="n">
        <v>0.06</v>
      </c>
      <c r="F790" s="25" t="n">
        <v>0.14</v>
      </c>
      <c r="G790" s="26" t="s">
        <v>2477</v>
      </c>
    </row>
    <row r="791" customFormat="false" ht="15" hidden="false" customHeight="true" outlineLevel="0" collapsed="false">
      <c r="A791" s="0" t="s">
        <v>4243</v>
      </c>
      <c r="B791" s="0" t="str">
        <f aca="false">LEFT(A791,7)</f>
        <v>51-6031</v>
      </c>
      <c r="C791" s="0" t="s">
        <v>4244</v>
      </c>
      <c r="D791" s="0" t="s">
        <v>2946</v>
      </c>
      <c r="E791" s="25" t="n">
        <v>0.06</v>
      </c>
      <c r="F791" s="25" t="n">
        <v>0.14</v>
      </c>
      <c r="G791" s="26" t="s">
        <v>2374</v>
      </c>
    </row>
    <row r="792" customFormat="false" ht="15" hidden="false" customHeight="true" outlineLevel="0" collapsed="false">
      <c r="A792" s="0" t="s">
        <v>4245</v>
      </c>
      <c r="B792" s="0" t="str">
        <f aca="false">LEFT(A792,7)</f>
        <v>37-3013</v>
      </c>
      <c r="C792" s="0" t="s">
        <v>4246</v>
      </c>
      <c r="D792" s="0" t="s">
        <v>2769</v>
      </c>
      <c r="E792" s="25" t="n">
        <v>0.06</v>
      </c>
      <c r="F792" s="25" t="n">
        <v>0.15</v>
      </c>
      <c r="G792" s="26" t="s">
        <v>1502</v>
      </c>
    </row>
    <row r="793" customFormat="false" ht="15" hidden="false" customHeight="true" outlineLevel="0" collapsed="false">
      <c r="A793" s="0" t="s">
        <v>4247</v>
      </c>
      <c r="B793" s="0" t="str">
        <f aca="false">LEFT(A793,7)</f>
        <v>47-2111</v>
      </c>
      <c r="C793" s="0" t="s">
        <v>1966</v>
      </c>
      <c r="D793" s="0" t="s">
        <v>2946</v>
      </c>
      <c r="E793" s="25" t="n">
        <v>0.06</v>
      </c>
      <c r="F793" s="25" t="n">
        <v>0.16</v>
      </c>
      <c r="G793" s="26" t="s">
        <v>1967</v>
      </c>
    </row>
    <row r="794" customFormat="false" ht="15" hidden="false" customHeight="true" outlineLevel="0" collapsed="false">
      <c r="A794" s="0" t="s">
        <v>4248</v>
      </c>
      <c r="B794" s="0" t="str">
        <f aca="false">LEFT(A794,7)</f>
        <v>53-5011</v>
      </c>
      <c r="C794" s="0" t="s">
        <v>4249</v>
      </c>
      <c r="D794" s="0" t="s">
        <v>2946</v>
      </c>
      <c r="E794" s="25" t="n">
        <v>0.05</v>
      </c>
      <c r="F794" s="25" t="n">
        <v>0.14</v>
      </c>
      <c r="G794" s="26" t="s">
        <v>2619</v>
      </c>
    </row>
    <row r="795" customFormat="false" ht="15" hidden="false" customHeight="true" outlineLevel="0" collapsed="false">
      <c r="A795" s="0" t="s">
        <v>4250</v>
      </c>
      <c r="B795" s="0" t="str">
        <f aca="false">LEFT(A795,7)</f>
        <v>53-7061</v>
      </c>
      <c r="C795" s="0" t="s">
        <v>4251</v>
      </c>
      <c r="D795" s="0" t="s">
        <v>2946</v>
      </c>
      <c r="E795" s="25" t="n">
        <v>0.05</v>
      </c>
      <c r="F795" s="25" t="n">
        <v>0.09</v>
      </c>
      <c r="G795" s="26" t="s">
        <v>2675</v>
      </c>
    </row>
    <row r="796" customFormat="false" ht="15" hidden="false" customHeight="true" outlineLevel="0" collapsed="false">
      <c r="A796" s="0" t="s">
        <v>4252</v>
      </c>
      <c r="B796" s="0" t="str">
        <f aca="false">LEFT(A796,7)</f>
        <v>51-6091</v>
      </c>
      <c r="C796" s="0" t="s">
        <v>4253</v>
      </c>
      <c r="D796" s="0" t="s">
        <v>2946</v>
      </c>
      <c r="E796" s="25" t="n">
        <v>0.05</v>
      </c>
      <c r="F796" s="25" t="n">
        <v>0.09</v>
      </c>
      <c r="G796" s="26" t="s">
        <v>2399</v>
      </c>
    </row>
    <row r="797" customFormat="false" ht="15" hidden="false" customHeight="true" outlineLevel="0" collapsed="false">
      <c r="A797" s="0" t="s">
        <v>4254</v>
      </c>
      <c r="B797" s="0" t="str">
        <f aca="false">LEFT(A797,7)</f>
        <v>51-9022</v>
      </c>
      <c r="C797" s="0" t="s">
        <v>4255</v>
      </c>
      <c r="D797" s="0" t="s">
        <v>2946</v>
      </c>
      <c r="E797" s="25" t="n">
        <v>0.05</v>
      </c>
      <c r="F797" s="25" t="n">
        <v>0.09</v>
      </c>
      <c r="G797" s="26" t="s">
        <v>2469</v>
      </c>
    </row>
    <row r="798" customFormat="false" ht="15" hidden="false" customHeight="true" outlineLevel="0" collapsed="false">
      <c r="A798" s="0" t="s">
        <v>4256</v>
      </c>
      <c r="B798" s="0" t="str">
        <f aca="false">LEFT(A798,7)</f>
        <v>53-6021</v>
      </c>
      <c r="C798" s="0" t="s">
        <v>4257</v>
      </c>
      <c r="D798" s="0" t="s">
        <v>2946</v>
      </c>
      <c r="E798" s="25" t="n">
        <v>0.05</v>
      </c>
      <c r="F798" s="25" t="n">
        <v>0.19</v>
      </c>
      <c r="G798" s="26" t="s">
        <v>2636</v>
      </c>
    </row>
    <row r="799" customFormat="false" ht="15" hidden="false" customHeight="true" outlineLevel="0" collapsed="false">
      <c r="A799" s="0" t="s">
        <v>4258</v>
      </c>
      <c r="B799" s="0" t="str">
        <f aca="false">LEFT(A799,7)</f>
        <v>53-7121</v>
      </c>
      <c r="C799" s="0" t="s">
        <v>4259</v>
      </c>
      <c r="D799" s="0" t="s">
        <v>2946</v>
      </c>
      <c r="E799" s="25" t="n">
        <v>0.05</v>
      </c>
      <c r="F799" s="25" t="n">
        <v>0.1</v>
      </c>
      <c r="G799" s="26" t="s">
        <v>2698</v>
      </c>
    </row>
    <row r="800" customFormat="false" ht="15" hidden="false" customHeight="true" outlineLevel="0" collapsed="false">
      <c r="A800" s="0" t="s">
        <v>4260</v>
      </c>
      <c r="B800" s="0" t="str">
        <f aca="false">LEFT(A800,7)</f>
        <v>51-9071</v>
      </c>
      <c r="C800" s="0" t="s">
        <v>4261</v>
      </c>
      <c r="D800" s="0" t="s">
        <v>2946</v>
      </c>
      <c r="E800" s="25" t="n">
        <v>0.05</v>
      </c>
      <c r="F800" s="25" t="n">
        <v>0.17</v>
      </c>
      <c r="G800" s="26" t="s">
        <v>2490</v>
      </c>
    </row>
    <row r="801" customFormat="false" ht="15" hidden="false" customHeight="true" outlineLevel="0" collapsed="false">
      <c r="A801" s="0" t="s">
        <v>4262</v>
      </c>
      <c r="B801" s="0" t="str">
        <f aca="false">LEFT(A801,7)</f>
        <v>53-7062</v>
      </c>
      <c r="C801" s="0" t="s">
        <v>4263</v>
      </c>
      <c r="D801" s="0" t="s">
        <v>2946</v>
      </c>
      <c r="E801" s="25" t="n">
        <v>0.05</v>
      </c>
      <c r="F801" s="25" t="n">
        <v>0.1</v>
      </c>
      <c r="G801" s="26" t="s">
        <v>2677</v>
      </c>
    </row>
    <row r="802" customFormat="false" ht="15" hidden="false" customHeight="true" outlineLevel="0" collapsed="false">
      <c r="A802" s="0" t="s">
        <v>4264</v>
      </c>
      <c r="B802" s="0" t="str">
        <f aca="false">LEFT(A802,7)</f>
        <v>51-2031</v>
      </c>
      <c r="C802" s="0" t="s">
        <v>4265</v>
      </c>
      <c r="D802" s="0" t="s">
        <v>2946</v>
      </c>
      <c r="E802" s="25" t="n">
        <v>0.05</v>
      </c>
      <c r="F802" s="25" t="n">
        <v>0.17</v>
      </c>
      <c r="G802" s="26" t="s">
        <v>2253</v>
      </c>
    </row>
    <row r="803" customFormat="false" ht="15" hidden="false" customHeight="true" outlineLevel="0" collapsed="false">
      <c r="A803" s="0" t="s">
        <v>4266</v>
      </c>
      <c r="B803" s="0" t="str">
        <f aca="false">LEFT(A803,7)</f>
        <v>47-2211</v>
      </c>
      <c r="C803" s="0" t="s">
        <v>4267</v>
      </c>
      <c r="D803" s="0" t="s">
        <v>2946</v>
      </c>
      <c r="E803" s="25" t="n">
        <v>0.05</v>
      </c>
      <c r="F803" s="25" t="n">
        <v>0.17</v>
      </c>
      <c r="G803" s="26" t="s">
        <v>2000</v>
      </c>
    </row>
    <row r="804" customFormat="false" ht="15" hidden="false" customHeight="true" outlineLevel="0" collapsed="false">
      <c r="A804" s="0" t="s">
        <v>4268</v>
      </c>
      <c r="B804" s="0" t="str">
        <f aca="false">LEFT(A804,7)</f>
        <v>51-4072</v>
      </c>
      <c r="C804" s="0" t="s">
        <v>4269</v>
      </c>
      <c r="D804" s="0" t="s">
        <v>2946</v>
      </c>
      <c r="E804" s="25" t="n">
        <v>0.05</v>
      </c>
      <c r="F804" s="25" t="n">
        <v>0.17</v>
      </c>
      <c r="G804" s="26" t="s">
        <v>2329</v>
      </c>
    </row>
    <row r="805" customFormat="false" ht="15" hidden="false" customHeight="true" outlineLevel="0" collapsed="false">
      <c r="A805" s="0" t="s">
        <v>4270</v>
      </c>
      <c r="B805" s="0" t="str">
        <f aca="false">LEFT(A805,7)</f>
        <v>35-2011</v>
      </c>
      <c r="C805" s="0" t="s">
        <v>4271</v>
      </c>
      <c r="D805" s="0" t="s">
        <v>2769</v>
      </c>
      <c r="E805" s="25" t="n">
        <v>0.05</v>
      </c>
      <c r="F805" s="25" t="n">
        <v>0.18</v>
      </c>
      <c r="G805" s="26" t="s">
        <v>1428</v>
      </c>
    </row>
    <row r="806" customFormat="false" ht="15" hidden="false" customHeight="true" outlineLevel="0" collapsed="false">
      <c r="A806" s="0" t="s">
        <v>4272</v>
      </c>
      <c r="B806" s="0" t="str">
        <f aca="false">LEFT(A806,7)</f>
        <v>37-3012</v>
      </c>
      <c r="C806" s="0" t="s">
        <v>4273</v>
      </c>
      <c r="D806" s="0" t="s">
        <v>2769</v>
      </c>
      <c r="E806" s="25" t="n">
        <v>0.05</v>
      </c>
      <c r="F806" s="25" t="n">
        <v>0.19</v>
      </c>
      <c r="G806" s="26" t="s">
        <v>1500</v>
      </c>
    </row>
    <row r="807" customFormat="false" ht="15" hidden="false" customHeight="true" outlineLevel="0" collapsed="false">
      <c r="A807" s="0" t="s">
        <v>4274</v>
      </c>
      <c r="B807" s="0" t="str">
        <f aca="false">LEFT(A807,7)</f>
        <v>47-2131</v>
      </c>
      <c r="C807" s="0" t="s">
        <v>4275</v>
      </c>
      <c r="D807" s="0" t="s">
        <v>2946</v>
      </c>
      <c r="E807" s="25" t="n">
        <v>0.05</v>
      </c>
      <c r="F807" s="25" t="n">
        <v>0.17</v>
      </c>
      <c r="G807" s="26" t="s">
        <v>1973</v>
      </c>
    </row>
    <row r="808" customFormat="false" ht="15" hidden="false" customHeight="true" outlineLevel="0" collapsed="false">
      <c r="A808" s="0" t="s">
        <v>4276</v>
      </c>
      <c r="B808" s="0" t="str">
        <f aca="false">LEFT(A808,7)</f>
        <v>51-7042</v>
      </c>
      <c r="C808" s="0" t="s">
        <v>4277</v>
      </c>
      <c r="D808" s="0" t="s">
        <v>2946</v>
      </c>
      <c r="E808" s="25" t="n">
        <v>0.04</v>
      </c>
      <c r="F808" s="25" t="n">
        <v>0.14</v>
      </c>
      <c r="G808" s="26" t="s">
        <v>2425</v>
      </c>
    </row>
    <row r="809" customFormat="false" ht="15" hidden="false" customHeight="true" outlineLevel="0" collapsed="false">
      <c r="A809" s="0" t="s">
        <v>4278</v>
      </c>
      <c r="B809" s="0" t="str">
        <f aca="false">LEFT(A809,7)</f>
        <v>49-3021</v>
      </c>
      <c r="C809" s="0" t="s">
        <v>4279</v>
      </c>
      <c r="D809" s="0" t="s">
        <v>2769</v>
      </c>
      <c r="E809" s="25" t="n">
        <v>0.04</v>
      </c>
      <c r="F809" s="25" t="n">
        <v>0.08</v>
      </c>
      <c r="G809" s="26" t="s">
        <v>2134</v>
      </c>
    </row>
    <row r="810" customFormat="false" ht="15" hidden="false" customHeight="true" outlineLevel="0" collapsed="false">
      <c r="A810" s="0" t="s">
        <v>4280</v>
      </c>
      <c r="B810" s="0" t="str">
        <f aca="false">LEFT(A810,7)</f>
        <v>51-9124</v>
      </c>
      <c r="C810" s="0" t="s">
        <v>4281</v>
      </c>
      <c r="D810" s="0" t="s">
        <v>2946</v>
      </c>
      <c r="E810" s="25" t="n">
        <v>0.04</v>
      </c>
      <c r="F810" s="25" t="n">
        <v>0.07</v>
      </c>
      <c r="G810" s="26" t="s">
        <v>2506</v>
      </c>
    </row>
    <row r="811" customFormat="false" ht="15" hidden="false" customHeight="true" outlineLevel="0" collapsed="false">
      <c r="A811" s="0" t="s">
        <v>4282</v>
      </c>
      <c r="B811" s="0" t="str">
        <f aca="false">LEFT(A811,7)</f>
        <v>51-9195</v>
      </c>
      <c r="C811" s="0" t="s">
        <v>4283</v>
      </c>
      <c r="D811" s="0" t="s">
        <v>2946</v>
      </c>
      <c r="E811" s="25" t="n">
        <v>0.04</v>
      </c>
      <c r="F811" s="25" t="n">
        <v>0.16</v>
      </c>
      <c r="G811" s="26" t="s">
        <v>2530</v>
      </c>
    </row>
    <row r="812" customFormat="false" ht="15" hidden="false" customHeight="true" outlineLevel="0" collapsed="false">
      <c r="A812" s="0" t="s">
        <v>4284</v>
      </c>
      <c r="B812" s="0" t="str">
        <f aca="false">LEFT(A812,7)</f>
        <v>47-2021</v>
      </c>
      <c r="C812" s="0" t="s">
        <v>4285</v>
      </c>
      <c r="D812" s="0" t="s">
        <v>2946</v>
      </c>
      <c r="E812" s="25" t="n">
        <v>0.04</v>
      </c>
      <c r="F812" s="25" t="n">
        <v>0.14</v>
      </c>
      <c r="G812" s="26" t="s">
        <v>1925</v>
      </c>
    </row>
    <row r="813" customFormat="false" ht="15" hidden="false" customHeight="true" outlineLevel="0" collapsed="false">
      <c r="A813" s="0" t="s">
        <v>4286</v>
      </c>
      <c r="B813" s="0" t="str">
        <f aca="false">LEFT(A813,7)</f>
        <v>29-1022</v>
      </c>
      <c r="C813" s="0" t="s">
        <v>4287</v>
      </c>
      <c r="D813" s="0" t="s">
        <v>2721</v>
      </c>
      <c r="E813" s="25" t="n">
        <v>0.04</v>
      </c>
      <c r="F813" s="25" t="n">
        <v>0.15</v>
      </c>
      <c r="G813" s="26" t="s">
        <v>1110</v>
      </c>
    </row>
    <row r="814" customFormat="false" ht="15" hidden="false" customHeight="true" outlineLevel="0" collapsed="false">
      <c r="A814" s="0" t="s">
        <v>4288</v>
      </c>
      <c r="B814" s="0" t="str">
        <f aca="false">LEFT(A814,7)</f>
        <v>29-2092</v>
      </c>
      <c r="C814" s="0" t="s">
        <v>4289</v>
      </c>
      <c r="D814" s="0" t="s">
        <v>2721</v>
      </c>
      <c r="E814" s="25" t="n">
        <v>0.04</v>
      </c>
      <c r="F814" s="25" t="n">
        <v>0.15</v>
      </c>
      <c r="G814" s="26" t="s">
        <v>1266</v>
      </c>
    </row>
    <row r="815" customFormat="false" ht="15" hidden="false" customHeight="true" outlineLevel="0" collapsed="false">
      <c r="A815" s="0" t="s">
        <v>4290</v>
      </c>
      <c r="B815" s="0" t="str">
        <f aca="false">LEFT(A815,7)</f>
        <v>51-4062</v>
      </c>
      <c r="C815" s="0" t="s">
        <v>4291</v>
      </c>
      <c r="D815" s="0" t="s">
        <v>2946</v>
      </c>
      <c r="E815" s="25" t="n">
        <v>0.04</v>
      </c>
      <c r="F815" s="25" t="n">
        <v>0.15</v>
      </c>
      <c r="G815" s="26" t="s">
        <v>2323</v>
      </c>
    </row>
    <row r="816" customFormat="false" ht="15" hidden="false" customHeight="true" outlineLevel="0" collapsed="false">
      <c r="A816" s="0" t="s">
        <v>4292</v>
      </c>
      <c r="B816" s="0" t="str">
        <f aca="false">LEFT(A816,7)</f>
        <v>47-3013</v>
      </c>
      <c r="C816" s="0" t="s">
        <v>4293</v>
      </c>
      <c r="D816" s="0" t="s">
        <v>2946</v>
      </c>
      <c r="E816" s="25" t="n">
        <v>0.04</v>
      </c>
      <c r="F816" s="25" t="n">
        <v>0.08</v>
      </c>
      <c r="G816" s="26" t="s">
        <v>2014</v>
      </c>
    </row>
    <row r="817" customFormat="false" ht="15" hidden="false" customHeight="true" outlineLevel="0" collapsed="false">
      <c r="A817" s="0" t="s">
        <v>4294</v>
      </c>
      <c r="B817" s="0" t="str">
        <f aca="false">LEFT(A817,7)</f>
        <v>51-4121</v>
      </c>
      <c r="C817" s="0" t="s">
        <v>4295</v>
      </c>
      <c r="D817" s="0" t="s">
        <v>2946</v>
      </c>
      <c r="E817" s="25" t="n">
        <v>0.04</v>
      </c>
      <c r="F817" s="25" t="n">
        <v>0.14</v>
      </c>
      <c r="G817" s="26" t="s">
        <v>2339</v>
      </c>
    </row>
    <row r="818" customFormat="false" ht="15" hidden="false" customHeight="true" outlineLevel="0" collapsed="false">
      <c r="A818" s="0" t="s">
        <v>4296</v>
      </c>
      <c r="B818" s="0" t="str">
        <f aca="false">LEFT(A818,7)</f>
        <v>39-3021</v>
      </c>
      <c r="C818" s="0" t="s">
        <v>4297</v>
      </c>
      <c r="D818" s="0" t="s">
        <v>2769</v>
      </c>
      <c r="E818" s="25" t="n">
        <v>0.04</v>
      </c>
      <c r="F818" s="25" t="n">
        <v>0.08</v>
      </c>
      <c r="G818" s="26" t="s">
        <v>1539</v>
      </c>
    </row>
    <row r="819" customFormat="false" ht="15" hidden="false" customHeight="true" outlineLevel="0" collapsed="false">
      <c r="A819" s="0" t="s">
        <v>4298</v>
      </c>
      <c r="B819" s="0" t="str">
        <f aca="false">LEFT(A819,7)</f>
        <v>49-3023</v>
      </c>
      <c r="C819" s="0" t="s">
        <v>4299</v>
      </c>
      <c r="D819" s="0" t="s">
        <v>2769</v>
      </c>
      <c r="E819" s="25" t="n">
        <v>0.04</v>
      </c>
      <c r="F819" s="25" t="n">
        <v>0.14</v>
      </c>
      <c r="G819" s="26" t="s">
        <v>2138</v>
      </c>
    </row>
    <row r="820" customFormat="false" ht="15" hidden="false" customHeight="true" outlineLevel="0" collapsed="false">
      <c r="A820" s="0" t="s">
        <v>4300</v>
      </c>
      <c r="B820" s="0" t="str">
        <f aca="false">LEFT(A820,7)</f>
        <v>51-4192</v>
      </c>
      <c r="C820" s="0" t="s">
        <v>4301</v>
      </c>
      <c r="D820" s="0" t="s">
        <v>2946</v>
      </c>
      <c r="E820" s="25" t="n">
        <v>0.04</v>
      </c>
      <c r="F820" s="25" t="n">
        <v>0.25</v>
      </c>
      <c r="G820" s="26" t="s">
        <v>2347</v>
      </c>
    </row>
    <row r="821" customFormat="false" ht="15" hidden="false" customHeight="true" outlineLevel="0" collapsed="false">
      <c r="A821" s="0" t="s">
        <v>4302</v>
      </c>
      <c r="B821" s="0" t="str">
        <f aca="false">LEFT(A821,7)</f>
        <v>49-9095</v>
      </c>
      <c r="C821" s="0" t="s">
        <v>4303</v>
      </c>
      <c r="D821" s="0" t="s">
        <v>2769</v>
      </c>
      <c r="E821" s="25" t="n">
        <v>0.04</v>
      </c>
      <c r="F821" s="25" t="n">
        <v>0.13</v>
      </c>
      <c r="G821" s="26" t="s">
        <v>2223</v>
      </c>
    </row>
    <row r="822" customFormat="false" ht="15" hidden="false" customHeight="true" outlineLevel="0" collapsed="false">
      <c r="A822" s="0" t="s">
        <v>4304</v>
      </c>
      <c r="B822" s="0" t="str">
        <f aca="false">LEFT(A822,7)</f>
        <v>27-2031</v>
      </c>
      <c r="C822" s="0" t="s">
        <v>1031</v>
      </c>
      <c r="D822" s="0" t="s">
        <v>2716</v>
      </c>
      <c r="E822" s="25" t="n">
        <v>0.03</v>
      </c>
      <c r="F822" s="25" t="n">
        <v>0.11</v>
      </c>
      <c r="G822" s="26" t="s">
        <v>1030</v>
      </c>
    </row>
    <row r="823" customFormat="false" ht="15" hidden="false" customHeight="true" outlineLevel="0" collapsed="false">
      <c r="A823" s="0" t="s">
        <v>4305</v>
      </c>
      <c r="B823" s="0" t="str">
        <f aca="false">LEFT(A823,7)</f>
        <v>47-5041</v>
      </c>
      <c r="C823" s="0" t="s">
        <v>4306</v>
      </c>
      <c r="D823" s="0" t="s">
        <v>2946</v>
      </c>
      <c r="E823" s="25" t="n">
        <v>0.03</v>
      </c>
      <c r="F823" s="25" t="n">
        <v>0.11</v>
      </c>
      <c r="G823" s="26" t="s">
        <v>2070</v>
      </c>
    </row>
    <row r="824" customFormat="false" ht="15" hidden="false" customHeight="true" outlineLevel="0" collapsed="false">
      <c r="A824" s="0" t="s">
        <v>4307</v>
      </c>
      <c r="B824" s="0" t="str">
        <f aca="false">LEFT(A824,7)</f>
        <v>51-4034</v>
      </c>
      <c r="C824" s="0" t="s">
        <v>4308</v>
      </c>
      <c r="D824" s="0" t="s">
        <v>2946</v>
      </c>
      <c r="E824" s="25" t="n">
        <v>0.03</v>
      </c>
      <c r="F824" s="25" t="n">
        <v>0.22</v>
      </c>
      <c r="G824" s="26" t="s">
        <v>2306</v>
      </c>
    </row>
    <row r="825" customFormat="false" ht="15" hidden="false" customHeight="true" outlineLevel="0" collapsed="false">
      <c r="A825" s="0" t="s">
        <v>4309</v>
      </c>
      <c r="B825" s="0" t="str">
        <f aca="false">LEFT(A825,7)</f>
        <v>53-5022</v>
      </c>
      <c r="C825" s="0" t="s">
        <v>4310</v>
      </c>
      <c r="D825" s="0" t="s">
        <v>2946</v>
      </c>
      <c r="E825" s="25" t="n">
        <v>0.03</v>
      </c>
      <c r="F825" s="25" t="n">
        <v>0.11</v>
      </c>
      <c r="G825" s="26" t="s">
        <v>2624</v>
      </c>
    </row>
    <row r="826" customFormat="false" ht="15" hidden="false" customHeight="true" outlineLevel="0" collapsed="false">
      <c r="A826" s="0" t="s">
        <v>4311</v>
      </c>
      <c r="B826" s="0" t="str">
        <f aca="false">LEFT(A826,7)</f>
        <v>51-9198</v>
      </c>
      <c r="C826" s="0" t="s">
        <v>4312</v>
      </c>
      <c r="D826" s="0" t="s">
        <v>2946</v>
      </c>
      <c r="E826" s="25" t="n">
        <v>0.03</v>
      </c>
      <c r="F826" s="25" t="n">
        <v>0.06</v>
      </c>
      <c r="G826" s="26" t="s">
        <v>2536</v>
      </c>
    </row>
    <row r="827" customFormat="false" ht="15" hidden="false" customHeight="true" outlineLevel="0" collapsed="false">
      <c r="A827" s="0" t="s">
        <v>4313</v>
      </c>
      <c r="B827" s="0" t="str">
        <f aca="false">LEFT(A827,7)</f>
        <v>51-2061</v>
      </c>
      <c r="C827" s="0" t="s">
        <v>4314</v>
      </c>
      <c r="D827" s="0" t="s">
        <v>2946</v>
      </c>
      <c r="E827" s="25" t="n">
        <v>0.03</v>
      </c>
      <c r="F827" s="25" t="n">
        <v>0.1</v>
      </c>
      <c r="G827" s="26" t="s">
        <v>2262</v>
      </c>
    </row>
    <row r="828" customFormat="false" ht="15" hidden="false" customHeight="true" outlineLevel="0" collapsed="false">
      <c r="A828" s="0" t="s">
        <v>4315</v>
      </c>
      <c r="B828" s="0" t="str">
        <f aca="false">LEFT(A828,7)</f>
        <v>51-4111</v>
      </c>
      <c r="C828" s="0" t="s">
        <v>4316</v>
      </c>
      <c r="D828" s="0" t="s">
        <v>2946</v>
      </c>
      <c r="E828" s="25" t="n">
        <v>0.03</v>
      </c>
      <c r="F828" s="25" t="n">
        <v>0.11</v>
      </c>
      <c r="G828" s="26" t="s">
        <v>2336</v>
      </c>
    </row>
    <row r="829" customFormat="false" ht="15" hidden="false" customHeight="true" outlineLevel="0" collapsed="false">
      <c r="A829" s="0" t="s">
        <v>4317</v>
      </c>
      <c r="B829" s="0" t="str">
        <f aca="false">LEFT(A829,7)</f>
        <v>51-9031</v>
      </c>
      <c r="C829" s="0" t="s">
        <v>4318</v>
      </c>
      <c r="D829" s="0" t="s">
        <v>2946</v>
      </c>
      <c r="E829" s="25" t="n">
        <v>0.03</v>
      </c>
      <c r="F829" s="25" t="n">
        <v>0.11</v>
      </c>
      <c r="G829" s="26" t="s">
        <v>2475</v>
      </c>
    </row>
    <row r="830" customFormat="false" ht="15" hidden="false" customHeight="true" outlineLevel="0" collapsed="false">
      <c r="A830" s="0" t="s">
        <v>4319</v>
      </c>
      <c r="B830" s="0" t="str">
        <f aca="false">LEFT(A830,7)</f>
        <v>51-4032</v>
      </c>
      <c r="C830" s="0" t="s">
        <v>4320</v>
      </c>
      <c r="D830" s="0" t="s">
        <v>2946</v>
      </c>
      <c r="E830" s="25" t="n">
        <v>0.03</v>
      </c>
      <c r="F830" s="25" t="n">
        <v>0.12</v>
      </c>
      <c r="G830" s="26" t="s">
        <v>2302</v>
      </c>
    </row>
    <row r="831" customFormat="false" ht="15" hidden="false" customHeight="true" outlineLevel="0" collapsed="false">
      <c r="A831" s="0" t="s">
        <v>4321</v>
      </c>
      <c r="B831" s="0" t="str">
        <f aca="false">LEFT(A831,7)</f>
        <v>49-3091</v>
      </c>
      <c r="C831" s="0" t="s">
        <v>4322</v>
      </c>
      <c r="D831" s="0" t="s">
        <v>2769</v>
      </c>
      <c r="E831" s="25" t="n">
        <v>0.03</v>
      </c>
      <c r="F831" s="25" t="n">
        <v>0.13</v>
      </c>
      <c r="G831" s="26" t="s">
        <v>2161</v>
      </c>
    </row>
    <row r="832" customFormat="false" ht="15" hidden="false" customHeight="true" outlineLevel="0" collapsed="false">
      <c r="A832" s="0" t="s">
        <v>4323</v>
      </c>
      <c r="B832" s="0" t="str">
        <f aca="false">LEFT(A832,7)</f>
        <v>47-2161</v>
      </c>
      <c r="C832" s="0" t="s">
        <v>4324</v>
      </c>
      <c r="D832" s="0" t="s">
        <v>2946</v>
      </c>
      <c r="E832" s="25" t="n">
        <v>0.03</v>
      </c>
      <c r="F832" s="25" t="n">
        <v>0.13</v>
      </c>
      <c r="G832" s="26" t="s">
        <v>1991</v>
      </c>
    </row>
    <row r="833" customFormat="false" ht="15" hidden="false" customHeight="true" outlineLevel="0" collapsed="false">
      <c r="A833" s="0" t="s">
        <v>4325</v>
      </c>
      <c r="B833" s="0" t="str">
        <f aca="false">LEFT(A833,7)</f>
        <v>51-4194</v>
      </c>
      <c r="C833" s="0" t="s">
        <v>4326</v>
      </c>
      <c r="D833" s="0" t="s">
        <v>2946</v>
      </c>
      <c r="E833" s="25" t="n">
        <v>0.03</v>
      </c>
      <c r="F833" s="25" t="n">
        <v>0.11</v>
      </c>
      <c r="G833" s="26" t="s">
        <v>2351</v>
      </c>
    </row>
    <row r="834" customFormat="false" ht="15" hidden="false" customHeight="true" outlineLevel="0" collapsed="false">
      <c r="A834" s="0" t="s">
        <v>4327</v>
      </c>
      <c r="B834" s="0" t="str">
        <f aca="false">LEFT(A834,7)</f>
        <v>49-9098</v>
      </c>
      <c r="C834" s="0" t="s">
        <v>4328</v>
      </c>
      <c r="D834" s="0" t="s">
        <v>2769</v>
      </c>
      <c r="E834" s="25" t="n">
        <v>0.03</v>
      </c>
      <c r="F834" s="25" t="n">
        <v>0.11</v>
      </c>
      <c r="G834" s="26" t="s">
        <v>2229</v>
      </c>
    </row>
    <row r="835" customFormat="false" ht="15" hidden="false" customHeight="true" outlineLevel="0" collapsed="false">
      <c r="A835" s="0" t="s">
        <v>4329</v>
      </c>
      <c r="B835" s="0" t="str">
        <f aca="false">LEFT(A835,7)</f>
        <v>47-2082</v>
      </c>
      <c r="C835" s="0" t="s">
        <v>1964</v>
      </c>
      <c r="D835" s="0" t="s">
        <v>2946</v>
      </c>
      <c r="E835" s="25" t="n">
        <v>0.03</v>
      </c>
      <c r="F835" s="25" t="n">
        <v>0.12</v>
      </c>
      <c r="G835" s="26" t="s">
        <v>1963</v>
      </c>
    </row>
    <row r="836" customFormat="false" ht="15" hidden="false" customHeight="true" outlineLevel="0" collapsed="false">
      <c r="A836" s="0" t="s">
        <v>4330</v>
      </c>
      <c r="B836" s="0" t="str">
        <f aca="false">LEFT(A836,7)</f>
        <v>35-2021</v>
      </c>
      <c r="C836" s="0" t="s">
        <v>4331</v>
      </c>
      <c r="D836" s="0" t="s">
        <v>2769</v>
      </c>
      <c r="E836" s="25" t="n">
        <v>0.03</v>
      </c>
      <c r="F836" s="25" t="n">
        <v>0.07</v>
      </c>
      <c r="G836" s="26" t="s">
        <v>1442</v>
      </c>
    </row>
    <row r="837" customFormat="false" ht="15" hidden="false" customHeight="true" outlineLevel="0" collapsed="false">
      <c r="A837" s="0" t="s">
        <v>4332</v>
      </c>
      <c r="B837" s="0" t="str">
        <f aca="false">LEFT(A837,7)</f>
        <v>47-2152</v>
      </c>
      <c r="C837" s="0" t="s">
        <v>4333</v>
      </c>
      <c r="D837" s="0" t="s">
        <v>2946</v>
      </c>
      <c r="E837" s="25" t="n">
        <v>0.02</v>
      </c>
      <c r="F837" s="25" t="n">
        <v>0.09</v>
      </c>
      <c r="G837" s="26" t="s">
        <v>1987</v>
      </c>
    </row>
    <row r="838" customFormat="false" ht="15" hidden="false" customHeight="true" outlineLevel="0" collapsed="false">
      <c r="A838" s="0" t="s">
        <v>4334</v>
      </c>
      <c r="B838" s="0" t="str">
        <f aca="false">LEFT(A838,7)</f>
        <v>49-9051</v>
      </c>
      <c r="C838" s="0" t="s">
        <v>4335</v>
      </c>
      <c r="D838" s="0" t="s">
        <v>2769</v>
      </c>
      <c r="E838" s="25" t="n">
        <v>0.02</v>
      </c>
      <c r="F838" s="25" t="n">
        <v>0.09</v>
      </c>
      <c r="G838" s="26" t="s">
        <v>2193</v>
      </c>
    </row>
    <row r="839" customFormat="false" ht="15" hidden="false" customHeight="true" outlineLevel="0" collapsed="false">
      <c r="A839" s="0" t="s">
        <v>4336</v>
      </c>
      <c r="B839" s="0" t="str">
        <f aca="false">LEFT(A839,7)</f>
        <v>51-6041</v>
      </c>
      <c r="C839" s="0" t="s">
        <v>4337</v>
      </c>
      <c r="D839" s="0" t="s">
        <v>2946</v>
      </c>
      <c r="E839" s="25" t="n">
        <v>0.02</v>
      </c>
      <c r="F839" s="25" t="n">
        <v>0.07</v>
      </c>
      <c r="G839" s="26" t="s">
        <v>2377</v>
      </c>
    </row>
    <row r="840" customFormat="false" ht="15" hidden="false" customHeight="true" outlineLevel="0" collapsed="false">
      <c r="A840" s="0" t="s">
        <v>4338</v>
      </c>
      <c r="B840" s="0" t="str">
        <f aca="false">LEFT(A840,7)</f>
        <v>49-3031</v>
      </c>
      <c r="C840" s="0" t="s">
        <v>4339</v>
      </c>
      <c r="D840" s="0" t="s">
        <v>2769</v>
      </c>
      <c r="E840" s="25" t="n">
        <v>0.02</v>
      </c>
      <c r="F840" s="25" t="n">
        <v>0.07</v>
      </c>
      <c r="G840" s="26" t="s">
        <v>2142</v>
      </c>
    </row>
    <row r="841" customFormat="false" ht="15" hidden="false" customHeight="true" outlineLevel="0" collapsed="false">
      <c r="A841" s="0" t="s">
        <v>4340</v>
      </c>
      <c r="B841" s="0" t="str">
        <f aca="false">LEFT(A841,7)</f>
        <v>49-3093</v>
      </c>
      <c r="C841" s="0" t="s">
        <v>4341</v>
      </c>
      <c r="D841" s="0" t="s">
        <v>2769</v>
      </c>
      <c r="E841" s="25" t="n">
        <v>0.02</v>
      </c>
      <c r="F841" s="25" t="n">
        <v>0.07</v>
      </c>
      <c r="G841" s="26" t="s">
        <v>2165</v>
      </c>
    </row>
    <row r="842" customFormat="false" ht="15" hidden="false" customHeight="true" outlineLevel="0" collapsed="false">
      <c r="A842" s="0" t="s">
        <v>4342</v>
      </c>
      <c r="B842" s="0" t="str">
        <f aca="false">LEFT(A842,7)</f>
        <v>47-2181</v>
      </c>
      <c r="C842" s="0" t="s">
        <v>1996</v>
      </c>
      <c r="D842" s="0" t="s">
        <v>2946</v>
      </c>
      <c r="E842" s="25" t="n">
        <v>0.02</v>
      </c>
      <c r="F842" s="25" t="n">
        <v>0.07</v>
      </c>
      <c r="G842" s="26" t="s">
        <v>1997</v>
      </c>
    </row>
    <row r="843" customFormat="false" ht="15" hidden="false" customHeight="true" outlineLevel="0" collapsed="false">
      <c r="A843" s="0" t="s">
        <v>4343</v>
      </c>
      <c r="B843" s="0" t="str">
        <f aca="false">LEFT(A843,7)</f>
        <v>47-2044</v>
      </c>
      <c r="C843" s="0" t="s">
        <v>4344</v>
      </c>
      <c r="D843" s="0" t="s">
        <v>2946</v>
      </c>
      <c r="E843" s="25" t="n">
        <v>0.02</v>
      </c>
      <c r="F843" s="25" t="n">
        <v>0.08</v>
      </c>
      <c r="G843" s="26" t="s">
        <v>1940</v>
      </c>
    </row>
    <row r="844" customFormat="false" ht="15" hidden="false" customHeight="true" outlineLevel="0" collapsed="false">
      <c r="A844" s="0" t="s">
        <v>4345</v>
      </c>
      <c r="B844" s="0" t="str">
        <f aca="false">LEFT(A844,7)</f>
        <v>49-9092</v>
      </c>
      <c r="C844" s="0" t="s">
        <v>4346</v>
      </c>
      <c r="D844" s="0" t="s">
        <v>2769</v>
      </c>
      <c r="E844" s="25" t="n">
        <v>0.02</v>
      </c>
      <c r="F844" s="25" t="n">
        <v>0.08</v>
      </c>
      <c r="G844" s="26" t="s">
        <v>2219</v>
      </c>
    </row>
    <row r="845" customFormat="false" ht="15" hidden="false" customHeight="true" outlineLevel="0" collapsed="false">
      <c r="A845" s="0" t="s">
        <v>4347</v>
      </c>
      <c r="B845" s="0" t="str">
        <f aca="false">LEFT(A845,7)</f>
        <v>47-2121</v>
      </c>
      <c r="C845" s="0" t="s">
        <v>1969</v>
      </c>
      <c r="D845" s="0" t="s">
        <v>2946</v>
      </c>
      <c r="E845" s="25" t="n">
        <v>0.02</v>
      </c>
      <c r="F845" s="25" t="n">
        <v>0.08</v>
      </c>
      <c r="G845" s="26" t="s">
        <v>1970</v>
      </c>
    </row>
    <row r="846" customFormat="false" ht="15" hidden="false" customHeight="true" outlineLevel="0" collapsed="false">
      <c r="A846" s="0" t="s">
        <v>4348</v>
      </c>
      <c r="B846" s="0" t="str">
        <f aca="false">LEFT(A846,7)</f>
        <v>47-2081</v>
      </c>
      <c r="C846" s="0" t="s">
        <v>4349</v>
      </c>
      <c r="D846" s="0" t="s">
        <v>2946</v>
      </c>
      <c r="E846" s="25" t="n">
        <v>0.02</v>
      </c>
      <c r="F846" s="25" t="n">
        <v>0.08</v>
      </c>
      <c r="G846" s="26" t="s">
        <v>1961</v>
      </c>
    </row>
    <row r="847" customFormat="false" ht="15" hidden="false" customHeight="true" outlineLevel="0" collapsed="false">
      <c r="A847" s="0" t="s">
        <v>4350</v>
      </c>
      <c r="B847" s="0" t="str">
        <f aca="false">LEFT(A847,7)</f>
        <v>51-7041</v>
      </c>
      <c r="C847" s="0" t="s">
        <v>4351</v>
      </c>
      <c r="D847" s="0" t="s">
        <v>2946</v>
      </c>
      <c r="E847" s="25" t="n">
        <v>0.02</v>
      </c>
      <c r="F847" s="25" t="n">
        <v>0.08</v>
      </c>
      <c r="G847" s="26" t="s">
        <v>2423</v>
      </c>
    </row>
    <row r="848" customFormat="false" ht="15" hidden="false" customHeight="true" outlineLevel="0" collapsed="false">
      <c r="A848" s="0" t="s">
        <v>4352</v>
      </c>
      <c r="B848" s="0" t="str">
        <f aca="false">LEFT(A848,7)</f>
        <v>47-4031</v>
      </c>
      <c r="C848" s="0" t="s">
        <v>4353</v>
      </c>
      <c r="D848" s="0" t="s">
        <v>2946</v>
      </c>
      <c r="E848" s="25" t="n">
        <v>0.02</v>
      </c>
      <c r="F848" s="25" t="n">
        <v>0.09</v>
      </c>
      <c r="G848" s="26" t="s">
        <v>2034</v>
      </c>
    </row>
    <row r="849" customFormat="false" ht="15" hidden="false" customHeight="true" outlineLevel="0" collapsed="false">
      <c r="A849" s="0" t="s">
        <v>4354</v>
      </c>
      <c r="B849" s="0" t="str">
        <f aca="false">LEFT(A849,7)</f>
        <v>51-4031</v>
      </c>
      <c r="C849" s="0" t="s">
        <v>4355</v>
      </c>
      <c r="D849" s="0" t="s">
        <v>2946</v>
      </c>
      <c r="E849" s="25" t="n">
        <v>0.02</v>
      </c>
      <c r="F849" s="25" t="n">
        <v>0.07</v>
      </c>
      <c r="G849" s="26" t="s">
        <v>2300</v>
      </c>
    </row>
    <row r="850" customFormat="false" ht="15" hidden="false" customHeight="true" outlineLevel="0" collapsed="false">
      <c r="A850" s="0" t="s">
        <v>4356</v>
      </c>
      <c r="B850" s="0" t="str">
        <f aca="false">LEFT(A850,7)</f>
        <v>51-6011</v>
      </c>
      <c r="C850" s="0" t="s">
        <v>4357</v>
      </c>
      <c r="D850" s="0" t="s">
        <v>2946</v>
      </c>
      <c r="E850" s="25" t="n">
        <v>0.02</v>
      </c>
      <c r="F850" s="25" t="n">
        <v>0.06</v>
      </c>
      <c r="G850" s="26" t="s">
        <v>2368</v>
      </c>
    </row>
    <row r="851" customFormat="false" ht="15" hidden="false" customHeight="true" outlineLevel="0" collapsed="false">
      <c r="A851" s="0" t="s">
        <v>4358</v>
      </c>
      <c r="B851" s="0" t="str">
        <f aca="false">LEFT(A851,7)</f>
        <v>29-9093</v>
      </c>
      <c r="C851" s="0" t="s">
        <v>4359</v>
      </c>
      <c r="D851" s="0" t="s">
        <v>2721</v>
      </c>
      <c r="E851" s="25" t="n">
        <v>0.02</v>
      </c>
      <c r="F851" s="25" t="n">
        <v>0.07</v>
      </c>
      <c r="G851" s="26" t="s">
        <v>1281</v>
      </c>
    </row>
    <row r="852" customFormat="false" ht="15" hidden="false" customHeight="true" outlineLevel="0" collapsed="false">
      <c r="A852" s="0" t="s">
        <v>4360</v>
      </c>
      <c r="B852" s="0" t="str">
        <f aca="false">LEFT(A852,7)</f>
        <v>47-2043</v>
      </c>
      <c r="C852" s="0" t="s">
        <v>4361</v>
      </c>
      <c r="D852" s="0" t="s">
        <v>2946</v>
      </c>
      <c r="E852" s="25" t="n">
        <v>0</v>
      </c>
      <c r="F852" s="25" t="n">
        <v>0</v>
      </c>
      <c r="G852" s="26" t="s">
        <v>1938</v>
      </c>
    </row>
    <row r="853" customFormat="false" ht="15" hidden="false" customHeight="true" outlineLevel="0" collapsed="false">
      <c r="A853" s="0" t="s">
        <v>4362</v>
      </c>
      <c r="B853" s="0" t="str">
        <f aca="false">LEFT(A853,7)</f>
        <v>47-2041</v>
      </c>
      <c r="C853" s="0" t="s">
        <v>4363</v>
      </c>
      <c r="D853" s="0" t="s">
        <v>2946</v>
      </c>
      <c r="E853" s="25" t="n">
        <v>0</v>
      </c>
      <c r="F853" s="25" t="n">
        <v>0</v>
      </c>
      <c r="G853" s="26" t="s">
        <v>1934</v>
      </c>
    </row>
    <row r="854" customFormat="false" ht="15" hidden="false" customHeight="true" outlineLevel="0" collapsed="false">
      <c r="A854" s="0" t="s">
        <v>4364</v>
      </c>
      <c r="B854" s="0" t="str">
        <f aca="false">LEFT(A854,7)</f>
        <v>47-2042</v>
      </c>
      <c r="C854" s="0" t="s">
        <v>4365</v>
      </c>
      <c r="D854" s="0" t="s">
        <v>2946</v>
      </c>
      <c r="E854" s="25" t="n">
        <v>0</v>
      </c>
      <c r="F854" s="25" t="n">
        <v>0</v>
      </c>
      <c r="G854" s="26" t="s">
        <v>1936</v>
      </c>
    </row>
    <row r="855" customFormat="false" ht="15" hidden="false" customHeight="true" outlineLevel="0" collapsed="false">
      <c r="A855" s="0" t="s">
        <v>4366</v>
      </c>
      <c r="B855" s="0" t="str">
        <f aca="false">LEFT(A855,7)</f>
        <v>51-2041</v>
      </c>
      <c r="C855" s="0" t="s">
        <v>4367</v>
      </c>
      <c r="D855" s="0" t="s">
        <v>2946</v>
      </c>
      <c r="E855" s="25" t="n">
        <v>0</v>
      </c>
      <c r="F855" s="25" t="n">
        <v>0</v>
      </c>
      <c r="G855" s="26" t="s">
        <v>2256</v>
      </c>
    </row>
    <row r="856" customFormat="false" ht="15" hidden="false" customHeight="true" outlineLevel="0" collapsed="false">
      <c r="A856" s="0" t="s">
        <v>4368</v>
      </c>
      <c r="B856" s="0" t="str">
        <f aca="false">LEFT(A856,7)</f>
        <v>47-2151</v>
      </c>
      <c r="C856" s="0" t="s">
        <v>1986</v>
      </c>
      <c r="D856" s="0" t="s">
        <v>2946</v>
      </c>
      <c r="E856" s="25" t="n">
        <v>0</v>
      </c>
      <c r="F856" s="25" t="n">
        <v>0</v>
      </c>
      <c r="G856" s="26" t="s">
        <v>1985</v>
      </c>
    </row>
    <row r="857" customFormat="false" ht="15" hidden="false" customHeight="true" outlineLevel="0" collapsed="false">
      <c r="A857" s="0" t="s">
        <v>4369</v>
      </c>
      <c r="B857" s="0" t="str">
        <f aca="false">LEFT(A857,7)</f>
        <v>51-3023</v>
      </c>
      <c r="C857" s="0" t="s">
        <v>4370</v>
      </c>
      <c r="D857" s="0" t="s">
        <v>2946</v>
      </c>
      <c r="E857" s="25" t="n">
        <v>0</v>
      </c>
      <c r="F857" s="25" t="n">
        <v>0</v>
      </c>
      <c r="G857" s="26" t="s">
        <v>2276</v>
      </c>
    </row>
    <row r="858" customFormat="false" ht="15" hidden="false" customHeight="true" outlineLevel="0" collapsed="false">
      <c r="A858" s="0" t="s">
        <v>4371</v>
      </c>
      <c r="B858" s="0" t="str">
        <f aca="false">LEFT(A858,7)</f>
        <v>35-9011</v>
      </c>
      <c r="C858" s="0" t="s">
        <v>4372</v>
      </c>
      <c r="D858" s="0" t="s">
        <v>2769</v>
      </c>
      <c r="E858" s="25" t="n">
        <v>0</v>
      </c>
      <c r="F858" s="25" t="n">
        <v>0</v>
      </c>
      <c r="G858" s="26" t="s">
        <v>1461</v>
      </c>
    </row>
    <row r="859" customFormat="false" ht="15" hidden="false" customHeight="true" outlineLevel="0" collapsed="false">
      <c r="A859" s="0" t="s">
        <v>4373</v>
      </c>
      <c r="B859" s="0" t="str">
        <f aca="false">LEFT(A859,7)</f>
        <v>53-7031</v>
      </c>
      <c r="C859" s="0" t="s">
        <v>4374</v>
      </c>
      <c r="D859" s="0" t="s">
        <v>2946</v>
      </c>
      <c r="E859" s="25" t="n">
        <v>0</v>
      </c>
      <c r="F859" s="25" t="n">
        <v>0</v>
      </c>
      <c r="G859" s="26" t="s">
        <v>2666</v>
      </c>
    </row>
    <row r="860" customFormat="false" ht="15" hidden="false" customHeight="true" outlineLevel="0" collapsed="false">
      <c r="A860" s="0" t="s">
        <v>4375</v>
      </c>
      <c r="B860" s="0" t="str">
        <f aca="false">LEFT(A860,7)</f>
        <v>29-2012</v>
      </c>
      <c r="C860" s="0" t="s">
        <v>4376</v>
      </c>
      <c r="D860" s="0" t="s">
        <v>2721</v>
      </c>
      <c r="E860" s="25" t="n">
        <v>0</v>
      </c>
      <c r="F860" s="25" t="n">
        <v>0</v>
      </c>
      <c r="G860" s="26" t="s">
        <v>1217</v>
      </c>
    </row>
    <row r="861" customFormat="false" ht="15" hidden="false" customHeight="true" outlineLevel="0" collapsed="false">
      <c r="A861" s="0" t="s">
        <v>4377</v>
      </c>
      <c r="B861" s="0" t="str">
        <f aca="false">LEFT(A861,7)</f>
        <v>49-9044</v>
      </c>
      <c r="C861" s="0" t="s">
        <v>2188</v>
      </c>
      <c r="D861" s="0" t="s">
        <v>2769</v>
      </c>
      <c r="E861" s="25" t="n">
        <v>0</v>
      </c>
      <c r="F861" s="25" t="n">
        <v>0</v>
      </c>
      <c r="G861" s="26" t="s">
        <v>2187</v>
      </c>
    </row>
    <row r="862" customFormat="false" ht="15" hidden="false" customHeight="true" outlineLevel="0" collapsed="false">
      <c r="A862" s="0" t="s">
        <v>4378</v>
      </c>
      <c r="B862" s="0" t="str">
        <f aca="false">LEFT(A862,7)</f>
        <v>51-4052</v>
      </c>
      <c r="C862" s="0" t="s">
        <v>4379</v>
      </c>
      <c r="D862" s="0" t="s">
        <v>2946</v>
      </c>
      <c r="E862" s="25" t="n">
        <v>0</v>
      </c>
      <c r="F862" s="25" t="n">
        <v>0</v>
      </c>
      <c r="G862" s="26" t="s">
        <v>2317</v>
      </c>
    </row>
    <row r="863" customFormat="false" ht="15" hidden="false" customHeight="true" outlineLevel="0" collapsed="false">
      <c r="A863" s="0" t="s">
        <v>4380</v>
      </c>
      <c r="B863" s="0" t="str">
        <f aca="false">LEFT(A863,7)</f>
        <v>51-9111</v>
      </c>
      <c r="C863" s="0" t="s">
        <v>4381</v>
      </c>
      <c r="D863" s="0" t="s">
        <v>2946</v>
      </c>
      <c r="E863" s="25" t="n">
        <v>0</v>
      </c>
      <c r="F863" s="25" t="n">
        <v>0</v>
      </c>
      <c r="G863" s="26" t="s">
        <v>2501</v>
      </c>
    </row>
    <row r="864" customFormat="false" ht="15" hidden="false" customHeight="true" outlineLevel="0" collapsed="false">
      <c r="A864" s="0" t="s">
        <v>4382</v>
      </c>
      <c r="B864" s="0" t="str">
        <f aca="false">LEFT(A864,7)</f>
        <v>51-3022</v>
      </c>
      <c r="C864" s="0" t="s">
        <v>4383</v>
      </c>
      <c r="D864" s="0" t="s">
        <v>2946</v>
      </c>
      <c r="E864" s="25" t="n">
        <v>0</v>
      </c>
      <c r="F864" s="25" t="n">
        <v>0</v>
      </c>
      <c r="G864" s="26" t="s">
        <v>2274</v>
      </c>
    </row>
    <row r="865" customFormat="false" ht="15" hidden="false" customHeight="true" outlineLevel="0" collapsed="false">
      <c r="A865" s="0" t="s">
        <v>4384</v>
      </c>
      <c r="B865" s="0" t="str">
        <f aca="false">LEFT(A865,7)</f>
        <v>51-9194</v>
      </c>
      <c r="C865" s="0" t="s">
        <v>4385</v>
      </c>
      <c r="D865" s="0" t="s">
        <v>2946</v>
      </c>
      <c r="E865" s="25" t="n">
        <v>0</v>
      </c>
      <c r="F865" s="25" t="n">
        <v>0</v>
      </c>
      <c r="G865" s="26" t="s">
        <v>2528</v>
      </c>
    </row>
    <row r="866" customFormat="false" ht="15" hidden="false" customHeight="true" outlineLevel="0" collapsed="false">
      <c r="A866" s="0" t="s">
        <v>4386</v>
      </c>
      <c r="B866" s="0" t="str">
        <f aca="false">LEFT(A866,7)</f>
        <v>31-1132</v>
      </c>
      <c r="C866" s="0" t="s">
        <v>1296</v>
      </c>
      <c r="D866" s="0" t="s">
        <v>2721</v>
      </c>
      <c r="E866" s="25" t="n">
        <v>0</v>
      </c>
      <c r="F866" s="25" t="n">
        <v>0</v>
      </c>
      <c r="G866" s="26" t="s">
        <v>1295</v>
      </c>
    </row>
    <row r="867" customFormat="false" ht="15" hidden="false" customHeight="true" outlineLevel="0" collapsed="false">
      <c r="A867" s="0" t="s">
        <v>4387</v>
      </c>
      <c r="B867" s="0" t="str">
        <f aca="false">LEFT(A867,7)</f>
        <v>47-2053</v>
      </c>
      <c r="C867" s="0" t="s">
        <v>4388</v>
      </c>
      <c r="D867" s="0" t="s">
        <v>2946</v>
      </c>
      <c r="E867" s="25" t="n">
        <v>0</v>
      </c>
      <c r="F867" s="25" t="n">
        <v>0</v>
      </c>
      <c r="G867" s="26" t="s">
        <v>1946</v>
      </c>
    </row>
    <row r="868" customFormat="false" ht="15" hidden="false" customHeight="true" outlineLevel="0" collapsed="false">
      <c r="A868" s="0" t="s">
        <v>4389</v>
      </c>
      <c r="B868" s="0" t="str">
        <f aca="false">LEFT(A868,7)</f>
        <v>47-2051</v>
      </c>
      <c r="C868" s="0" t="s">
        <v>4390</v>
      </c>
      <c r="D868" s="0" t="s">
        <v>2946</v>
      </c>
      <c r="E868" s="25" t="n">
        <v>0</v>
      </c>
      <c r="F868" s="25" t="n">
        <v>0</v>
      </c>
      <c r="G868" s="26" t="s">
        <v>1944</v>
      </c>
    </row>
    <row r="869" customFormat="false" ht="15" hidden="false" customHeight="true" outlineLevel="0" collapsed="false">
      <c r="A869" s="0" t="s">
        <v>4391</v>
      </c>
      <c r="B869" s="0" t="str">
        <f aca="false">LEFT(A869,7)</f>
        <v>51-9081</v>
      </c>
      <c r="C869" s="0" t="s">
        <v>4392</v>
      </c>
      <c r="D869" s="0" t="s">
        <v>2946</v>
      </c>
      <c r="E869" s="25" t="n">
        <v>0</v>
      </c>
      <c r="F869" s="25" t="n">
        <v>0</v>
      </c>
      <c r="G869" s="26" t="s">
        <v>2493</v>
      </c>
    </row>
    <row r="870" customFormat="false" ht="15" hidden="false" customHeight="true" outlineLevel="0" collapsed="false">
      <c r="A870" s="0" t="s">
        <v>4393</v>
      </c>
      <c r="B870" s="0" t="str">
        <f aca="false">LEFT(A870,7)</f>
        <v>53-7073</v>
      </c>
      <c r="C870" s="0" t="s">
        <v>4394</v>
      </c>
      <c r="D870" s="0" t="s">
        <v>2946</v>
      </c>
      <c r="E870" s="25" t="n">
        <v>0</v>
      </c>
      <c r="F870" s="25" t="n">
        <v>0</v>
      </c>
      <c r="G870" s="26" t="s">
        <v>2691</v>
      </c>
    </row>
    <row r="871" customFormat="false" ht="15" hidden="false" customHeight="true" outlineLevel="0" collapsed="false">
      <c r="A871" s="0" t="s">
        <v>4395</v>
      </c>
      <c r="B871" s="0" t="str">
        <f aca="false">LEFT(A871,7)</f>
        <v>47-2071</v>
      </c>
      <c r="C871" s="0" t="s">
        <v>4396</v>
      </c>
      <c r="D871" s="0" t="s">
        <v>2946</v>
      </c>
      <c r="E871" s="25" t="n">
        <v>0</v>
      </c>
      <c r="F871" s="25" t="n">
        <v>0</v>
      </c>
      <c r="G871" s="26" t="s">
        <v>1953</v>
      </c>
    </row>
    <row r="872" customFormat="false" ht="15" hidden="false" customHeight="true" outlineLevel="0" collapsed="false">
      <c r="A872" s="0" t="s">
        <v>4397</v>
      </c>
      <c r="B872" s="0" t="str">
        <f aca="false">LEFT(A872,7)</f>
        <v>47-3011</v>
      </c>
      <c r="C872" s="0" t="s">
        <v>4398</v>
      </c>
      <c r="D872" s="0" t="s">
        <v>2946</v>
      </c>
      <c r="E872" s="25" t="n">
        <v>0</v>
      </c>
      <c r="F872" s="25" t="n">
        <v>0</v>
      </c>
      <c r="G872" s="26" t="s">
        <v>2010</v>
      </c>
    </row>
    <row r="873" customFormat="false" ht="15" hidden="false" customHeight="true" outlineLevel="0" collapsed="false">
      <c r="A873" s="0" t="s">
        <v>4399</v>
      </c>
      <c r="B873" s="0" t="str">
        <f aca="false">LEFT(A873,7)</f>
        <v>47-4061</v>
      </c>
      <c r="C873" s="0" t="s">
        <v>4400</v>
      </c>
      <c r="D873" s="0" t="s">
        <v>2946</v>
      </c>
      <c r="E873" s="25" t="n">
        <v>0</v>
      </c>
      <c r="F873" s="25" t="n">
        <v>0</v>
      </c>
      <c r="G873" s="26" t="s">
        <v>2043</v>
      </c>
    </row>
    <row r="874" customFormat="false" ht="15" hidden="false" customHeight="true" outlineLevel="0" collapsed="false">
      <c r="A874" s="0" t="s">
        <v>4401</v>
      </c>
      <c r="B874" s="0" t="str">
        <f aca="false">LEFT(A874,7)</f>
        <v>29-1024</v>
      </c>
      <c r="C874" s="0" t="s">
        <v>1115</v>
      </c>
      <c r="D874" s="0" t="s">
        <v>2721</v>
      </c>
      <c r="E874" s="25" t="n">
        <v>0</v>
      </c>
      <c r="F874" s="25" t="n">
        <v>0</v>
      </c>
      <c r="G874" s="26" t="s">
        <v>1114</v>
      </c>
    </row>
    <row r="875" customFormat="false" ht="15" hidden="false" customHeight="true" outlineLevel="0" collapsed="false">
      <c r="A875" s="0" t="s">
        <v>4402</v>
      </c>
      <c r="B875" s="0" t="str">
        <f aca="false">LEFT(A875,7)</f>
        <v>49-3052</v>
      </c>
      <c r="C875" s="0" t="s">
        <v>4403</v>
      </c>
      <c r="D875" s="0" t="s">
        <v>2769</v>
      </c>
      <c r="E875" s="25" t="n">
        <v>0</v>
      </c>
      <c r="F875" s="25" t="n">
        <v>0</v>
      </c>
      <c r="G875" s="26" t="s">
        <v>2155</v>
      </c>
    </row>
    <row r="876" customFormat="false" ht="15" hidden="false" customHeight="true" outlineLevel="0" collapsed="false">
      <c r="A876" s="0" t="s">
        <v>4404</v>
      </c>
      <c r="B876" s="0" t="str">
        <f aca="false">LEFT(A876,7)</f>
        <v>51-9123</v>
      </c>
      <c r="C876" s="0" t="s">
        <v>4405</v>
      </c>
      <c r="D876" s="0" t="s">
        <v>2946</v>
      </c>
      <c r="E876" s="25" t="n">
        <v>0</v>
      </c>
      <c r="F876" s="25" t="n">
        <v>0</v>
      </c>
      <c r="G876" s="26" t="s">
        <v>2504</v>
      </c>
    </row>
    <row r="877" customFormat="false" ht="15" hidden="false" customHeight="true" outlineLevel="0" collapsed="false">
      <c r="A877" s="0" t="s">
        <v>4406</v>
      </c>
      <c r="B877" s="0" t="str">
        <f aca="false">LEFT(A877,7)</f>
        <v>27-4015</v>
      </c>
      <c r="C877" s="0" t="s">
        <v>4407</v>
      </c>
      <c r="D877" s="0" t="s">
        <v>2716</v>
      </c>
      <c r="E877" s="25" t="n">
        <v>0</v>
      </c>
      <c r="F877" s="25" t="n">
        <v>0</v>
      </c>
      <c r="G877" s="26" t="s">
        <v>1084</v>
      </c>
    </row>
    <row r="878" customFormat="false" ht="15" hidden="false" customHeight="true" outlineLevel="0" collapsed="false">
      <c r="A878" s="0" t="s">
        <v>4408</v>
      </c>
      <c r="B878" s="0" t="str">
        <f aca="false">LEFT(A878,7)</f>
        <v>51-9195</v>
      </c>
      <c r="C878" s="0" t="s">
        <v>4409</v>
      </c>
      <c r="D878" s="0" t="s">
        <v>2946</v>
      </c>
      <c r="E878" s="25" t="n">
        <v>0</v>
      </c>
      <c r="F878" s="25" t="n">
        <v>0</v>
      </c>
      <c r="G878" s="26" t="s">
        <v>2530</v>
      </c>
    </row>
    <row r="879" customFormat="false" ht="15" hidden="false" customHeight="true" outlineLevel="0" collapsed="false">
      <c r="A879" s="0" t="s">
        <v>4410</v>
      </c>
      <c r="B879" s="0" t="str">
        <f aca="false">LEFT(A879,7)</f>
        <v>49-9063</v>
      </c>
      <c r="C879" s="0" t="s">
        <v>4411</v>
      </c>
      <c r="D879" s="0" t="s">
        <v>2769</v>
      </c>
      <c r="E879" s="25" t="n">
        <v>0</v>
      </c>
      <c r="F879" s="25" t="n">
        <v>0</v>
      </c>
      <c r="G879" s="26" t="s">
        <v>2203</v>
      </c>
    </row>
    <row r="880" customFormat="false" ht="15" hidden="false" customHeight="true" outlineLevel="0" collapsed="false">
      <c r="A880" s="0" t="s">
        <v>4412</v>
      </c>
      <c r="B880" s="0" t="str">
        <f aca="false">LEFT(A880,7)</f>
        <v>49-9045</v>
      </c>
      <c r="C880" s="0" t="s">
        <v>4413</v>
      </c>
      <c r="D880" s="0" t="s">
        <v>2769</v>
      </c>
      <c r="E880" s="25" t="n">
        <v>0</v>
      </c>
      <c r="F880" s="25" t="n">
        <v>0</v>
      </c>
      <c r="G880" s="26" t="s">
        <v>2189</v>
      </c>
    </row>
    <row r="881" customFormat="false" ht="15" hidden="false" customHeight="true" outlineLevel="0" collapsed="false">
      <c r="A881" s="0" t="s">
        <v>4414</v>
      </c>
      <c r="B881" s="0" t="str">
        <f aca="false">LEFT(A881,7)</f>
        <v>47-2171</v>
      </c>
      <c r="C881" s="0" t="s">
        <v>4415</v>
      </c>
      <c r="D881" s="0" t="s">
        <v>2946</v>
      </c>
      <c r="E881" s="25" t="n">
        <v>0</v>
      </c>
      <c r="F881" s="25" t="n">
        <v>0</v>
      </c>
      <c r="G881" s="26" t="s">
        <v>1994</v>
      </c>
    </row>
    <row r="882" customFormat="false" ht="15" hidden="false" customHeight="true" outlineLevel="0" collapsed="false">
      <c r="A882" s="0" t="s">
        <v>4416</v>
      </c>
      <c r="B882" s="0" t="str">
        <f aca="false">LEFT(A882,7)</f>
        <v>51-6021</v>
      </c>
      <c r="C882" s="0" t="s">
        <v>4417</v>
      </c>
      <c r="D882" s="0" t="s">
        <v>2946</v>
      </c>
      <c r="E882" s="25" t="n">
        <v>0</v>
      </c>
      <c r="F882" s="25" t="n">
        <v>0</v>
      </c>
      <c r="G882" s="26" t="s">
        <v>2371</v>
      </c>
    </row>
    <row r="883" customFormat="false" ht="15" hidden="false" customHeight="true" outlineLevel="0" collapsed="false">
      <c r="A883" s="0" t="s">
        <v>4418</v>
      </c>
      <c r="B883" s="0" t="str">
        <f aca="false">LEFT(A883,7)</f>
        <v>51-2023</v>
      </c>
      <c r="C883" s="0" t="s">
        <v>4419</v>
      </c>
      <c r="D883" s="0" t="s">
        <v>2946</v>
      </c>
      <c r="E883" s="25" t="n">
        <v>0</v>
      </c>
      <c r="F883" s="25" t="n">
        <v>0</v>
      </c>
      <c r="G883" s="26" t="s">
        <v>2245</v>
      </c>
    </row>
    <row r="884" customFormat="false" ht="15" hidden="false" customHeight="true" outlineLevel="0" collapsed="false">
      <c r="A884" s="0" t="s">
        <v>4420</v>
      </c>
      <c r="B884" s="0" t="str">
        <f aca="false">LEFT(A884,7)</f>
        <v>47-5081</v>
      </c>
      <c r="C884" s="0" t="s">
        <v>4421</v>
      </c>
      <c r="D884" s="0" t="s">
        <v>2946</v>
      </c>
      <c r="E884" s="25" t="n">
        <v>0</v>
      </c>
      <c r="F884" s="25" t="n">
        <v>0</v>
      </c>
      <c r="G884" s="26" t="s">
        <v>2086</v>
      </c>
    </row>
    <row r="885" customFormat="false" ht="15" hidden="false" customHeight="true" outlineLevel="0" collapsed="false">
      <c r="A885" s="0" t="s">
        <v>4422</v>
      </c>
      <c r="B885" s="0" t="str">
        <f aca="false">LEFT(A885,7)</f>
        <v>47-2221</v>
      </c>
      <c r="C885" s="0" t="s">
        <v>4423</v>
      </c>
      <c r="D885" s="0" t="s">
        <v>2946</v>
      </c>
      <c r="E885" s="25" t="n">
        <v>0</v>
      </c>
      <c r="F885" s="25" t="n">
        <v>0.11</v>
      </c>
      <c r="G885" s="26" t="s">
        <v>2003</v>
      </c>
    </row>
    <row r="886" customFormat="false" ht="15" hidden="false" customHeight="true" outlineLevel="0" collapsed="false">
      <c r="A886" s="0" t="s">
        <v>4424</v>
      </c>
      <c r="B886" s="0" t="str">
        <f aca="false">LEFT(A886,7)</f>
        <v>51-2011</v>
      </c>
      <c r="C886" s="0" t="s">
        <v>4425</v>
      </c>
      <c r="D886" s="0" t="s">
        <v>2946</v>
      </c>
      <c r="E886" s="25" t="n">
        <v>0</v>
      </c>
      <c r="F886" s="25" t="n">
        <v>0.07</v>
      </c>
      <c r="G886" s="26" t="s">
        <v>2244</v>
      </c>
    </row>
    <row r="887" customFormat="false" ht="15" hidden="false" customHeight="true" outlineLevel="0" collapsed="false">
      <c r="A887" s="0" t="s">
        <v>4426</v>
      </c>
      <c r="B887" s="0" t="str">
        <f aca="false">LEFT(A887,7)</f>
        <v>47-4091</v>
      </c>
      <c r="C887" s="0" t="s">
        <v>4427</v>
      </c>
      <c r="D887" s="0" t="s">
        <v>2946</v>
      </c>
      <c r="E887" s="25" t="n">
        <v>0</v>
      </c>
      <c r="F887" s="25" t="n">
        <v>0</v>
      </c>
      <c r="G887" s="26" t="s">
        <v>2047</v>
      </c>
    </row>
    <row r="888" customFormat="false" ht="15" hidden="false" customHeight="true" outlineLevel="0" collapsed="false">
      <c r="A888" s="0" t="s">
        <v>4428</v>
      </c>
      <c r="B888" s="0" t="str">
        <f aca="false">LEFT(A888,7)</f>
        <v>51-9195</v>
      </c>
      <c r="C888" s="0" t="s">
        <v>4429</v>
      </c>
      <c r="D888" s="0" t="s">
        <v>2946</v>
      </c>
      <c r="E888" s="25" t="n">
        <v>0</v>
      </c>
      <c r="F888" s="25" t="n">
        <v>0</v>
      </c>
      <c r="G888" s="26" t="s">
        <v>2530</v>
      </c>
    </row>
    <row r="889" customFormat="false" ht="15" hidden="false" customHeight="true" outlineLevel="0" collapsed="false">
      <c r="A889" s="0" t="s">
        <v>4430</v>
      </c>
      <c r="B889" s="0" t="str">
        <f aca="false">LEFT(A889,7)</f>
        <v>49-3022</v>
      </c>
      <c r="C889" s="0" t="s">
        <v>4431</v>
      </c>
      <c r="D889" s="0" t="s">
        <v>2769</v>
      </c>
      <c r="E889" s="25" t="n">
        <v>0</v>
      </c>
      <c r="F889" s="25" t="n">
        <v>0</v>
      </c>
      <c r="G889" s="26" t="s">
        <v>2136</v>
      </c>
    </row>
    <row r="890" customFormat="false" ht="15" hidden="false" customHeight="true" outlineLevel="0" collapsed="false">
      <c r="A890" s="0" t="s">
        <v>4432</v>
      </c>
      <c r="B890" s="0" t="str">
        <f aca="false">LEFT(A890,7)</f>
        <v>35-9021</v>
      </c>
      <c r="C890" s="0" t="s">
        <v>1463</v>
      </c>
      <c r="D890" s="0" t="s">
        <v>2769</v>
      </c>
      <c r="E890" s="25" t="n">
        <v>0</v>
      </c>
      <c r="F890" s="25" t="n">
        <v>0</v>
      </c>
      <c r="G890" s="26" t="s">
        <v>1464</v>
      </c>
    </row>
    <row r="891" customFormat="false" ht="15" hidden="false" customHeight="true" outlineLevel="0" collapsed="false">
      <c r="A891" s="0" t="s">
        <v>4433</v>
      </c>
      <c r="B891" s="0" t="str">
        <f aca="false">LEFT(A891,7)</f>
        <v>51-9083</v>
      </c>
      <c r="C891" s="0" t="s">
        <v>4434</v>
      </c>
      <c r="D891" s="0" t="s">
        <v>2946</v>
      </c>
      <c r="E891" s="25" t="n">
        <v>0</v>
      </c>
      <c r="F891" s="25" t="n">
        <v>0</v>
      </c>
      <c r="G891" s="26" t="s">
        <v>2497</v>
      </c>
    </row>
    <row r="892" customFormat="false" ht="15" hidden="false" customHeight="true" outlineLevel="0" collapsed="false">
      <c r="A892" s="0" t="s">
        <v>4435</v>
      </c>
      <c r="B892" s="0" t="str">
        <f aca="false">LEFT(A892,7)</f>
        <v>51-2051</v>
      </c>
      <c r="C892" s="0" t="s">
        <v>4436</v>
      </c>
      <c r="D892" s="0" t="s">
        <v>2946</v>
      </c>
      <c r="E892" s="25" t="n">
        <v>0</v>
      </c>
      <c r="F892" s="25" t="n">
        <v>0</v>
      </c>
      <c r="G892" s="26" t="s">
        <v>2259</v>
      </c>
    </row>
    <row r="893" customFormat="false" ht="15" hidden="false" customHeight="true" outlineLevel="0" collapsed="false">
      <c r="A893" s="0" t="s">
        <v>4437</v>
      </c>
      <c r="B893" s="0" t="str">
        <f aca="false">LEFT(A893,7)</f>
        <v>53-7041</v>
      </c>
      <c r="C893" s="0" t="s">
        <v>4438</v>
      </c>
      <c r="D893" s="0" t="s">
        <v>2946</v>
      </c>
      <c r="E893" s="25" t="n">
        <v>0</v>
      </c>
      <c r="F893" s="25" t="n">
        <v>0</v>
      </c>
      <c r="G893" s="26" t="s">
        <v>2669</v>
      </c>
    </row>
    <row r="894" customFormat="false" ht="15" hidden="false" customHeight="true" outlineLevel="0" collapsed="false">
      <c r="A894" s="0" t="s">
        <v>4439</v>
      </c>
      <c r="B894" s="0" t="str">
        <f aca="false">LEFT(A894,7)</f>
        <v>47-2142</v>
      </c>
      <c r="C894" s="0" t="s">
        <v>1982</v>
      </c>
      <c r="D894" s="0" t="s">
        <v>2946</v>
      </c>
      <c r="E894" s="25" t="n">
        <v>0</v>
      </c>
      <c r="F894" s="25" t="n">
        <v>0</v>
      </c>
      <c r="G894" s="26" t="s">
        <v>1981</v>
      </c>
    </row>
    <row r="895" customFormat="false" ht="15" hidden="false" customHeight="true" outlineLevel="0" collapsed="false">
      <c r="A895" s="0" t="s">
        <v>4440</v>
      </c>
      <c r="B895" s="0" t="str">
        <f aca="false">LEFT(A895,7)</f>
        <v>35-2015</v>
      </c>
      <c r="C895" s="0" t="s">
        <v>4441</v>
      </c>
      <c r="D895" s="0" t="s">
        <v>2769</v>
      </c>
      <c r="E895" s="25" t="n">
        <v>0</v>
      </c>
      <c r="F895" s="25" t="n">
        <v>0</v>
      </c>
      <c r="G895" s="26" t="s">
        <v>1436</v>
      </c>
    </row>
    <row r="896" customFormat="false" ht="15" hidden="false" customHeight="true" outlineLevel="0" collapsed="false">
      <c r="A896" s="0" t="s">
        <v>4442</v>
      </c>
      <c r="B896" s="0" t="str">
        <f aca="false">LEFT(A896,7)</f>
        <v>47-2072</v>
      </c>
      <c r="C896" s="0" t="s">
        <v>4443</v>
      </c>
      <c r="D896" s="0" t="s">
        <v>2946</v>
      </c>
      <c r="E896" s="25" t="n">
        <v>0</v>
      </c>
      <c r="F896" s="25" t="n">
        <v>0</v>
      </c>
      <c r="G896" s="26" t="s">
        <v>1955</v>
      </c>
    </row>
    <row r="897" customFormat="false" ht="15" hidden="false" customHeight="true" outlineLevel="0" collapsed="false">
      <c r="A897" s="0" t="s">
        <v>4444</v>
      </c>
      <c r="B897" s="0" t="str">
        <f aca="false">LEFT(A897,7)</f>
        <v>51-4071</v>
      </c>
      <c r="C897" s="0" t="s">
        <v>4445</v>
      </c>
      <c r="D897" s="0" t="s">
        <v>2946</v>
      </c>
      <c r="E897" s="25" t="n">
        <v>0</v>
      </c>
      <c r="F897" s="25" t="n">
        <v>0</v>
      </c>
      <c r="G897" s="26" t="s">
        <v>2327</v>
      </c>
    </row>
    <row r="898" customFormat="false" ht="15" hidden="false" customHeight="true" outlineLevel="0" collapsed="false">
      <c r="A898" s="0" t="s">
        <v>4446</v>
      </c>
      <c r="B898" s="0" t="str">
        <f aca="false">LEFT(A898,7)</f>
        <v>53-7051</v>
      </c>
      <c r="C898" s="0" t="s">
        <v>4447</v>
      </c>
      <c r="D898" s="0" t="s">
        <v>2946</v>
      </c>
      <c r="E898" s="25" t="n">
        <v>0</v>
      </c>
      <c r="F898" s="25" t="n">
        <v>0</v>
      </c>
      <c r="G898" s="26" t="s">
        <v>2672</v>
      </c>
    </row>
    <row r="899" customFormat="false" ht="15" hidden="false" customHeight="true" outlineLevel="0" collapsed="false">
      <c r="A899" s="0" t="s">
        <v>4448</v>
      </c>
      <c r="B899" s="0" t="str">
        <f aca="false">LEFT(A899,7)</f>
        <v>49-9096</v>
      </c>
      <c r="C899" s="0" t="s">
        <v>2226</v>
      </c>
      <c r="D899" s="0" t="s">
        <v>2769</v>
      </c>
      <c r="E899" s="25" t="n">
        <v>0</v>
      </c>
      <c r="F899" s="25" t="n">
        <v>0</v>
      </c>
      <c r="G899" s="26" t="s">
        <v>2225</v>
      </c>
    </row>
    <row r="900" customFormat="false" ht="15" hidden="false" customHeight="true" outlineLevel="0" collapsed="false">
      <c r="A900" s="0" t="s">
        <v>4449</v>
      </c>
      <c r="B900" s="0" t="str">
        <f aca="false">LEFT(A900,7)</f>
        <v>47-2011</v>
      </c>
      <c r="C900" s="0" t="s">
        <v>1921</v>
      </c>
      <c r="D900" s="0" t="s">
        <v>2946</v>
      </c>
      <c r="E900" s="25" t="n">
        <v>0</v>
      </c>
      <c r="F900" s="25" t="n">
        <v>0</v>
      </c>
      <c r="G900" s="26" t="s">
        <v>1922</v>
      </c>
    </row>
    <row r="901" customFormat="false" ht="15" hidden="false" customHeight="true" outlineLevel="0" collapsed="false">
      <c r="A901" s="0" t="s">
        <v>4450</v>
      </c>
      <c r="B901" s="0" t="str">
        <f aca="false">LEFT(A901,7)</f>
        <v>47-2022</v>
      </c>
      <c r="C901" s="0" t="s">
        <v>1928</v>
      </c>
      <c r="D901" s="0" t="s">
        <v>2946</v>
      </c>
      <c r="E901" s="25" t="n">
        <v>0</v>
      </c>
      <c r="F901" s="25" t="n">
        <v>0</v>
      </c>
      <c r="G901" s="26" t="s">
        <v>1927</v>
      </c>
    </row>
    <row r="902" customFormat="false" ht="15" hidden="false" customHeight="true" outlineLevel="0" collapsed="false">
      <c r="A902" s="0" t="s">
        <v>4451</v>
      </c>
      <c r="B902" s="0" t="str">
        <f aca="false">LEFT(A902,7)</f>
        <v>51-9197</v>
      </c>
      <c r="C902" s="0" t="s">
        <v>4452</v>
      </c>
      <c r="D902" s="0" t="s">
        <v>2946</v>
      </c>
      <c r="E902" s="25" t="n">
        <v>0</v>
      </c>
      <c r="F902" s="25" t="n">
        <v>0</v>
      </c>
      <c r="G902" s="26" t="s">
        <v>2534</v>
      </c>
    </row>
    <row r="903" customFormat="false" ht="15" hidden="false" customHeight="true" outlineLevel="0" collapsed="false">
      <c r="A903" s="0" t="s">
        <v>4453</v>
      </c>
      <c r="B903" s="0" t="str">
        <f aca="false">LEFT(A903,7)</f>
        <v>47-3012</v>
      </c>
      <c r="C903" s="0" t="s">
        <v>4454</v>
      </c>
      <c r="D903" s="0" t="s">
        <v>2946</v>
      </c>
      <c r="E903" s="25" t="n">
        <v>0</v>
      </c>
      <c r="F903" s="25" t="n">
        <v>0</v>
      </c>
      <c r="G903" s="26" t="s">
        <v>2012</v>
      </c>
    </row>
    <row r="904" customFormat="false" ht="15" hidden="false" customHeight="true" outlineLevel="0" collapsed="false">
      <c r="A904" s="0" t="s">
        <v>4455</v>
      </c>
      <c r="B904" s="0" t="str">
        <f aca="false">LEFT(A904,7)</f>
        <v>47-3014</v>
      </c>
      <c r="C904" s="0" t="s">
        <v>4456</v>
      </c>
      <c r="D904" s="0" t="s">
        <v>2946</v>
      </c>
      <c r="E904" s="25" t="n">
        <v>0</v>
      </c>
      <c r="F904" s="25" t="n">
        <v>0</v>
      </c>
      <c r="G904" s="26" t="s">
        <v>2016</v>
      </c>
    </row>
    <row r="905" customFormat="false" ht="15" hidden="false" customHeight="true" outlineLevel="0" collapsed="false">
      <c r="A905" s="0" t="s">
        <v>4457</v>
      </c>
      <c r="B905" s="0" t="str">
        <f aca="false">LEFT(A905,7)</f>
        <v>51-6051</v>
      </c>
      <c r="C905" s="0" t="s">
        <v>4458</v>
      </c>
      <c r="D905" s="0" t="s">
        <v>2946</v>
      </c>
      <c r="E905" s="25" t="n">
        <v>0</v>
      </c>
      <c r="F905" s="25" t="n">
        <v>0</v>
      </c>
      <c r="G905" s="26" t="s">
        <v>2383</v>
      </c>
    </row>
    <row r="906" customFormat="false" ht="15" hidden="false" customHeight="true" outlineLevel="0" collapsed="false">
      <c r="A906" s="0" t="s">
        <v>4459</v>
      </c>
      <c r="B906" s="0" t="str">
        <f aca="false">LEFT(A906,7)</f>
        <v>47-3015</v>
      </c>
      <c r="C906" s="0" t="s">
        <v>4460</v>
      </c>
      <c r="D906" s="0" t="s">
        <v>2946</v>
      </c>
      <c r="E906" s="25" t="n">
        <v>0</v>
      </c>
      <c r="F906" s="25" t="n">
        <v>0</v>
      </c>
      <c r="G906" s="26" t="s">
        <v>2018</v>
      </c>
    </row>
    <row r="907" customFormat="false" ht="15" hidden="false" customHeight="true" outlineLevel="0" collapsed="false">
      <c r="A907" s="0" t="s">
        <v>4461</v>
      </c>
      <c r="B907" s="0" t="str">
        <f aca="false">LEFT(A907,7)</f>
        <v>47-3016</v>
      </c>
      <c r="C907" s="0" t="s">
        <v>4462</v>
      </c>
      <c r="D907" s="0" t="s">
        <v>2946</v>
      </c>
      <c r="E907" s="25" t="n">
        <v>0</v>
      </c>
      <c r="F907" s="25" t="n">
        <v>0</v>
      </c>
      <c r="G907" s="26" t="s">
        <v>2020</v>
      </c>
    </row>
    <row r="908" customFormat="false" ht="15" hidden="false" customHeight="true" outlineLevel="0" collapsed="false">
      <c r="A908" s="0" t="s">
        <v>4463</v>
      </c>
      <c r="B908" s="0" t="str">
        <f aca="false">LEFT(A908,7)</f>
        <v>51-9196</v>
      </c>
      <c r="C908" s="0" t="s">
        <v>4464</v>
      </c>
      <c r="D908" s="0" t="s">
        <v>2946</v>
      </c>
      <c r="E908" s="25" t="n">
        <v>0</v>
      </c>
      <c r="F908" s="25" t="n">
        <v>0</v>
      </c>
      <c r="G908" s="26" t="s">
        <v>2532</v>
      </c>
    </row>
    <row r="909" customFormat="false" ht="15" hidden="false" customHeight="true" outlineLevel="0" collapsed="false">
      <c r="A909" s="0" t="s">
        <v>4465</v>
      </c>
      <c r="B909" s="0" t="str">
        <f aca="false">LEFT(A909,7)</f>
        <v>47-5043</v>
      </c>
      <c r="C909" s="0" t="s">
        <v>4466</v>
      </c>
      <c r="D909" s="0" t="s">
        <v>2946</v>
      </c>
      <c r="E909" s="25" t="n">
        <v>0</v>
      </c>
      <c r="F909" s="25" t="n">
        <v>0</v>
      </c>
      <c r="G909" s="26" t="s">
        <v>2072</v>
      </c>
    </row>
    <row r="910" customFormat="false" ht="15" hidden="false" customHeight="true" outlineLevel="0" collapsed="false">
      <c r="A910" s="0" t="s">
        <v>4467</v>
      </c>
      <c r="B910" s="0" t="str">
        <f aca="false">LEFT(A910,7)</f>
        <v>47-5051</v>
      </c>
      <c r="C910" s="0" t="s">
        <v>4468</v>
      </c>
      <c r="D910" s="0" t="s">
        <v>2946</v>
      </c>
      <c r="E910" s="25" t="n">
        <v>0</v>
      </c>
      <c r="F910" s="25" t="n">
        <v>0</v>
      </c>
      <c r="G910" s="26" t="s">
        <v>2080</v>
      </c>
    </row>
    <row r="911" customFormat="false" ht="15" hidden="false" customHeight="true" outlineLevel="0" collapsed="false">
      <c r="A911" s="0" t="s">
        <v>4469</v>
      </c>
      <c r="B911" s="0" t="str">
        <f aca="false">LEFT(A911,7)</f>
        <v>47-5071</v>
      </c>
      <c r="C911" s="0" t="s">
        <v>4470</v>
      </c>
      <c r="D911" s="0" t="s">
        <v>2946</v>
      </c>
      <c r="E911" s="25" t="n">
        <v>0</v>
      </c>
      <c r="F911" s="25" t="n">
        <v>0</v>
      </c>
      <c r="G911" s="26" t="s">
        <v>2083</v>
      </c>
    </row>
    <row r="912" customFormat="false" ht="15" hidden="false" customHeight="true" outlineLevel="0" collapsed="false">
      <c r="A912" s="0" t="s">
        <v>4471</v>
      </c>
      <c r="B912" s="0" t="str">
        <f aca="false">LEFT(A912,7)</f>
        <v>47-4051</v>
      </c>
      <c r="C912" s="0" t="s">
        <v>4472</v>
      </c>
      <c r="D912" s="0" t="s">
        <v>2946</v>
      </c>
      <c r="E912" s="25" t="n">
        <v>0</v>
      </c>
      <c r="F912" s="25" t="n">
        <v>0</v>
      </c>
      <c r="G912" s="26" t="s">
        <v>2040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77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2" topLeftCell="C3" activePane="bottomRight" state="frozen"/>
      <selection pane="topLeft" activeCell="A1" activeCellId="0" sqref="A1"/>
      <selection pane="topRight" activeCell="C1" activeCellId="0" sqref="C1"/>
      <selection pane="bottomLeft" activeCell="A3" activeCellId="0" sqref="A3"/>
      <selection pane="bottomRight" activeCell="A1" activeCellId="0" sqref="A1"/>
    </sheetView>
  </sheetViews>
  <sheetFormatPr defaultColWidth="8.71484375" defaultRowHeight="15" zeroHeight="false" outlineLevelRow="0" outlineLevelCol="0"/>
  <cols>
    <col collapsed="false" customWidth="true" hidden="false" outlineLevel="0" max="1" min="1" style="0" width="14"/>
    <col collapsed="false" customWidth="true" hidden="false" outlineLevel="0" max="2" min="2" style="0" width="46"/>
    <col collapsed="false" customWidth="true" hidden="false" outlineLevel="0" max="3" min="3" style="0" width="22"/>
    <col collapsed="false" customWidth="true" hidden="false" outlineLevel="0" max="5" min="4" style="0" width="28"/>
    <col collapsed="false" customWidth="true" hidden="false" outlineLevel="0" max="6" min="6" style="0" width="12"/>
    <col collapsed="false" customWidth="true" hidden="false" outlineLevel="0" max="7" min="7" style="0" width="14"/>
    <col collapsed="false" customWidth="true" hidden="false" outlineLevel="0" max="8" min="8" style="0" width="15"/>
    <col collapsed="false" customWidth="true" hidden="false" outlineLevel="0" max="9" min="9" style="0" width="16"/>
    <col collapsed="false" customWidth="true" hidden="false" outlineLevel="0" max="11" min="10" style="0" width="14"/>
    <col collapsed="false" customWidth="true" hidden="false" outlineLevel="0" max="12" min="12" style="0" width="13"/>
    <col collapsed="false" customWidth="true" hidden="false" outlineLevel="0" max="13" min="13" style="0" width="14"/>
    <col collapsed="false" customWidth="true" hidden="false" outlineLevel="0" max="14" min="14" style="0" width="70"/>
  </cols>
  <sheetData>
    <row r="1" customFormat="false" ht="15" hidden="false" customHeight="true" outlineLevel="0" collapsed="false">
      <c r="A1" s="3" t="s">
        <v>4473</v>
      </c>
    </row>
    <row r="2" customFormat="false" ht="27.75" hidden="false" customHeight="true" outlineLevel="0" collapsed="false">
      <c r="A2" s="4" t="s">
        <v>4474</v>
      </c>
      <c r="B2" s="4" t="s">
        <v>4475</v>
      </c>
      <c r="C2" s="4" t="s">
        <v>4476</v>
      </c>
      <c r="D2" s="4" t="s">
        <v>2707</v>
      </c>
      <c r="E2" s="4" t="s">
        <v>4477</v>
      </c>
      <c r="F2" s="4" t="s">
        <v>4478</v>
      </c>
      <c r="G2" s="4" t="s">
        <v>4479</v>
      </c>
      <c r="H2" s="4" t="s">
        <v>4480</v>
      </c>
      <c r="I2" s="4" t="s">
        <v>4481</v>
      </c>
      <c r="J2" s="4" t="s">
        <v>4482</v>
      </c>
      <c r="K2" s="4" t="s">
        <v>4483</v>
      </c>
      <c r="L2" s="4" t="s">
        <v>4484</v>
      </c>
      <c r="M2" s="4" t="s">
        <v>4485</v>
      </c>
    </row>
    <row r="3" customFormat="false" ht="15" hidden="false" customHeight="true" outlineLevel="0" collapsed="false">
      <c r="A3" s="0" t="s">
        <v>1743</v>
      </c>
      <c r="B3" s="0" t="str">
        <f aca="false">IFERROR(INDEX('BLS OEWS May2025'!$B$3:$B$1396,MATCH($A3,'BLS OEWS May2025'!$A$3:$A$1396,0)),"")</f>
        <v>Correspondence Clerks</v>
      </c>
      <c r="C3" s="0" t="s">
        <v>2705</v>
      </c>
      <c r="D3" s="0" t="s">
        <v>2713</v>
      </c>
      <c r="E3" s="0" t="s">
        <v>2712</v>
      </c>
      <c r="F3" s="0" t="str">
        <f aca="false">LEFT($A3,6)&amp;"0"</f>
        <v>43-4020</v>
      </c>
      <c r="G3" s="0" t="n">
        <f aca="false">COUNTIF('HBS Occupation Detail'!$G$3:$G$912,$A3)</f>
        <v>1</v>
      </c>
      <c r="H3" s="27" t="n">
        <f aca="false">AVERAGEIF('HBS Occupation Detail'!$G$3:$G$912,$A3,'HBS Occupation Detail'!$E$3:$E$912)</f>
        <v>0.86</v>
      </c>
      <c r="I3" s="27" t="n">
        <f aca="false">AVERAGEIF('HBS Occupation Detail'!$G$3:$G$912,$A3,'HBS Occupation Detail'!$F$3:$F$912)</f>
        <v>0.09</v>
      </c>
      <c r="J3" s="27" t="n">
        <f aca="false">_xlfn.MAXIFS('HBS Occupation Detail'!$E$3:$E$912,'HBS Occupation Detail'!$G$3:$G$912,$A3)-_xlfn.MINIFS('HBS Occupation Detail'!$E$3:$E$912,'HBS Occupation Detail'!$G$3:$G$912,$A3)</f>
        <v>0</v>
      </c>
      <c r="K3" s="24" t="n">
        <f aca="false">IFERROR(INDEX('BLS OEWS May2025'!$D$3:$D$1396,MATCH($A3,'BLS OEWS May2025'!$A$3:$A$1396,0)),0)</f>
        <v>4290</v>
      </c>
      <c r="L3" s="0" t="str">
        <f aca="false">IF(H3&gt;='Exposure Bands'!$B$6,"High",IF(H3&gt;='Exposure Bands'!$B$5,"Elevated",IF(H3&gt;='Exposure Bands'!$B$4,"Moderate","Low")))</f>
        <v>High</v>
      </c>
      <c r="M3" s="28"/>
    </row>
    <row r="4" customFormat="false" ht="15" hidden="false" customHeight="true" outlineLevel="0" collapsed="false">
      <c r="A4" s="0" t="s">
        <v>1068</v>
      </c>
      <c r="B4" s="0" t="str">
        <f aca="false">IFERROR(INDEX('BLS OEWS May2025'!$B$3:$B$1396,MATCH($A4,'BLS OEWS May2025'!$A$3:$A$1396,0)),"")</f>
        <v>Interpreters and Translators</v>
      </c>
      <c r="C4" s="0" t="s">
        <v>2705</v>
      </c>
      <c r="D4" s="0" t="s">
        <v>2716</v>
      </c>
      <c r="E4" s="0" t="s">
        <v>2715</v>
      </c>
      <c r="F4" s="0" t="str">
        <f aca="false">LEFT($A4,6)&amp;"0"</f>
        <v>27-3090</v>
      </c>
      <c r="G4" s="0" t="n">
        <f aca="false">COUNTIF('HBS Occupation Detail'!$G$3:$G$912,$A4)</f>
        <v>1</v>
      </c>
      <c r="H4" s="27" t="n">
        <f aca="false">AVERAGEIF('HBS Occupation Detail'!$G$3:$G$912,$A4,'HBS Occupation Detail'!$E$3:$E$912)</f>
        <v>0.8</v>
      </c>
      <c r="I4" s="27" t="n">
        <f aca="false">AVERAGEIF('HBS Occupation Detail'!$G$3:$G$912,$A4,'HBS Occupation Detail'!$F$3:$F$912)</f>
        <v>0.28</v>
      </c>
      <c r="J4" s="27" t="n">
        <f aca="false">_xlfn.MAXIFS('HBS Occupation Detail'!$E$3:$E$912,'HBS Occupation Detail'!$G$3:$G$912,$A4)-_xlfn.MINIFS('HBS Occupation Detail'!$E$3:$E$912,'HBS Occupation Detail'!$G$3:$G$912,$A4)</f>
        <v>0</v>
      </c>
      <c r="K4" s="24" t="n">
        <f aca="false">IFERROR(INDEX('BLS OEWS May2025'!$D$3:$D$1396,MATCH($A4,'BLS OEWS May2025'!$A$3:$A$1396,0)),0)</f>
        <v>52060</v>
      </c>
      <c r="L4" s="0" t="str">
        <f aca="false">IF(H4&gt;='Exposure Bands'!$B$6,"High",IF(H4&gt;='Exposure Bands'!$B$5,"Elevated",IF(H4&gt;='Exposure Bands'!$B$4,"Moderate","Low")))</f>
        <v>High</v>
      </c>
      <c r="M4" s="28"/>
    </row>
    <row r="5" customFormat="false" ht="15" hidden="false" customHeight="true" outlineLevel="0" collapsed="false">
      <c r="A5" s="0" t="s">
        <v>1746</v>
      </c>
      <c r="B5" s="0" t="str">
        <f aca="false">IFERROR(INDEX('BLS OEWS May2025'!$B$3:$B$1396,MATCH($A5,'BLS OEWS May2025'!$A$3:$A$1396,0)),"")</f>
        <v>Court, Municipal, and License Clerks</v>
      </c>
      <c r="C5" s="0" t="s">
        <v>2705</v>
      </c>
      <c r="D5" s="0" t="s">
        <v>2713</v>
      </c>
      <c r="E5" s="0" t="s">
        <v>2718</v>
      </c>
      <c r="F5" s="0" t="str">
        <f aca="false">LEFT($A5,6)&amp;"0"</f>
        <v>43-4030</v>
      </c>
      <c r="G5" s="0" t="n">
        <f aca="false">COUNTIF('HBS Occupation Detail'!$G$3:$G$912,$A5)</f>
        <v>1</v>
      </c>
      <c r="H5" s="27" t="n">
        <f aca="false">AVERAGEIF('HBS Occupation Detail'!$G$3:$G$912,$A5,'HBS Occupation Detail'!$E$3:$E$912)</f>
        <v>0.76</v>
      </c>
      <c r="I5" s="27" t="n">
        <f aca="false">AVERAGEIF('HBS Occupation Detail'!$G$3:$G$912,$A5,'HBS Occupation Detail'!$F$3:$F$912)</f>
        <v>0.06</v>
      </c>
      <c r="J5" s="27" t="n">
        <f aca="false">_xlfn.MAXIFS('HBS Occupation Detail'!$E$3:$E$912,'HBS Occupation Detail'!$G$3:$G$912,$A5)-_xlfn.MINIFS('HBS Occupation Detail'!$E$3:$E$912,'HBS Occupation Detail'!$G$3:$G$912,$A5)</f>
        <v>0</v>
      </c>
      <c r="K5" s="24" t="n">
        <f aca="false">IFERROR(INDEX('BLS OEWS May2025'!$D$3:$D$1396,MATCH($A5,'BLS OEWS May2025'!$A$3:$A$1396,0)),0)</f>
        <v>179750</v>
      </c>
      <c r="L5" s="0" t="str">
        <f aca="false">IF(H5&gt;='Exposure Bands'!$B$6,"High",IF(H5&gt;='Exposure Bands'!$B$5,"Elevated",IF(H5&gt;='Exposure Bands'!$B$4,"Moderate","Low")))</f>
        <v>High</v>
      </c>
      <c r="M5" s="28"/>
    </row>
    <row r="6" customFormat="false" ht="15" hidden="false" customHeight="true" outlineLevel="0" collapsed="false">
      <c r="A6" s="0" t="s">
        <v>1326</v>
      </c>
      <c r="B6" s="0" t="str">
        <f aca="false">IFERROR(INDEX('BLS OEWS May2025'!$B$3:$B$1396,MATCH($A6,'BLS OEWS May2025'!$A$3:$A$1396,0)),"")</f>
        <v>Medical Transcriptionists</v>
      </c>
      <c r="C6" s="0" t="s">
        <v>2705</v>
      </c>
      <c r="D6" s="0" t="s">
        <v>2721</v>
      </c>
      <c r="E6" s="0" t="s">
        <v>2720</v>
      </c>
      <c r="F6" s="0" t="str">
        <f aca="false">LEFT($A6,6)&amp;"0"</f>
        <v>31-9090</v>
      </c>
      <c r="G6" s="0" t="n">
        <f aca="false">COUNTIF('HBS Occupation Detail'!$G$3:$G$912,$A6)</f>
        <v>1</v>
      </c>
      <c r="H6" s="27" t="n">
        <f aca="false">AVERAGEIF('HBS Occupation Detail'!$G$3:$G$912,$A6,'HBS Occupation Detail'!$E$3:$E$912)</f>
        <v>0.74</v>
      </c>
      <c r="I6" s="27" t="n">
        <f aca="false">AVERAGEIF('HBS Occupation Detail'!$G$3:$G$912,$A6,'HBS Occupation Detail'!$F$3:$F$912)</f>
        <v>0.12</v>
      </c>
      <c r="J6" s="27" t="n">
        <f aca="false">_xlfn.MAXIFS('HBS Occupation Detail'!$E$3:$E$912,'HBS Occupation Detail'!$G$3:$G$912,$A6)-_xlfn.MINIFS('HBS Occupation Detail'!$E$3:$E$912,'HBS Occupation Detail'!$G$3:$G$912,$A6)</f>
        <v>0</v>
      </c>
      <c r="K6" s="24" t="n">
        <f aca="false">IFERROR(INDEX('BLS OEWS May2025'!$D$3:$D$1396,MATCH($A6,'BLS OEWS May2025'!$A$3:$A$1396,0)),0)</f>
        <v>41550</v>
      </c>
      <c r="L6" s="0" t="str">
        <f aca="false">IF(H6&gt;='Exposure Bands'!$B$6,"High",IF(H6&gt;='Exposure Bands'!$B$5,"Elevated",IF(H6&gt;='Exposure Bands'!$B$4,"Moderate","Low")))</f>
        <v>High</v>
      </c>
      <c r="M6" s="28"/>
    </row>
    <row r="7" customFormat="false" ht="15" hidden="false" customHeight="true" outlineLevel="0" collapsed="false">
      <c r="A7" s="0" t="s">
        <v>1683</v>
      </c>
      <c r="B7" s="0" t="str">
        <f aca="false">IFERROR(INDEX('BLS OEWS May2025'!$B$3:$B$1396,MATCH($A7,'BLS OEWS May2025'!$A$3:$A$1396,0)),"")</f>
        <v>Telemarketers</v>
      </c>
      <c r="C7" s="0" t="s">
        <v>2705</v>
      </c>
      <c r="D7" s="0" t="s">
        <v>2723</v>
      </c>
      <c r="E7" s="0" t="s">
        <v>1682</v>
      </c>
      <c r="F7" s="0" t="str">
        <f aca="false">LEFT($A7,6)&amp;"0"</f>
        <v>41-9040</v>
      </c>
      <c r="G7" s="0" t="n">
        <f aca="false">COUNTIF('HBS Occupation Detail'!$G$3:$G$912,$A7)</f>
        <v>1</v>
      </c>
      <c r="H7" s="27" t="n">
        <f aca="false">AVERAGEIF('HBS Occupation Detail'!$G$3:$G$912,$A7,'HBS Occupation Detail'!$E$3:$E$912)</f>
        <v>0.73</v>
      </c>
      <c r="I7" s="27" t="n">
        <f aca="false">AVERAGEIF('HBS Occupation Detail'!$G$3:$G$912,$A7,'HBS Occupation Detail'!$F$3:$F$912)</f>
        <v>0.3</v>
      </c>
      <c r="J7" s="27" t="n">
        <f aca="false">_xlfn.MAXIFS('HBS Occupation Detail'!$E$3:$E$912,'HBS Occupation Detail'!$G$3:$G$912,$A7)-_xlfn.MINIFS('HBS Occupation Detail'!$E$3:$E$912,'HBS Occupation Detail'!$G$3:$G$912,$A7)</f>
        <v>0</v>
      </c>
      <c r="K7" s="24" t="n">
        <f aca="false">IFERROR(INDEX('BLS OEWS May2025'!$D$3:$D$1396,MATCH($A7,'BLS OEWS May2025'!$A$3:$A$1396,0)),0)</f>
        <v>58430</v>
      </c>
      <c r="L7" s="0" t="str">
        <f aca="false">IF(H7&gt;='Exposure Bands'!$B$6,"High",IF(H7&gt;='Exposure Bands'!$B$5,"Elevated",IF(H7&gt;='Exposure Bands'!$B$4,"Moderate","Low")))</f>
        <v>High</v>
      </c>
      <c r="M7" s="28"/>
    </row>
    <row r="8" customFormat="false" ht="15" hidden="false" customHeight="true" outlineLevel="0" collapsed="false">
      <c r="A8" s="0" t="s">
        <v>1776</v>
      </c>
      <c r="B8" s="0" t="str">
        <f aca="false">IFERROR(INDEX('BLS OEWS May2025'!$B$3:$B$1396,MATCH($A8,'BLS OEWS May2025'!$A$3:$A$1396,0)),"")</f>
        <v>Order Clerks</v>
      </c>
      <c r="C8" s="0" t="s">
        <v>2705</v>
      </c>
      <c r="D8" s="0" t="s">
        <v>2713</v>
      </c>
      <c r="E8" s="0" t="s">
        <v>2725</v>
      </c>
      <c r="F8" s="0" t="str">
        <f aca="false">LEFT($A8,6)&amp;"0"</f>
        <v>43-4150</v>
      </c>
      <c r="G8" s="0" t="n">
        <f aca="false">COUNTIF('HBS Occupation Detail'!$G$3:$G$912,$A8)</f>
        <v>1</v>
      </c>
      <c r="H8" s="27" t="n">
        <f aca="false">AVERAGEIF('HBS Occupation Detail'!$G$3:$G$912,$A8,'HBS Occupation Detail'!$E$3:$E$912)</f>
        <v>0.72</v>
      </c>
      <c r="I8" s="27" t="n">
        <f aca="false">AVERAGEIF('HBS Occupation Detail'!$G$3:$G$912,$A8,'HBS Occupation Detail'!$F$3:$F$912)</f>
        <v>0.26</v>
      </c>
      <c r="J8" s="27" t="n">
        <f aca="false">_xlfn.MAXIFS('HBS Occupation Detail'!$E$3:$E$912,'HBS Occupation Detail'!$G$3:$G$912,$A8)-_xlfn.MINIFS('HBS Occupation Detail'!$E$3:$E$912,'HBS Occupation Detail'!$G$3:$G$912,$A8)</f>
        <v>0</v>
      </c>
      <c r="K8" s="24" t="n">
        <f aca="false">IFERROR(INDEX('BLS OEWS May2025'!$D$3:$D$1396,MATCH($A8,'BLS OEWS May2025'!$A$3:$A$1396,0)),0)</f>
        <v>75200</v>
      </c>
      <c r="L8" s="0" t="str">
        <f aca="false">IF(H8&gt;='Exposure Bands'!$B$6,"High",IF(H8&gt;='Exposure Bands'!$B$5,"Elevated",IF(H8&gt;='Exposure Bands'!$B$4,"Moderate","Low")))</f>
        <v>High</v>
      </c>
      <c r="M8" s="28"/>
    </row>
    <row r="9" customFormat="false" ht="15" hidden="false" customHeight="true" outlineLevel="0" collapsed="false">
      <c r="A9" s="0" t="s">
        <v>1841</v>
      </c>
      <c r="B9" s="0" t="str">
        <f aca="false">IFERROR(INDEX('BLS OEWS May2025'!$B$3:$B$1396,MATCH($A9,'BLS OEWS May2025'!$A$3:$A$1396,0)),"")</f>
        <v>Word Processors and Typists</v>
      </c>
      <c r="C9" s="0" t="s">
        <v>2705</v>
      </c>
      <c r="D9" s="0" t="s">
        <v>2713</v>
      </c>
      <c r="E9" s="0" t="s">
        <v>2727</v>
      </c>
      <c r="F9" s="0" t="str">
        <f aca="false">LEFT($A9,6)&amp;"0"</f>
        <v>43-9020</v>
      </c>
      <c r="G9" s="0" t="n">
        <f aca="false">COUNTIF('HBS Occupation Detail'!$G$3:$G$912,$A9)</f>
        <v>1</v>
      </c>
      <c r="H9" s="27" t="n">
        <f aca="false">AVERAGEIF('HBS Occupation Detail'!$G$3:$G$912,$A9,'HBS Occupation Detail'!$E$3:$E$912)</f>
        <v>0.72</v>
      </c>
      <c r="I9" s="27" t="n">
        <f aca="false">AVERAGEIF('HBS Occupation Detail'!$G$3:$G$912,$A9,'HBS Occupation Detail'!$F$3:$F$912)</f>
        <v>0.32</v>
      </c>
      <c r="J9" s="27" t="n">
        <f aca="false">_xlfn.MAXIFS('HBS Occupation Detail'!$E$3:$E$912,'HBS Occupation Detail'!$G$3:$G$912,$A9)-_xlfn.MINIFS('HBS Occupation Detail'!$E$3:$E$912,'HBS Occupation Detail'!$G$3:$G$912,$A9)</f>
        <v>0</v>
      </c>
      <c r="K9" s="24" t="n">
        <f aca="false">IFERROR(INDEX('BLS OEWS May2025'!$D$3:$D$1396,MATCH($A9,'BLS OEWS May2025'!$A$3:$A$1396,0)),0)</f>
        <v>35010</v>
      </c>
      <c r="L9" s="0" t="str">
        <f aca="false">IF(H9&gt;='Exposure Bands'!$B$6,"High",IF(H9&gt;='Exposure Bands'!$B$5,"Elevated",IF(H9&gt;='Exposure Bands'!$B$4,"Moderate","Low")))</f>
        <v>High</v>
      </c>
      <c r="M9" s="28"/>
    </row>
    <row r="10" customFormat="false" ht="15" hidden="false" customHeight="true" outlineLevel="0" collapsed="false">
      <c r="A10" s="0" t="s">
        <v>1770</v>
      </c>
      <c r="B10" s="0" t="str">
        <f aca="false">IFERROR(INDEX('BLS OEWS May2025'!$B$3:$B$1396,MATCH($A10,'BLS OEWS May2025'!$A$3:$A$1396,0)),"")</f>
        <v>Loan Interviewers and Clerks</v>
      </c>
      <c r="C10" s="0" t="s">
        <v>2705</v>
      </c>
      <c r="D10" s="0" t="s">
        <v>2713</v>
      </c>
      <c r="E10" s="0" t="s">
        <v>2735</v>
      </c>
      <c r="F10" s="0" t="str">
        <f aca="false">LEFT($A10,6)&amp;"0"</f>
        <v>43-4130</v>
      </c>
      <c r="G10" s="0" t="n">
        <f aca="false">COUNTIF('HBS Occupation Detail'!$G$3:$G$912,$A10)</f>
        <v>1</v>
      </c>
      <c r="H10" s="27" t="n">
        <f aca="false">AVERAGEIF('HBS Occupation Detail'!$G$3:$G$912,$A10,'HBS Occupation Detail'!$E$3:$E$912)</f>
        <v>0.7</v>
      </c>
      <c r="I10" s="27" t="n">
        <f aca="false">AVERAGEIF('HBS Occupation Detail'!$G$3:$G$912,$A10,'HBS Occupation Detail'!$F$3:$F$912)</f>
        <v>0.1</v>
      </c>
      <c r="J10" s="27" t="n">
        <f aca="false">_xlfn.MAXIFS('HBS Occupation Detail'!$E$3:$E$912,'HBS Occupation Detail'!$G$3:$G$912,$A10)-_xlfn.MINIFS('HBS Occupation Detail'!$E$3:$E$912,'HBS Occupation Detail'!$G$3:$G$912,$A10)</f>
        <v>0</v>
      </c>
      <c r="K10" s="24" t="n">
        <f aca="false">IFERROR(INDEX('BLS OEWS May2025'!$D$3:$D$1396,MATCH($A10,'BLS OEWS May2025'!$A$3:$A$1396,0)),0)</f>
        <v>164790</v>
      </c>
      <c r="L10" s="0" t="str">
        <f aca="false">IF(H10&gt;='Exposure Bands'!$B$6,"High",IF(H10&gt;='Exposure Bands'!$B$5,"Elevated",IF(H10&gt;='Exposure Bands'!$B$4,"Moderate","Low")))</f>
        <v>High</v>
      </c>
      <c r="M10" s="28"/>
    </row>
    <row r="11" customFormat="false" ht="15" hidden="false" customHeight="true" outlineLevel="0" collapsed="false">
      <c r="A11" s="0" t="s">
        <v>1725</v>
      </c>
      <c r="B11" s="0" t="str">
        <f aca="false">IFERROR(INDEX('BLS OEWS May2025'!$B$3:$B$1396,MATCH($A11,'BLS OEWS May2025'!$A$3:$A$1396,0)),"")</f>
        <v>Payroll and Timekeeping Clerks</v>
      </c>
      <c r="C11" s="0" t="s">
        <v>2705</v>
      </c>
      <c r="D11" s="0" t="s">
        <v>2713</v>
      </c>
      <c r="E11" s="0" t="s">
        <v>2739</v>
      </c>
      <c r="F11" s="0" t="str">
        <f aca="false">LEFT($A11,6)&amp;"0"</f>
        <v>43-3050</v>
      </c>
      <c r="G11" s="0" t="n">
        <f aca="false">COUNTIF('HBS Occupation Detail'!$G$3:$G$912,$A11)</f>
        <v>1</v>
      </c>
      <c r="H11" s="27" t="n">
        <f aca="false">AVERAGEIF('HBS Occupation Detail'!$G$3:$G$912,$A11,'HBS Occupation Detail'!$E$3:$E$912)</f>
        <v>0.7</v>
      </c>
      <c r="I11" s="27" t="n">
        <f aca="false">AVERAGEIF('HBS Occupation Detail'!$G$3:$G$912,$A11,'HBS Occupation Detail'!$F$3:$F$912)</f>
        <v>0.09</v>
      </c>
      <c r="J11" s="27" t="n">
        <f aca="false">_xlfn.MAXIFS('HBS Occupation Detail'!$E$3:$E$912,'HBS Occupation Detail'!$G$3:$G$912,$A11)-_xlfn.MINIFS('HBS Occupation Detail'!$E$3:$E$912,'HBS Occupation Detail'!$G$3:$G$912,$A11)</f>
        <v>0</v>
      </c>
      <c r="K11" s="24" t="n">
        <f aca="false">IFERROR(INDEX('BLS OEWS May2025'!$D$3:$D$1396,MATCH($A11,'BLS OEWS May2025'!$A$3:$A$1396,0)),0)</f>
        <v>153140</v>
      </c>
      <c r="L11" s="0" t="str">
        <f aca="false">IF(H11&gt;='Exposure Bands'!$B$6,"High",IF(H11&gt;='Exposure Bands'!$B$5,"Elevated",IF(H11&gt;='Exposure Bands'!$B$4,"Moderate","Low")))</f>
        <v>High</v>
      </c>
      <c r="M11" s="28"/>
    </row>
    <row r="12" customFormat="false" ht="15" hidden="false" customHeight="true" outlineLevel="0" collapsed="false">
      <c r="A12" s="0" t="s">
        <v>1713</v>
      </c>
      <c r="B12" s="0" t="str">
        <f aca="false">IFERROR(INDEX('BLS OEWS May2025'!$B$3:$B$1396,MATCH($A12,'BLS OEWS May2025'!$A$3:$A$1396,0)),"")</f>
        <v>Bill and Account Collectors</v>
      </c>
      <c r="C12" s="0" t="s">
        <v>2705</v>
      </c>
      <c r="D12" s="0" t="s">
        <v>2713</v>
      </c>
      <c r="E12" s="0" t="s">
        <v>2741</v>
      </c>
      <c r="F12" s="0" t="str">
        <f aca="false">LEFT($A12,6)&amp;"0"</f>
        <v>43-3010</v>
      </c>
      <c r="G12" s="0" t="n">
        <f aca="false">COUNTIF('HBS Occupation Detail'!$G$3:$G$912,$A12)</f>
        <v>1</v>
      </c>
      <c r="H12" s="27" t="n">
        <f aca="false">AVERAGEIF('HBS Occupation Detail'!$G$3:$G$912,$A12,'HBS Occupation Detail'!$E$3:$E$912)</f>
        <v>0.7</v>
      </c>
      <c r="I12" s="27" t="n">
        <f aca="false">AVERAGEIF('HBS Occupation Detail'!$G$3:$G$912,$A12,'HBS Occupation Detail'!$F$3:$F$912)</f>
        <v>0.13</v>
      </c>
      <c r="J12" s="27" t="n">
        <f aca="false">_xlfn.MAXIFS('HBS Occupation Detail'!$E$3:$E$912,'HBS Occupation Detail'!$G$3:$G$912,$A12)-_xlfn.MINIFS('HBS Occupation Detail'!$E$3:$E$912,'HBS Occupation Detail'!$G$3:$G$912,$A12)</f>
        <v>0</v>
      </c>
      <c r="K12" s="24" t="n">
        <f aca="false">IFERROR(INDEX('BLS OEWS May2025'!$D$3:$D$1396,MATCH($A12,'BLS OEWS May2025'!$A$3:$A$1396,0)),0)</f>
        <v>158830</v>
      </c>
      <c r="L12" s="0" t="str">
        <f aca="false">IF(H12&gt;='Exposure Bands'!$B$6,"High",IF(H12&gt;='Exposure Bands'!$B$5,"Elevated",IF(H12&gt;='Exposure Bands'!$B$4,"Moderate","Low")))</f>
        <v>High</v>
      </c>
      <c r="M12" s="28"/>
    </row>
    <row r="13" customFormat="false" ht="15" hidden="false" customHeight="true" outlineLevel="0" collapsed="false">
      <c r="A13" s="0" t="s">
        <v>428</v>
      </c>
      <c r="B13" s="0" t="str">
        <f aca="false">IFERROR(INDEX('BLS OEWS May2025'!$B$3:$B$1396,MATCH($A13,'BLS OEWS May2025'!$A$3:$A$1396,0)),"")</f>
        <v>Software Quality Assurance Analysts and Testers</v>
      </c>
      <c r="C13" s="0" t="s">
        <v>2705</v>
      </c>
      <c r="D13" s="0" t="s">
        <v>2744</v>
      </c>
      <c r="E13" s="0" t="s">
        <v>2743</v>
      </c>
      <c r="F13" s="0" t="str">
        <f aca="false">LEFT($A13,6)&amp;"0"</f>
        <v>15-1250</v>
      </c>
      <c r="G13" s="0" t="n">
        <f aca="false">COUNTIF('HBS Occupation Detail'!$G$3:$G$912,$A13)</f>
        <v>1</v>
      </c>
      <c r="H13" s="27" t="n">
        <f aca="false">AVERAGEIF('HBS Occupation Detail'!$G$3:$G$912,$A13,'HBS Occupation Detail'!$E$3:$E$912)</f>
        <v>0.7</v>
      </c>
      <c r="I13" s="27" t="n">
        <f aca="false">AVERAGEIF('HBS Occupation Detail'!$G$3:$G$912,$A13,'HBS Occupation Detail'!$F$3:$F$912)</f>
        <v>0.12</v>
      </c>
      <c r="J13" s="27" t="n">
        <f aca="false">_xlfn.MAXIFS('HBS Occupation Detail'!$E$3:$E$912,'HBS Occupation Detail'!$G$3:$G$912,$A13)-_xlfn.MINIFS('HBS Occupation Detail'!$E$3:$E$912,'HBS Occupation Detail'!$G$3:$G$912,$A13)</f>
        <v>0</v>
      </c>
      <c r="K13" s="24" t="n">
        <f aca="false">IFERROR(INDEX('BLS OEWS May2025'!$D$3:$D$1396,MATCH($A13,'BLS OEWS May2025'!$A$3:$A$1396,0)),0)</f>
        <v>186740</v>
      </c>
      <c r="L13" s="0" t="str">
        <f aca="false">IF(H13&gt;='Exposure Bands'!$B$6,"High",IF(H13&gt;='Exposure Bands'!$B$5,"Elevated",IF(H13&gt;='Exposure Bands'!$B$4,"Moderate","Low")))</f>
        <v>High</v>
      </c>
      <c r="M13" s="28"/>
    </row>
    <row r="14" customFormat="false" ht="15" hidden="false" customHeight="true" outlineLevel="0" collapsed="false">
      <c r="A14" s="0" t="s">
        <v>327</v>
      </c>
      <c r="B14" s="0" t="str">
        <f aca="false">IFERROR(INDEX('BLS OEWS May2025'!$B$3:$B$1396,MATCH($A14,'BLS OEWS May2025'!$A$3:$A$1396,0)),"")</f>
        <v>Project Management Specialists</v>
      </c>
      <c r="C14" s="0" t="s">
        <v>2705</v>
      </c>
      <c r="D14" s="0" t="s">
        <v>2733</v>
      </c>
      <c r="E14" s="0" t="s">
        <v>2746</v>
      </c>
      <c r="F14" s="0" t="str">
        <f aca="false">LEFT($A14,6)&amp;"0"</f>
        <v>13-1080</v>
      </c>
      <c r="G14" s="0" t="n">
        <f aca="false">COUNTIF('HBS Occupation Detail'!$G$3:$G$912,$A14)</f>
        <v>1</v>
      </c>
      <c r="H14" s="27" t="n">
        <f aca="false">AVERAGEIF('HBS Occupation Detail'!$G$3:$G$912,$A14,'HBS Occupation Detail'!$E$3:$E$912)</f>
        <v>0.7</v>
      </c>
      <c r="I14" s="27" t="n">
        <f aca="false">AVERAGEIF('HBS Occupation Detail'!$G$3:$G$912,$A14,'HBS Occupation Detail'!$F$3:$F$912)</f>
        <v>0.26</v>
      </c>
      <c r="J14" s="27" t="n">
        <f aca="false">_xlfn.MAXIFS('HBS Occupation Detail'!$E$3:$E$912,'HBS Occupation Detail'!$G$3:$G$912,$A14)-_xlfn.MINIFS('HBS Occupation Detail'!$E$3:$E$912,'HBS Occupation Detail'!$G$3:$G$912,$A14)</f>
        <v>0</v>
      </c>
      <c r="K14" s="24" t="n">
        <f aca="false">IFERROR(INDEX('BLS OEWS May2025'!$D$3:$D$1396,MATCH($A14,'BLS OEWS May2025'!$A$3:$A$1396,0)),0)</f>
        <v>1066670</v>
      </c>
      <c r="L14" s="0" t="str">
        <f aca="false">IF(H14&gt;='Exposure Bands'!$B$6,"High",IF(H14&gt;='Exposure Bands'!$B$5,"Elevated",IF(H14&gt;='Exposure Bands'!$B$4,"Moderate","Low")))</f>
        <v>High</v>
      </c>
      <c r="M14" s="28"/>
    </row>
    <row r="15" customFormat="false" ht="15" hidden="false" customHeight="true" outlineLevel="0" collapsed="false">
      <c r="A15" s="0" t="s">
        <v>1064</v>
      </c>
      <c r="B15" s="0" t="str">
        <f aca="false">IFERROR(INDEX('BLS OEWS May2025'!$B$3:$B$1396,MATCH($A15,'BLS OEWS May2025'!$A$3:$A$1396,0)),"")</f>
        <v>Writers and Authors</v>
      </c>
      <c r="C15" s="0" t="s">
        <v>2705</v>
      </c>
      <c r="D15" s="0" t="s">
        <v>2716</v>
      </c>
      <c r="E15" s="0" t="s">
        <v>4486</v>
      </c>
      <c r="F15" s="0" t="str">
        <f aca="false">LEFT($A15,6)&amp;"0"</f>
        <v>27-3040</v>
      </c>
      <c r="G15" s="0" t="n">
        <f aca="false">COUNTIF('HBS Occupation Detail'!$G$3:$G$912,$A15)</f>
        <v>2</v>
      </c>
      <c r="H15" s="27" t="n">
        <f aca="false">AVERAGEIF('HBS Occupation Detail'!$G$3:$G$912,$A15,'HBS Occupation Detail'!$E$3:$E$912)</f>
        <v>0.695</v>
      </c>
      <c r="I15" s="27" t="n">
        <f aca="false">AVERAGEIF('HBS Occupation Detail'!$G$3:$G$912,$A15,'HBS Occupation Detail'!$F$3:$F$912)</f>
        <v>0.285</v>
      </c>
      <c r="J15" s="27" t="n">
        <f aca="false">_xlfn.MAXIFS('HBS Occupation Detail'!$E$3:$E$912,'HBS Occupation Detail'!$G$3:$G$912,$A15)-_xlfn.MINIFS('HBS Occupation Detail'!$E$3:$E$912,'HBS Occupation Detail'!$G$3:$G$912,$A15)</f>
        <v>0.01</v>
      </c>
      <c r="K15" s="24" t="n">
        <f aca="false">IFERROR(INDEX('BLS OEWS May2025'!$D$3:$D$1396,MATCH($A15,'BLS OEWS May2025'!$A$3:$A$1396,0)),0)</f>
        <v>47940</v>
      </c>
      <c r="L15" s="0" t="str">
        <f aca="false">IF(H15&gt;='Exposure Bands'!$B$6,"High",IF(H15&gt;='Exposure Bands'!$B$5,"Elevated",IF(H15&gt;='Exposure Bands'!$B$4,"Moderate","Low")))</f>
        <v>High</v>
      </c>
      <c r="M15" s="28" t="s">
        <v>4487</v>
      </c>
    </row>
    <row r="16" customFormat="false" ht="15" hidden="false" customHeight="true" outlineLevel="0" collapsed="false">
      <c r="A16" s="0" t="s">
        <v>379</v>
      </c>
      <c r="B16" s="0" t="str">
        <f aca="false">IFERROR(INDEX('BLS OEWS May2025'!$B$3:$B$1396,MATCH($A16,'BLS OEWS May2025'!$A$3:$A$1396,0)),"")</f>
        <v>Credit Counselors</v>
      </c>
      <c r="C16" s="0" t="s">
        <v>2705</v>
      </c>
      <c r="D16" s="0" t="s">
        <v>2733</v>
      </c>
      <c r="E16" s="0" t="s">
        <v>2748</v>
      </c>
      <c r="F16" s="0" t="str">
        <f aca="false">LEFT($A16,6)&amp;"0"</f>
        <v>13-2070</v>
      </c>
      <c r="G16" s="0" t="n">
        <f aca="false">COUNTIF('HBS Occupation Detail'!$G$3:$G$912,$A16)</f>
        <v>1</v>
      </c>
      <c r="H16" s="27" t="n">
        <f aca="false">AVERAGEIF('HBS Occupation Detail'!$G$3:$G$912,$A16,'HBS Occupation Detail'!$E$3:$E$912)</f>
        <v>0.69</v>
      </c>
      <c r="I16" s="27" t="n">
        <f aca="false">AVERAGEIF('HBS Occupation Detail'!$G$3:$G$912,$A16,'HBS Occupation Detail'!$F$3:$F$912)</f>
        <v>0.17</v>
      </c>
      <c r="J16" s="27" t="n">
        <f aca="false">_xlfn.MAXIFS('HBS Occupation Detail'!$E$3:$E$912,'HBS Occupation Detail'!$G$3:$G$912,$A16)-_xlfn.MINIFS('HBS Occupation Detail'!$E$3:$E$912,'HBS Occupation Detail'!$G$3:$G$912,$A16)</f>
        <v>0</v>
      </c>
      <c r="K16" s="24" t="n">
        <f aca="false">IFERROR(INDEX('BLS OEWS May2025'!$D$3:$D$1396,MATCH($A16,'BLS OEWS May2025'!$A$3:$A$1396,0)),0)</f>
        <v>27770</v>
      </c>
      <c r="L16" s="0" t="str">
        <f aca="false">IF(H16&gt;='Exposure Bands'!$B$6,"High",IF(H16&gt;='Exposure Bands'!$B$5,"Elevated",IF(H16&gt;='Exposure Bands'!$B$4,"Moderate","Low")))</f>
        <v>High</v>
      </c>
      <c r="M16" s="28"/>
    </row>
    <row r="17" customFormat="false" ht="15" hidden="false" customHeight="true" outlineLevel="0" collapsed="false">
      <c r="A17" s="0" t="s">
        <v>1779</v>
      </c>
      <c r="B17" s="0" t="str">
        <f aca="false">IFERROR(INDEX('BLS OEWS May2025'!$B$3:$B$1396,MATCH($A17,'BLS OEWS May2025'!$A$3:$A$1396,0)),"")</f>
        <v>Human Resources Assistants, Except Payroll and Timekeeping</v>
      </c>
      <c r="C17" s="0" t="s">
        <v>2705</v>
      </c>
      <c r="D17" s="0" t="s">
        <v>2713</v>
      </c>
      <c r="E17" s="0" t="s">
        <v>2752</v>
      </c>
      <c r="F17" s="0" t="str">
        <f aca="false">LEFT($A17,6)&amp;"0"</f>
        <v>43-4160</v>
      </c>
      <c r="G17" s="0" t="n">
        <f aca="false">COUNTIF('HBS Occupation Detail'!$G$3:$G$912,$A17)</f>
        <v>1</v>
      </c>
      <c r="H17" s="27" t="n">
        <f aca="false">AVERAGEIF('HBS Occupation Detail'!$G$3:$G$912,$A17,'HBS Occupation Detail'!$E$3:$E$912)</f>
        <v>0.68</v>
      </c>
      <c r="I17" s="27" t="n">
        <f aca="false">AVERAGEIF('HBS Occupation Detail'!$G$3:$G$912,$A17,'HBS Occupation Detail'!$F$3:$F$912)</f>
        <v>0.19</v>
      </c>
      <c r="J17" s="27" t="n">
        <f aca="false">_xlfn.MAXIFS('HBS Occupation Detail'!$E$3:$E$912,'HBS Occupation Detail'!$G$3:$G$912,$A17)-_xlfn.MINIFS('HBS Occupation Detail'!$E$3:$E$912,'HBS Occupation Detail'!$G$3:$G$912,$A17)</f>
        <v>0</v>
      </c>
      <c r="K17" s="24" t="n">
        <f aca="false">IFERROR(INDEX('BLS OEWS May2025'!$D$3:$D$1396,MATCH($A17,'BLS OEWS May2025'!$A$3:$A$1396,0)),0)</f>
        <v>90220</v>
      </c>
      <c r="L17" s="0" t="str">
        <f aca="false">IF(H17&gt;='Exposure Bands'!$B$6,"High",IF(H17&gt;='Exposure Bands'!$B$5,"Elevated",IF(H17&gt;='Exposure Bands'!$B$4,"Moderate","Low")))</f>
        <v>High</v>
      </c>
      <c r="M17" s="28"/>
    </row>
    <row r="18" customFormat="false" ht="15" hidden="false" customHeight="true" outlineLevel="0" collapsed="false">
      <c r="A18" s="0" t="s">
        <v>1719</v>
      </c>
      <c r="B18" s="0" t="str">
        <f aca="false">IFERROR(INDEX('BLS OEWS May2025'!$B$3:$B$1396,MATCH($A18,'BLS OEWS May2025'!$A$3:$A$1396,0)),"")</f>
        <v>Bookkeeping, Accounting, and Auditing Clerks</v>
      </c>
      <c r="C18" s="0" t="s">
        <v>2705</v>
      </c>
      <c r="D18" s="0" t="s">
        <v>2713</v>
      </c>
      <c r="E18" s="0" t="s">
        <v>2754</v>
      </c>
      <c r="F18" s="0" t="str">
        <f aca="false">LEFT($A18,6)&amp;"0"</f>
        <v>43-3030</v>
      </c>
      <c r="G18" s="0" t="n">
        <f aca="false">COUNTIF('HBS Occupation Detail'!$G$3:$G$912,$A18)</f>
        <v>1</v>
      </c>
      <c r="H18" s="27" t="n">
        <f aca="false">AVERAGEIF('HBS Occupation Detail'!$G$3:$G$912,$A18,'HBS Occupation Detail'!$E$3:$E$912)</f>
        <v>0.68</v>
      </c>
      <c r="I18" s="27" t="n">
        <f aca="false">AVERAGEIF('HBS Occupation Detail'!$G$3:$G$912,$A18,'HBS Occupation Detail'!$F$3:$F$912)</f>
        <v>0.19</v>
      </c>
      <c r="J18" s="27" t="n">
        <f aca="false">_xlfn.MAXIFS('HBS Occupation Detail'!$E$3:$E$912,'HBS Occupation Detail'!$G$3:$G$912,$A18)-_xlfn.MINIFS('HBS Occupation Detail'!$E$3:$E$912,'HBS Occupation Detail'!$G$3:$G$912,$A18)</f>
        <v>0</v>
      </c>
      <c r="K18" s="24" t="n">
        <f aca="false">IFERROR(INDEX('BLS OEWS May2025'!$D$3:$D$1396,MATCH($A18,'BLS OEWS May2025'!$A$3:$A$1396,0)),0)</f>
        <v>1373680</v>
      </c>
      <c r="L18" s="0" t="str">
        <f aca="false">IF(H18&gt;='Exposure Bands'!$B$6,"High",IF(H18&gt;='Exposure Bands'!$B$5,"Elevated",IF(H18&gt;='Exposure Bands'!$B$4,"Moderate","Low")))</f>
        <v>High</v>
      </c>
      <c r="M18" s="28"/>
    </row>
    <row r="19" customFormat="false" ht="15" hidden="false" customHeight="true" outlineLevel="0" collapsed="false">
      <c r="A19" s="0" t="s">
        <v>1848</v>
      </c>
      <c r="B19" s="0" t="str">
        <f aca="false">IFERROR(INDEX('BLS OEWS May2025'!$B$3:$B$1396,MATCH($A19,'BLS OEWS May2025'!$A$3:$A$1396,0)),"")</f>
        <v>Insurance Claims and Policy Processing Clerks</v>
      </c>
      <c r="C19" s="0" t="s">
        <v>2705</v>
      </c>
      <c r="D19" s="0" t="s">
        <v>2713</v>
      </c>
      <c r="E19" s="0" t="s">
        <v>2756</v>
      </c>
      <c r="F19" s="0" t="str">
        <f aca="false">LEFT($A19,6)&amp;"0"</f>
        <v>43-9040</v>
      </c>
      <c r="G19" s="0" t="n">
        <f aca="false">COUNTIF('HBS Occupation Detail'!$G$3:$G$912,$A19)</f>
        <v>1</v>
      </c>
      <c r="H19" s="27" t="n">
        <f aca="false">AVERAGEIF('HBS Occupation Detail'!$G$3:$G$912,$A19,'HBS Occupation Detail'!$E$3:$E$912)</f>
        <v>0.68</v>
      </c>
      <c r="I19" s="27" t="n">
        <f aca="false">AVERAGEIF('HBS Occupation Detail'!$G$3:$G$912,$A19,'HBS Occupation Detail'!$F$3:$F$912)</f>
        <v>0.14</v>
      </c>
      <c r="J19" s="27" t="n">
        <f aca="false">_xlfn.MAXIFS('HBS Occupation Detail'!$E$3:$E$912,'HBS Occupation Detail'!$G$3:$G$912,$A19)-_xlfn.MINIFS('HBS Occupation Detail'!$E$3:$E$912,'HBS Occupation Detail'!$G$3:$G$912,$A19)</f>
        <v>0</v>
      </c>
      <c r="K19" s="24" t="n">
        <f aca="false">IFERROR(INDEX('BLS OEWS May2025'!$D$3:$D$1396,MATCH($A19,'BLS OEWS May2025'!$A$3:$A$1396,0)),0)</f>
        <v>214260</v>
      </c>
      <c r="L19" s="0" t="str">
        <f aca="false">IF(H19&gt;='Exposure Bands'!$B$6,"High",IF(H19&gt;='Exposure Bands'!$B$5,"Elevated",IF(H19&gt;='Exposure Bands'!$B$4,"Moderate","Low")))</f>
        <v>High</v>
      </c>
      <c r="M19" s="28"/>
    </row>
    <row r="20" customFormat="false" ht="15" hidden="false" customHeight="true" outlineLevel="0" collapsed="false">
      <c r="A20" s="0" t="s">
        <v>1827</v>
      </c>
      <c r="B20" s="0" t="str">
        <f aca="false">IFERROR(INDEX('BLS OEWS May2025'!$B$3:$B$1396,MATCH($A20,'BLS OEWS May2025'!$A$3:$A$1396,0)),"")</f>
        <v>Executive Secretaries and Executive Administrative Assistants</v>
      </c>
      <c r="C20" s="0" t="s">
        <v>2705</v>
      </c>
      <c r="D20" s="0" t="s">
        <v>2713</v>
      </c>
      <c r="E20" s="0" t="s">
        <v>2758</v>
      </c>
      <c r="F20" s="0" t="str">
        <f aca="false">LEFT($A20,6)&amp;"0"</f>
        <v>43-6010</v>
      </c>
      <c r="G20" s="0" t="n">
        <f aca="false">COUNTIF('HBS Occupation Detail'!$G$3:$G$912,$A20)</f>
        <v>1</v>
      </c>
      <c r="H20" s="27" t="n">
        <f aca="false">AVERAGEIF('HBS Occupation Detail'!$G$3:$G$912,$A20,'HBS Occupation Detail'!$E$3:$E$912)</f>
        <v>0.68</v>
      </c>
      <c r="I20" s="27" t="n">
        <f aca="false">AVERAGEIF('HBS Occupation Detail'!$G$3:$G$912,$A20,'HBS Occupation Detail'!$F$3:$F$912)</f>
        <v>0.29</v>
      </c>
      <c r="J20" s="27" t="n">
        <f aca="false">_xlfn.MAXIFS('HBS Occupation Detail'!$E$3:$E$912,'HBS Occupation Detail'!$G$3:$G$912,$A20)-_xlfn.MINIFS('HBS Occupation Detail'!$E$3:$E$912,'HBS Occupation Detail'!$G$3:$G$912,$A20)</f>
        <v>0</v>
      </c>
      <c r="K20" s="24" t="n">
        <f aca="false">IFERROR(INDEX('BLS OEWS May2025'!$D$3:$D$1396,MATCH($A20,'BLS OEWS May2025'!$A$3:$A$1396,0)),0)</f>
        <v>459910</v>
      </c>
      <c r="L20" s="0" t="str">
        <f aca="false">IF(H20&gt;='Exposure Bands'!$B$6,"High",IF(H20&gt;='Exposure Bands'!$B$5,"Elevated",IF(H20&gt;='Exposure Bands'!$B$4,"Moderate","Low")))</f>
        <v>High</v>
      </c>
      <c r="M20" s="28"/>
    </row>
    <row r="21" customFormat="false" ht="15" hidden="false" customHeight="true" outlineLevel="0" collapsed="false">
      <c r="A21" s="0" t="s">
        <v>939</v>
      </c>
      <c r="B21" s="0" t="str">
        <f aca="false">IFERROR(INDEX('BLS OEWS May2025'!$B$3:$B$1396,MATCH($A21,'BLS OEWS May2025'!$A$3:$A$1396,0)),"")</f>
        <v>Tutors</v>
      </c>
      <c r="C21" s="0" t="s">
        <v>2705</v>
      </c>
      <c r="D21" s="0" t="s">
        <v>2760</v>
      </c>
      <c r="E21" s="0" t="s">
        <v>938</v>
      </c>
      <c r="F21" s="0" t="str">
        <f aca="false">LEFT($A21,6)&amp;"0"</f>
        <v>25-3040</v>
      </c>
      <c r="G21" s="0" t="n">
        <f aca="false">COUNTIF('HBS Occupation Detail'!$G$3:$G$912,$A21)</f>
        <v>1</v>
      </c>
      <c r="H21" s="27" t="n">
        <f aca="false">AVERAGEIF('HBS Occupation Detail'!$G$3:$G$912,$A21,'HBS Occupation Detail'!$E$3:$E$912)</f>
        <v>0.67</v>
      </c>
      <c r="I21" s="27" t="n">
        <f aca="false">AVERAGEIF('HBS Occupation Detail'!$G$3:$G$912,$A21,'HBS Occupation Detail'!$F$3:$F$912)</f>
        <v>0.33</v>
      </c>
      <c r="J21" s="27" t="n">
        <f aca="false">_xlfn.MAXIFS('HBS Occupation Detail'!$E$3:$E$912,'HBS Occupation Detail'!$G$3:$G$912,$A21)-_xlfn.MINIFS('HBS Occupation Detail'!$E$3:$E$912,'HBS Occupation Detail'!$G$3:$G$912,$A21)</f>
        <v>0</v>
      </c>
      <c r="K21" s="24" t="n">
        <f aca="false">IFERROR(INDEX('BLS OEWS May2025'!$D$3:$D$1396,MATCH($A21,'BLS OEWS May2025'!$A$3:$A$1396,0)),0)</f>
        <v>175070</v>
      </c>
      <c r="L21" s="0" t="str">
        <f aca="false">IF(H21&gt;='Exposure Bands'!$B$6,"High",IF(H21&gt;='Exposure Bands'!$B$5,"Elevated",IF(H21&gt;='Exposure Bands'!$B$4,"Moderate","Low")))</f>
        <v>High</v>
      </c>
      <c r="M21" s="28"/>
    </row>
    <row r="22" customFormat="false" ht="15" hidden="false" customHeight="true" outlineLevel="0" collapsed="false">
      <c r="A22" s="0" t="s">
        <v>1655</v>
      </c>
      <c r="B22" s="0" t="str">
        <f aca="false">IFERROR(INDEX('BLS OEWS May2025'!$B$3:$B$1396,MATCH($A22,'BLS OEWS May2025'!$A$3:$A$1396,0)),"")</f>
        <v>Sales Representatives of Services, Except Advertising, Insurance, Financial Services, and Travel</v>
      </c>
      <c r="C22" s="0" t="s">
        <v>2705</v>
      </c>
      <c r="D22" s="0" t="s">
        <v>2723</v>
      </c>
      <c r="E22" s="0" t="s">
        <v>2762</v>
      </c>
      <c r="F22" s="0" t="str">
        <f aca="false">LEFT($A22,6)&amp;"0"</f>
        <v>41-3090</v>
      </c>
      <c r="G22" s="0" t="n">
        <f aca="false">COUNTIF('HBS Occupation Detail'!$G$3:$G$912,$A22)</f>
        <v>1</v>
      </c>
      <c r="H22" s="27" t="n">
        <f aca="false">AVERAGEIF('HBS Occupation Detail'!$G$3:$G$912,$A22,'HBS Occupation Detail'!$E$3:$E$912)</f>
        <v>0.67</v>
      </c>
      <c r="I22" s="27" t="n">
        <f aca="false">AVERAGEIF('HBS Occupation Detail'!$G$3:$G$912,$A22,'HBS Occupation Detail'!$F$3:$F$912)</f>
        <v>0.32</v>
      </c>
      <c r="J22" s="27" t="n">
        <f aca="false">_xlfn.MAXIFS('HBS Occupation Detail'!$E$3:$E$912,'HBS Occupation Detail'!$G$3:$G$912,$A22)-_xlfn.MINIFS('HBS Occupation Detail'!$E$3:$E$912,'HBS Occupation Detail'!$G$3:$G$912,$A22)</f>
        <v>0</v>
      </c>
      <c r="K22" s="24" t="n">
        <f aca="false">IFERROR(INDEX('BLS OEWS May2025'!$D$3:$D$1396,MATCH($A22,'BLS OEWS May2025'!$A$3:$A$1396,0)),0)</f>
        <v>1256010</v>
      </c>
      <c r="L22" s="0" t="str">
        <f aca="false">IF(H22&gt;='Exposure Bands'!$B$6,"High",IF(H22&gt;='Exposure Bands'!$B$5,"Elevated",IF(H22&gt;='Exposure Bands'!$B$4,"Moderate","Low")))</f>
        <v>High</v>
      </c>
      <c r="M22" s="28"/>
    </row>
    <row r="23" customFormat="false" ht="15" hidden="false" customHeight="true" outlineLevel="0" collapsed="false">
      <c r="A23" s="0" t="s">
        <v>1860</v>
      </c>
      <c r="B23" s="0" t="str">
        <f aca="false">IFERROR(INDEX('BLS OEWS May2025'!$B$3:$B$1396,MATCH($A23,'BLS OEWS May2025'!$A$3:$A$1396,0)),"")</f>
        <v>Proofreaders and Copy Markers</v>
      </c>
      <c r="C23" s="0" t="s">
        <v>2705</v>
      </c>
      <c r="D23" s="0" t="s">
        <v>2713</v>
      </c>
      <c r="E23" s="0" t="s">
        <v>2766</v>
      </c>
      <c r="F23" s="0" t="str">
        <f aca="false">LEFT($A23,6)&amp;"0"</f>
        <v>43-9080</v>
      </c>
      <c r="G23" s="0" t="n">
        <f aca="false">COUNTIF('HBS Occupation Detail'!$G$3:$G$912,$A23)</f>
        <v>1</v>
      </c>
      <c r="H23" s="27" t="n">
        <f aca="false">AVERAGEIF('HBS Occupation Detail'!$G$3:$G$912,$A23,'HBS Occupation Detail'!$E$3:$E$912)</f>
        <v>0.66</v>
      </c>
      <c r="I23" s="27" t="n">
        <f aca="false">AVERAGEIF('HBS Occupation Detail'!$G$3:$G$912,$A23,'HBS Occupation Detail'!$F$3:$F$912)</f>
        <v>0.38</v>
      </c>
      <c r="J23" s="27" t="n">
        <f aca="false">_xlfn.MAXIFS('HBS Occupation Detail'!$E$3:$E$912,'HBS Occupation Detail'!$G$3:$G$912,$A23)-_xlfn.MINIFS('HBS Occupation Detail'!$E$3:$E$912,'HBS Occupation Detail'!$G$3:$G$912,$A23)</f>
        <v>0</v>
      </c>
      <c r="K23" s="24" t="n">
        <f aca="false">IFERROR(INDEX('BLS OEWS May2025'!$D$3:$D$1396,MATCH($A23,'BLS OEWS May2025'!$A$3:$A$1396,0)),0)</f>
        <v>4580</v>
      </c>
      <c r="L23" s="0" t="str">
        <f aca="false">IF(H23&gt;='Exposure Bands'!$B$6,"High",IF(H23&gt;='Exposure Bands'!$B$5,"Elevated",IF(H23&gt;='Exposure Bands'!$B$4,"Moderate","Low")))</f>
        <v>High</v>
      </c>
      <c r="M23" s="28"/>
    </row>
    <row r="24" customFormat="false" ht="15" hidden="false" customHeight="true" outlineLevel="0" collapsed="false">
      <c r="A24" s="0" t="s">
        <v>742</v>
      </c>
      <c r="B24" s="0" t="str">
        <f aca="false">IFERROR(INDEX('BLS OEWS May2025'!$B$3:$B$1396,MATCH($A24,'BLS OEWS May2025'!$A$3:$A$1396,0)),"")</f>
        <v>Health Education Specialists</v>
      </c>
      <c r="C24" s="0" t="s">
        <v>2705</v>
      </c>
      <c r="D24" s="0" t="s">
        <v>2769</v>
      </c>
      <c r="E24" s="0" t="s">
        <v>2768</v>
      </c>
      <c r="F24" s="0" t="str">
        <f aca="false">LEFT($A24,6)&amp;"0"</f>
        <v>21-1090</v>
      </c>
      <c r="G24" s="0" t="n">
        <f aca="false">COUNTIF('HBS Occupation Detail'!$G$3:$G$912,$A24)</f>
        <v>1</v>
      </c>
      <c r="H24" s="27" t="n">
        <f aca="false">AVERAGEIF('HBS Occupation Detail'!$G$3:$G$912,$A24,'HBS Occupation Detail'!$E$3:$E$912)</f>
        <v>0.66</v>
      </c>
      <c r="I24" s="27" t="n">
        <f aca="false">AVERAGEIF('HBS Occupation Detail'!$G$3:$G$912,$A24,'HBS Occupation Detail'!$F$3:$F$912)</f>
        <v>0.23</v>
      </c>
      <c r="J24" s="27" t="n">
        <f aca="false">_xlfn.MAXIFS('HBS Occupation Detail'!$E$3:$E$912,'HBS Occupation Detail'!$G$3:$G$912,$A24)-_xlfn.MINIFS('HBS Occupation Detail'!$E$3:$E$912,'HBS Occupation Detail'!$G$3:$G$912,$A24)</f>
        <v>0</v>
      </c>
      <c r="K24" s="24" t="n">
        <f aca="false">IFERROR(INDEX('BLS OEWS May2025'!$D$3:$D$1396,MATCH($A24,'BLS OEWS May2025'!$A$3:$A$1396,0)),0)</f>
        <v>65690</v>
      </c>
      <c r="L24" s="0" t="str">
        <f aca="false">IF(H24&gt;='Exposure Bands'!$B$6,"High",IF(H24&gt;='Exposure Bands'!$B$5,"Elevated",IF(H24&gt;='Exposure Bands'!$B$4,"Moderate","Low")))</f>
        <v>High</v>
      </c>
      <c r="M24" s="28"/>
    </row>
    <row r="25" customFormat="false" ht="15" hidden="false" customHeight="true" outlineLevel="0" collapsed="false">
      <c r="A25" s="0" t="s">
        <v>1831</v>
      </c>
      <c r="B25" s="0" t="str">
        <f aca="false">IFERROR(INDEX('BLS OEWS May2025'!$B$3:$B$1396,MATCH($A25,'BLS OEWS May2025'!$A$3:$A$1396,0)),"")</f>
        <v>Medical Secretaries and Administrative Assistants</v>
      </c>
      <c r="C25" s="0" t="s">
        <v>2705</v>
      </c>
      <c r="D25" s="0" t="s">
        <v>2713</v>
      </c>
      <c r="E25" s="0" t="s">
        <v>2773</v>
      </c>
      <c r="F25" s="0" t="str">
        <f aca="false">LEFT($A25,6)&amp;"0"</f>
        <v>43-6010</v>
      </c>
      <c r="G25" s="0" t="n">
        <f aca="false">COUNTIF('HBS Occupation Detail'!$G$3:$G$912,$A25)</f>
        <v>1</v>
      </c>
      <c r="H25" s="27" t="n">
        <f aca="false">AVERAGEIF('HBS Occupation Detail'!$G$3:$G$912,$A25,'HBS Occupation Detail'!$E$3:$E$912)</f>
        <v>0.66</v>
      </c>
      <c r="I25" s="27" t="n">
        <f aca="false">AVERAGEIF('HBS Occupation Detail'!$G$3:$G$912,$A25,'HBS Occupation Detail'!$F$3:$F$912)</f>
        <v>0.31</v>
      </c>
      <c r="J25" s="27" t="n">
        <f aca="false">_xlfn.MAXIFS('HBS Occupation Detail'!$E$3:$E$912,'HBS Occupation Detail'!$G$3:$G$912,$A25)-_xlfn.MINIFS('HBS Occupation Detail'!$E$3:$E$912,'HBS Occupation Detail'!$G$3:$G$912,$A25)</f>
        <v>0</v>
      </c>
      <c r="K25" s="24" t="n">
        <f aca="false">IFERROR(INDEX('BLS OEWS May2025'!$D$3:$D$1396,MATCH($A25,'BLS OEWS May2025'!$A$3:$A$1396,0)),0)</f>
        <v>961610</v>
      </c>
      <c r="L25" s="0" t="str">
        <f aca="false">IF(H25&gt;='Exposure Bands'!$B$6,"High",IF(H25&gt;='Exposure Bands'!$B$5,"Elevated",IF(H25&gt;='Exposure Bands'!$B$4,"Moderate","Low")))</f>
        <v>High</v>
      </c>
      <c r="M25" s="28"/>
    </row>
    <row r="26" customFormat="false" ht="15" hidden="false" customHeight="true" outlineLevel="0" collapsed="false">
      <c r="A26" s="0" t="s">
        <v>343</v>
      </c>
      <c r="B26" s="0" t="str">
        <f aca="false">IFERROR(INDEX('BLS OEWS May2025'!$B$3:$B$1396,MATCH($A26,'BLS OEWS May2025'!$A$3:$A$1396,0)),"")</f>
        <v>Training and Development Specialists</v>
      </c>
      <c r="C26" s="0" t="s">
        <v>2705</v>
      </c>
      <c r="D26" s="0" t="s">
        <v>2733</v>
      </c>
      <c r="E26" s="0" t="s">
        <v>2775</v>
      </c>
      <c r="F26" s="0" t="str">
        <f aca="false">LEFT($A26,6)&amp;"0"</f>
        <v>13-1150</v>
      </c>
      <c r="G26" s="0" t="n">
        <f aca="false">COUNTIF('HBS Occupation Detail'!$G$3:$G$912,$A26)</f>
        <v>1</v>
      </c>
      <c r="H26" s="27" t="n">
        <f aca="false">AVERAGEIF('HBS Occupation Detail'!$G$3:$G$912,$A26,'HBS Occupation Detail'!$E$3:$E$912)</f>
        <v>0.66</v>
      </c>
      <c r="I26" s="27" t="n">
        <f aca="false">AVERAGEIF('HBS Occupation Detail'!$G$3:$G$912,$A26,'HBS Occupation Detail'!$F$3:$F$912)</f>
        <v>0.17</v>
      </c>
      <c r="J26" s="27" t="n">
        <f aca="false">_xlfn.MAXIFS('HBS Occupation Detail'!$E$3:$E$912,'HBS Occupation Detail'!$G$3:$G$912,$A26)-_xlfn.MINIFS('HBS Occupation Detail'!$E$3:$E$912,'HBS Occupation Detail'!$G$3:$G$912,$A26)</f>
        <v>0</v>
      </c>
      <c r="K26" s="24" t="n">
        <f aca="false">IFERROR(INDEX('BLS OEWS May2025'!$D$3:$D$1396,MATCH($A26,'BLS OEWS May2025'!$A$3:$A$1396,0)),0)</f>
        <v>458300</v>
      </c>
      <c r="L26" s="0" t="str">
        <f aca="false">IF(H26&gt;='Exposure Bands'!$B$6,"High",IF(H26&gt;='Exposure Bands'!$B$5,"Elevated",IF(H26&gt;='Exposure Bands'!$B$4,"Moderate","Low")))</f>
        <v>High</v>
      </c>
      <c r="M26" s="28"/>
    </row>
    <row r="27" customFormat="false" ht="15" hidden="false" customHeight="true" outlineLevel="0" collapsed="false">
      <c r="A27" s="0" t="s">
        <v>1728</v>
      </c>
      <c r="B27" s="0" t="str">
        <f aca="false">IFERROR(INDEX('BLS OEWS May2025'!$B$3:$B$1396,MATCH($A27,'BLS OEWS May2025'!$A$3:$A$1396,0)),"")</f>
        <v>Procurement Clerks</v>
      </c>
      <c r="C27" s="0" t="s">
        <v>2705</v>
      </c>
      <c r="D27" s="0" t="s">
        <v>2713</v>
      </c>
      <c r="E27" s="0" t="s">
        <v>2777</v>
      </c>
      <c r="F27" s="0" t="str">
        <f aca="false">LEFT($A27,6)&amp;"0"</f>
        <v>43-3060</v>
      </c>
      <c r="G27" s="0" t="n">
        <f aca="false">COUNTIF('HBS Occupation Detail'!$G$3:$G$912,$A27)</f>
        <v>1</v>
      </c>
      <c r="H27" s="27" t="n">
        <f aca="false">AVERAGEIF('HBS Occupation Detail'!$G$3:$G$912,$A27,'HBS Occupation Detail'!$E$3:$E$912)</f>
        <v>0.66</v>
      </c>
      <c r="I27" s="27" t="n">
        <f aca="false">AVERAGEIF('HBS Occupation Detail'!$G$3:$G$912,$A27,'HBS Occupation Detail'!$F$3:$F$912)</f>
        <v>0.18</v>
      </c>
      <c r="J27" s="27" t="n">
        <f aca="false">_xlfn.MAXIFS('HBS Occupation Detail'!$E$3:$E$912,'HBS Occupation Detail'!$G$3:$G$912,$A27)-_xlfn.MINIFS('HBS Occupation Detail'!$E$3:$E$912,'HBS Occupation Detail'!$G$3:$G$912,$A27)</f>
        <v>0</v>
      </c>
      <c r="K27" s="24" t="n">
        <f aca="false">IFERROR(INDEX('BLS OEWS May2025'!$D$3:$D$1396,MATCH($A27,'BLS OEWS May2025'!$A$3:$A$1396,0)),0)</f>
        <v>55810</v>
      </c>
      <c r="L27" s="0" t="str">
        <f aca="false">IF(H27&gt;='Exposure Bands'!$B$6,"High",IF(H27&gt;='Exposure Bands'!$B$5,"Elevated",IF(H27&gt;='Exposure Bands'!$B$4,"Moderate","Low")))</f>
        <v>High</v>
      </c>
      <c r="M27" s="28"/>
    </row>
    <row r="28" customFormat="false" ht="15" hidden="false" customHeight="true" outlineLevel="0" collapsed="false">
      <c r="A28" s="0" t="s">
        <v>430</v>
      </c>
      <c r="B28" s="0" t="str">
        <f aca="false">IFERROR(INDEX('BLS OEWS May2025'!$B$3:$B$1396,MATCH($A28,'BLS OEWS May2025'!$A$3:$A$1396,0)),"")</f>
        <v>Web Developers</v>
      </c>
      <c r="C28" s="0" t="s">
        <v>2705</v>
      </c>
      <c r="D28" s="0" t="s">
        <v>2744</v>
      </c>
      <c r="E28" s="0" t="s">
        <v>2779</v>
      </c>
      <c r="F28" s="0" t="str">
        <f aca="false">LEFT($A28,6)&amp;"0"</f>
        <v>15-1250</v>
      </c>
      <c r="G28" s="0" t="n">
        <f aca="false">COUNTIF('HBS Occupation Detail'!$G$3:$G$912,$A28)</f>
        <v>1</v>
      </c>
      <c r="H28" s="27" t="n">
        <f aca="false">AVERAGEIF('HBS Occupation Detail'!$G$3:$G$912,$A28,'HBS Occupation Detail'!$E$3:$E$912)</f>
        <v>0.65</v>
      </c>
      <c r="I28" s="27" t="n">
        <f aca="false">AVERAGEIF('HBS Occupation Detail'!$G$3:$G$912,$A28,'HBS Occupation Detail'!$F$3:$F$912)</f>
        <v>0.19</v>
      </c>
      <c r="J28" s="27" t="n">
        <f aca="false">_xlfn.MAXIFS('HBS Occupation Detail'!$E$3:$E$912,'HBS Occupation Detail'!$G$3:$G$912,$A28)-_xlfn.MINIFS('HBS Occupation Detail'!$E$3:$E$912,'HBS Occupation Detail'!$G$3:$G$912,$A28)</f>
        <v>0</v>
      </c>
      <c r="K28" s="24" t="n">
        <f aca="false">IFERROR(INDEX('BLS OEWS May2025'!$D$3:$D$1396,MATCH($A28,'BLS OEWS May2025'!$A$3:$A$1396,0)),0)</f>
        <v>70190</v>
      </c>
      <c r="L28" s="0" t="str">
        <f aca="false">IF(H28&gt;='Exposure Bands'!$B$6,"High",IF(H28&gt;='Exposure Bands'!$B$5,"Elevated",IF(H28&gt;='Exposure Bands'!$B$4,"Moderate","Low")))</f>
        <v>High</v>
      </c>
      <c r="M28" s="28"/>
    </row>
    <row r="29" customFormat="false" ht="15" hidden="false" customHeight="true" outlineLevel="0" collapsed="false">
      <c r="A29" s="0" t="s">
        <v>611</v>
      </c>
      <c r="B29" s="0" t="str">
        <f aca="false">IFERROR(INDEX('BLS OEWS May2025'!$B$3:$B$1396,MATCH($A29,'BLS OEWS May2025'!$A$3:$A$1396,0)),"")</f>
        <v>Physicists</v>
      </c>
      <c r="C29" s="0" t="s">
        <v>2705</v>
      </c>
      <c r="D29" s="0" t="s">
        <v>2730</v>
      </c>
      <c r="E29" s="0" t="s">
        <v>612</v>
      </c>
      <c r="F29" s="0" t="str">
        <f aca="false">LEFT($A29,6)&amp;"0"</f>
        <v>19-2010</v>
      </c>
      <c r="G29" s="0" t="n">
        <f aca="false">COUNTIF('HBS Occupation Detail'!$G$3:$G$912,$A29)</f>
        <v>1</v>
      </c>
      <c r="H29" s="27" t="n">
        <f aca="false">AVERAGEIF('HBS Occupation Detail'!$G$3:$G$912,$A29,'HBS Occupation Detail'!$E$3:$E$912)</f>
        <v>0.65</v>
      </c>
      <c r="I29" s="27" t="n">
        <f aca="false">AVERAGEIF('HBS Occupation Detail'!$G$3:$G$912,$A29,'HBS Occupation Detail'!$F$3:$F$912)</f>
        <v>0.13</v>
      </c>
      <c r="J29" s="27" t="n">
        <f aca="false">_xlfn.MAXIFS('HBS Occupation Detail'!$E$3:$E$912,'HBS Occupation Detail'!$G$3:$G$912,$A29)-_xlfn.MINIFS('HBS Occupation Detail'!$E$3:$E$912,'HBS Occupation Detail'!$G$3:$G$912,$A29)</f>
        <v>0</v>
      </c>
      <c r="K29" s="24" t="n">
        <f aca="false">IFERROR(INDEX('BLS OEWS May2025'!$D$3:$D$1396,MATCH($A29,'BLS OEWS May2025'!$A$3:$A$1396,0)),0)</f>
        <v>20430</v>
      </c>
      <c r="L29" s="0" t="str">
        <f aca="false">IF(H29&gt;='Exposure Bands'!$B$6,"High",IF(H29&gt;='Exposure Bands'!$B$5,"Elevated",IF(H29&gt;='Exposure Bands'!$B$4,"Moderate","Low")))</f>
        <v>High</v>
      </c>
      <c r="M29" s="28"/>
    </row>
    <row r="30" customFormat="false" ht="15" hidden="false" customHeight="true" outlineLevel="0" collapsed="false">
      <c r="A30" s="0" t="s">
        <v>1764</v>
      </c>
      <c r="B30" s="0" t="str">
        <f aca="false">IFERROR(INDEX('BLS OEWS May2025'!$B$3:$B$1396,MATCH($A30,'BLS OEWS May2025'!$A$3:$A$1396,0)),"")</f>
        <v>Interviewers, Except Eligibility and Loan</v>
      </c>
      <c r="C30" s="0" t="s">
        <v>2705</v>
      </c>
      <c r="D30" s="0" t="s">
        <v>2713</v>
      </c>
      <c r="E30" s="0" t="s">
        <v>2784</v>
      </c>
      <c r="F30" s="0" t="str">
        <f aca="false">LEFT($A30,6)&amp;"0"</f>
        <v>43-4110</v>
      </c>
      <c r="G30" s="0" t="n">
        <f aca="false">COUNTIF('HBS Occupation Detail'!$G$3:$G$912,$A30)</f>
        <v>1</v>
      </c>
      <c r="H30" s="27" t="n">
        <f aca="false">AVERAGEIF('HBS Occupation Detail'!$G$3:$G$912,$A30,'HBS Occupation Detail'!$E$3:$E$912)</f>
        <v>0.65</v>
      </c>
      <c r="I30" s="27" t="n">
        <f aca="false">AVERAGEIF('HBS Occupation Detail'!$G$3:$G$912,$A30,'HBS Occupation Detail'!$F$3:$F$912)</f>
        <v>0.28</v>
      </c>
      <c r="J30" s="27" t="n">
        <f aca="false">_xlfn.MAXIFS('HBS Occupation Detail'!$E$3:$E$912,'HBS Occupation Detail'!$G$3:$G$912,$A30)-_xlfn.MINIFS('HBS Occupation Detail'!$E$3:$E$912,'HBS Occupation Detail'!$G$3:$G$912,$A30)</f>
        <v>0</v>
      </c>
      <c r="K30" s="24" t="n">
        <f aca="false">IFERROR(INDEX('BLS OEWS May2025'!$D$3:$D$1396,MATCH($A30,'BLS OEWS May2025'!$A$3:$A$1396,0)),0)</f>
        <v>148060</v>
      </c>
      <c r="L30" s="0" t="str">
        <f aca="false">IF(H30&gt;='Exposure Bands'!$B$6,"High",IF(H30&gt;='Exposure Bands'!$B$5,"Elevated",IF(H30&gt;='Exposure Bands'!$B$4,"Moderate","Low")))</f>
        <v>High</v>
      </c>
      <c r="M30" s="28"/>
    </row>
    <row r="31" customFormat="false" ht="15" hidden="false" customHeight="true" outlineLevel="0" collapsed="false">
      <c r="A31" s="0" t="s">
        <v>424</v>
      </c>
      <c r="B31" s="0" t="str">
        <f aca="false">IFERROR(INDEX('BLS OEWS May2025'!$B$3:$B$1396,MATCH($A31,'BLS OEWS May2025'!$A$3:$A$1396,0)),"")</f>
        <v>Computer Programmers</v>
      </c>
      <c r="C31" s="0" t="s">
        <v>2705</v>
      </c>
      <c r="D31" s="0" t="s">
        <v>2744</v>
      </c>
      <c r="E31" s="0" t="s">
        <v>2786</v>
      </c>
      <c r="F31" s="0" t="str">
        <f aca="false">LEFT($A31,6)&amp;"0"</f>
        <v>15-1250</v>
      </c>
      <c r="G31" s="0" t="n">
        <f aca="false">COUNTIF('HBS Occupation Detail'!$G$3:$G$912,$A31)</f>
        <v>1</v>
      </c>
      <c r="H31" s="27" t="n">
        <f aca="false">AVERAGEIF('HBS Occupation Detail'!$G$3:$G$912,$A31,'HBS Occupation Detail'!$E$3:$E$912)</f>
        <v>0.64</v>
      </c>
      <c r="I31" s="27" t="n">
        <f aca="false">AVERAGEIF('HBS Occupation Detail'!$G$3:$G$912,$A31,'HBS Occupation Detail'!$F$3:$F$912)</f>
        <v>0.44</v>
      </c>
      <c r="J31" s="27" t="n">
        <f aca="false">_xlfn.MAXIFS('HBS Occupation Detail'!$E$3:$E$912,'HBS Occupation Detail'!$G$3:$G$912,$A31)-_xlfn.MINIFS('HBS Occupation Detail'!$E$3:$E$912,'HBS Occupation Detail'!$G$3:$G$912,$A31)</f>
        <v>0</v>
      </c>
      <c r="K31" s="24" t="n">
        <f aca="false">IFERROR(INDEX('BLS OEWS May2025'!$D$3:$D$1396,MATCH($A31,'BLS OEWS May2025'!$A$3:$A$1396,0)),0)</f>
        <v>92230</v>
      </c>
      <c r="L31" s="0" t="str">
        <f aca="false">IF(H31&gt;='Exposure Bands'!$B$6,"High",IF(H31&gt;='Exposure Bands'!$B$5,"Elevated",IF(H31&gt;='Exposure Bands'!$B$4,"Moderate","Low")))</f>
        <v>High</v>
      </c>
      <c r="M31" s="28"/>
    </row>
    <row r="32" customFormat="false" ht="15" hidden="false" customHeight="true" outlineLevel="0" collapsed="false">
      <c r="A32" s="0" t="s">
        <v>445</v>
      </c>
      <c r="B32" s="0" t="str">
        <f aca="false">IFERROR(INDEX('BLS OEWS May2025'!$B$3:$B$1396,MATCH($A32,'BLS OEWS May2025'!$A$3:$A$1396,0)),"")</f>
        <v>Mathematicians</v>
      </c>
      <c r="C32" s="0" t="s">
        <v>2705</v>
      </c>
      <c r="D32" s="0" t="s">
        <v>2744</v>
      </c>
      <c r="E32" s="0" t="s">
        <v>444</v>
      </c>
      <c r="F32" s="0" t="str">
        <f aca="false">LEFT($A32,6)&amp;"0"</f>
        <v>15-2020</v>
      </c>
      <c r="G32" s="0" t="n">
        <f aca="false">COUNTIF('HBS Occupation Detail'!$G$3:$G$912,$A32)</f>
        <v>1</v>
      </c>
      <c r="H32" s="27" t="n">
        <f aca="false">AVERAGEIF('HBS Occupation Detail'!$G$3:$G$912,$A32,'HBS Occupation Detail'!$E$3:$E$912)</f>
        <v>0.64</v>
      </c>
      <c r="I32" s="27" t="n">
        <f aca="false">AVERAGEIF('HBS Occupation Detail'!$G$3:$G$912,$A32,'HBS Occupation Detail'!$F$3:$F$912)</f>
        <v>0</v>
      </c>
      <c r="J32" s="27" t="n">
        <f aca="false">_xlfn.MAXIFS('HBS Occupation Detail'!$E$3:$E$912,'HBS Occupation Detail'!$G$3:$G$912,$A32)-_xlfn.MINIFS('HBS Occupation Detail'!$E$3:$E$912,'HBS Occupation Detail'!$G$3:$G$912,$A32)</f>
        <v>0</v>
      </c>
      <c r="K32" s="24" t="n">
        <f aca="false">IFERROR(INDEX('BLS OEWS May2025'!$D$3:$D$1396,MATCH($A32,'BLS OEWS May2025'!$A$3:$A$1396,0)),0)</f>
        <v>2030</v>
      </c>
      <c r="L32" s="0" t="str">
        <f aca="false">IF(H32&gt;='Exposure Bands'!$B$6,"High",IF(H32&gt;='Exposure Bands'!$B$5,"Elevated",IF(H32&gt;='Exposure Bands'!$B$4,"Moderate","Low")))</f>
        <v>High</v>
      </c>
      <c r="M32" s="28"/>
    </row>
    <row r="33" customFormat="false" ht="15" hidden="false" customHeight="true" outlineLevel="0" collapsed="false">
      <c r="A33" s="0" t="s">
        <v>1782</v>
      </c>
      <c r="B33" s="0" t="str">
        <f aca="false">IFERROR(INDEX('BLS OEWS May2025'!$B$3:$B$1396,MATCH($A33,'BLS OEWS May2025'!$A$3:$A$1396,0)),"")</f>
        <v>Receptionists and Information Clerks</v>
      </c>
      <c r="C33" s="0" t="s">
        <v>2705</v>
      </c>
      <c r="D33" s="0" t="s">
        <v>2713</v>
      </c>
      <c r="E33" s="0" t="s">
        <v>2789</v>
      </c>
      <c r="F33" s="0" t="str">
        <f aca="false">LEFT($A33,6)&amp;"0"</f>
        <v>43-4170</v>
      </c>
      <c r="G33" s="0" t="n">
        <f aca="false">COUNTIF('HBS Occupation Detail'!$G$3:$G$912,$A33)</f>
        <v>1</v>
      </c>
      <c r="H33" s="27" t="n">
        <f aca="false">AVERAGEIF('HBS Occupation Detail'!$G$3:$G$912,$A33,'HBS Occupation Detail'!$E$3:$E$912)</f>
        <v>0.64</v>
      </c>
      <c r="I33" s="27" t="n">
        <f aca="false">AVERAGEIF('HBS Occupation Detail'!$G$3:$G$912,$A33,'HBS Occupation Detail'!$F$3:$F$912)</f>
        <v>0.43</v>
      </c>
      <c r="J33" s="27" t="n">
        <f aca="false">_xlfn.MAXIFS('HBS Occupation Detail'!$E$3:$E$912,'HBS Occupation Detail'!$G$3:$G$912,$A33)-_xlfn.MINIFS('HBS Occupation Detail'!$E$3:$E$912,'HBS Occupation Detail'!$G$3:$G$912,$A33)</f>
        <v>0</v>
      </c>
      <c r="K33" s="24" t="n">
        <f aca="false">IFERROR(INDEX('BLS OEWS May2025'!$D$3:$D$1396,MATCH($A33,'BLS OEWS May2025'!$A$3:$A$1396,0)),0)</f>
        <v>910180</v>
      </c>
      <c r="L33" s="0" t="str">
        <f aca="false">IF(H33&gt;='Exposure Bands'!$B$6,"High",IF(H33&gt;='Exposure Bands'!$B$5,"Elevated",IF(H33&gt;='Exposure Bands'!$B$4,"Moderate","Low")))</f>
        <v>High</v>
      </c>
      <c r="M33" s="28"/>
    </row>
    <row r="34" customFormat="false" ht="15" hidden="false" customHeight="true" outlineLevel="0" collapsed="false">
      <c r="A34" s="0" t="s">
        <v>418</v>
      </c>
      <c r="B34" s="0" t="str">
        <f aca="false">IFERROR(INDEX('BLS OEWS May2025'!$B$3:$B$1396,MATCH($A34,'BLS OEWS May2025'!$A$3:$A$1396,0)),"")</f>
        <v>Database Architects</v>
      </c>
      <c r="C34" s="0" t="s">
        <v>2705</v>
      </c>
      <c r="D34" s="0" t="s">
        <v>2744</v>
      </c>
      <c r="E34" s="0" t="s">
        <v>4486</v>
      </c>
      <c r="F34" s="0" t="str">
        <f aca="false">LEFT($A34,6)&amp;"0"</f>
        <v>15-1240</v>
      </c>
      <c r="G34" s="0" t="n">
        <f aca="false">COUNTIF('HBS Occupation Detail'!$G$3:$G$912,$A34)</f>
        <v>2</v>
      </c>
      <c r="H34" s="27" t="n">
        <f aca="false">AVERAGEIF('HBS Occupation Detail'!$G$3:$G$912,$A34,'HBS Occupation Detail'!$E$3:$E$912)</f>
        <v>0.63</v>
      </c>
      <c r="I34" s="27" t="n">
        <f aca="false">AVERAGEIF('HBS Occupation Detail'!$G$3:$G$912,$A34,'HBS Occupation Detail'!$F$3:$F$912)</f>
        <v>0.05</v>
      </c>
      <c r="J34" s="27" t="n">
        <f aca="false">_xlfn.MAXIFS('HBS Occupation Detail'!$E$3:$E$912,'HBS Occupation Detail'!$G$3:$G$912,$A34)-_xlfn.MINIFS('HBS Occupation Detail'!$E$3:$E$912,'HBS Occupation Detail'!$G$3:$G$912,$A34)</f>
        <v>0.0600000000000001</v>
      </c>
      <c r="K34" s="24" t="n">
        <f aca="false">IFERROR(INDEX('BLS OEWS May2025'!$D$3:$D$1396,MATCH($A34,'BLS OEWS May2025'!$A$3:$A$1396,0)),0)</f>
        <v>67140</v>
      </c>
      <c r="L34" s="0" t="str">
        <f aca="false">IF(H34&gt;='Exposure Bands'!$B$6,"High",IF(H34&gt;='Exposure Bands'!$B$5,"Elevated",IF(H34&gt;='Exposure Bands'!$B$4,"Moderate","Low")))</f>
        <v>High</v>
      </c>
      <c r="M34" s="28" t="s">
        <v>4488</v>
      </c>
    </row>
    <row r="35" customFormat="false" ht="15" hidden="false" customHeight="true" outlineLevel="0" collapsed="false">
      <c r="A35" s="0" t="s">
        <v>1643</v>
      </c>
      <c r="B35" s="0" t="str">
        <f aca="false">IFERROR(INDEX('BLS OEWS May2025'!$B$3:$B$1396,MATCH($A35,'BLS OEWS May2025'!$A$3:$A$1396,0)),"")</f>
        <v>Advertising Sales Agents</v>
      </c>
      <c r="C35" s="0" t="s">
        <v>2705</v>
      </c>
      <c r="D35" s="0" t="s">
        <v>2723</v>
      </c>
      <c r="E35" s="0" t="s">
        <v>2799</v>
      </c>
      <c r="F35" s="0" t="str">
        <f aca="false">LEFT($A35,6)&amp;"0"</f>
        <v>41-3010</v>
      </c>
      <c r="G35" s="0" t="n">
        <f aca="false">COUNTIF('HBS Occupation Detail'!$G$3:$G$912,$A35)</f>
        <v>1</v>
      </c>
      <c r="H35" s="27" t="n">
        <f aca="false">AVERAGEIF('HBS Occupation Detail'!$G$3:$G$912,$A35,'HBS Occupation Detail'!$E$3:$E$912)</f>
        <v>0.63</v>
      </c>
      <c r="I35" s="27" t="n">
        <f aca="false">AVERAGEIF('HBS Occupation Detail'!$G$3:$G$912,$A35,'HBS Occupation Detail'!$F$3:$F$912)</f>
        <v>0.24</v>
      </c>
      <c r="J35" s="27" t="n">
        <f aca="false">_xlfn.MAXIFS('HBS Occupation Detail'!$E$3:$E$912,'HBS Occupation Detail'!$G$3:$G$912,$A35)-_xlfn.MINIFS('HBS Occupation Detail'!$E$3:$E$912,'HBS Occupation Detail'!$G$3:$G$912,$A35)</f>
        <v>0</v>
      </c>
      <c r="K35" s="24" t="n">
        <f aca="false">IFERROR(INDEX('BLS OEWS May2025'!$D$3:$D$1396,MATCH($A35,'BLS OEWS May2025'!$A$3:$A$1396,0)),0)</f>
        <v>91700</v>
      </c>
      <c r="L35" s="0" t="str">
        <f aca="false">IF(H35&gt;='Exposure Bands'!$B$6,"High",IF(H35&gt;='Exposure Bands'!$B$5,"Elevated",IF(H35&gt;='Exposure Bands'!$B$4,"Moderate","Low")))</f>
        <v>High</v>
      </c>
      <c r="M35" s="28"/>
    </row>
    <row r="36" customFormat="false" ht="15" hidden="false" customHeight="true" outlineLevel="0" collapsed="false">
      <c r="A36" s="0" t="s">
        <v>1749</v>
      </c>
      <c r="B36" s="0" t="str">
        <f aca="false">IFERROR(INDEX('BLS OEWS May2025'!$B$3:$B$1396,MATCH($A36,'BLS OEWS May2025'!$A$3:$A$1396,0)),"")</f>
        <v>Credit Authorizers, Checkers, and Clerks</v>
      </c>
      <c r="C36" s="0" t="s">
        <v>2705</v>
      </c>
      <c r="D36" s="0" t="s">
        <v>2713</v>
      </c>
      <c r="E36" s="0" t="s">
        <v>2801</v>
      </c>
      <c r="F36" s="0" t="str">
        <f aca="false">LEFT($A36,6)&amp;"0"</f>
        <v>43-4040</v>
      </c>
      <c r="G36" s="0" t="n">
        <f aca="false">COUNTIF('HBS Occupation Detail'!$G$3:$G$912,$A36)</f>
        <v>1</v>
      </c>
      <c r="H36" s="27" t="n">
        <f aca="false">AVERAGEIF('HBS Occupation Detail'!$G$3:$G$912,$A36,'HBS Occupation Detail'!$E$3:$E$912)</f>
        <v>0.63</v>
      </c>
      <c r="I36" s="27" t="n">
        <f aca="false">AVERAGEIF('HBS Occupation Detail'!$G$3:$G$912,$A36,'HBS Occupation Detail'!$F$3:$F$912)</f>
        <v>0.3</v>
      </c>
      <c r="J36" s="27" t="n">
        <f aca="false">_xlfn.MAXIFS('HBS Occupation Detail'!$E$3:$E$912,'HBS Occupation Detail'!$G$3:$G$912,$A36)-_xlfn.MINIFS('HBS Occupation Detail'!$E$3:$E$912,'HBS Occupation Detail'!$G$3:$G$912,$A36)</f>
        <v>0</v>
      </c>
      <c r="K36" s="24" t="n">
        <f aca="false">IFERROR(INDEX('BLS OEWS May2025'!$D$3:$D$1396,MATCH($A36,'BLS OEWS May2025'!$A$3:$A$1396,0)),0)</f>
        <v>12030</v>
      </c>
      <c r="L36" s="0" t="str">
        <f aca="false">IF(H36&gt;='Exposure Bands'!$B$6,"High",IF(H36&gt;='Exposure Bands'!$B$5,"Elevated",IF(H36&gt;='Exposure Bands'!$B$4,"Moderate","Low")))</f>
        <v>High</v>
      </c>
      <c r="M36" s="28"/>
    </row>
    <row r="37" customFormat="false" ht="15" hidden="false" customHeight="true" outlineLevel="0" collapsed="false">
      <c r="A37" s="0" t="s">
        <v>232</v>
      </c>
      <c r="B37" s="0" t="str">
        <f aca="false">IFERROR(INDEX('BLS OEWS May2025'!$B$3:$B$1396,MATCH($A37,'BLS OEWS May2025'!$A$3:$A$1396,0)),"")</f>
        <v>Training and Development Managers</v>
      </c>
      <c r="C37" s="0" t="s">
        <v>2705</v>
      </c>
      <c r="D37" s="0" t="s">
        <v>2804</v>
      </c>
      <c r="E37" s="0" t="s">
        <v>2803</v>
      </c>
      <c r="F37" s="0" t="str">
        <f aca="false">LEFT($A37,6)&amp;"0"</f>
        <v>11-3130</v>
      </c>
      <c r="G37" s="0" t="n">
        <f aca="false">COUNTIF('HBS Occupation Detail'!$G$3:$G$912,$A37)</f>
        <v>1</v>
      </c>
      <c r="H37" s="27" t="n">
        <f aca="false">AVERAGEIF('HBS Occupation Detail'!$G$3:$G$912,$A37,'HBS Occupation Detail'!$E$3:$E$912)</f>
        <v>0.63</v>
      </c>
      <c r="I37" s="27" t="n">
        <f aca="false">AVERAGEIF('HBS Occupation Detail'!$G$3:$G$912,$A37,'HBS Occupation Detail'!$F$3:$F$912)</f>
        <v>0.15</v>
      </c>
      <c r="J37" s="27" t="n">
        <f aca="false">_xlfn.MAXIFS('HBS Occupation Detail'!$E$3:$E$912,'HBS Occupation Detail'!$G$3:$G$912,$A37)-_xlfn.MINIFS('HBS Occupation Detail'!$E$3:$E$912,'HBS Occupation Detail'!$G$3:$G$912,$A37)</f>
        <v>0</v>
      </c>
      <c r="K37" s="24" t="n">
        <f aca="false">IFERROR(INDEX('BLS OEWS May2025'!$D$3:$D$1396,MATCH($A37,'BLS OEWS May2025'!$A$3:$A$1396,0)),0)</f>
        <v>48050</v>
      </c>
      <c r="L37" s="0" t="str">
        <f aca="false">IF(H37&gt;='Exposure Bands'!$B$6,"High",IF(H37&gt;='Exposure Bands'!$B$5,"Elevated",IF(H37&gt;='Exposure Bands'!$B$4,"Moderate","Low")))</f>
        <v>High</v>
      </c>
      <c r="M37" s="28"/>
    </row>
    <row r="38" customFormat="false" ht="15" hidden="false" customHeight="true" outlineLevel="0" collapsed="false">
      <c r="A38" s="0" t="s">
        <v>454</v>
      </c>
      <c r="B38" s="0" t="str">
        <f aca="false">IFERROR(INDEX('BLS OEWS May2025'!$B$3:$B$1396,MATCH($A38,'BLS OEWS May2025'!$A$3:$A$1396,0)),"")</f>
        <v>Data Scientists</v>
      </c>
      <c r="C38" s="0" t="s">
        <v>2705</v>
      </c>
      <c r="D38" s="0" t="s">
        <v>2744</v>
      </c>
      <c r="E38" s="0" t="s">
        <v>4486</v>
      </c>
      <c r="F38" s="0" t="str">
        <f aca="false">LEFT($A38,6)&amp;"0"</f>
        <v>15-2050</v>
      </c>
      <c r="G38" s="0" t="n">
        <f aca="false">COUNTIF('HBS Occupation Detail'!$G$3:$G$912,$A38)</f>
        <v>3</v>
      </c>
      <c r="H38" s="27" t="n">
        <f aca="false">AVERAGEIF('HBS Occupation Detail'!$G$3:$G$912,$A38,'HBS Occupation Detail'!$E$3:$E$912)</f>
        <v>0.623333333333333</v>
      </c>
      <c r="I38" s="27" t="n">
        <f aca="false">AVERAGEIF('HBS Occupation Detail'!$G$3:$G$912,$A38,'HBS Occupation Detail'!$F$3:$F$912)</f>
        <v>0.0666666666666667</v>
      </c>
      <c r="J38" s="27" t="n">
        <f aca="false">_xlfn.MAXIFS('HBS Occupation Detail'!$E$3:$E$912,'HBS Occupation Detail'!$G$3:$G$912,$A38)-_xlfn.MINIFS('HBS Occupation Detail'!$E$3:$E$912,'HBS Occupation Detail'!$G$3:$G$912,$A38)</f>
        <v>0.11</v>
      </c>
      <c r="K38" s="24" t="n">
        <f aca="false">IFERROR(INDEX('BLS OEWS May2025'!$D$3:$D$1396,MATCH($A38,'BLS OEWS May2025'!$A$3:$A$1396,0)),0)</f>
        <v>262440</v>
      </c>
      <c r="L38" s="0" t="str">
        <f aca="false">IF(H38&gt;='Exposure Bands'!$B$6,"High",IF(H38&gt;='Exposure Bands'!$B$5,"Elevated",IF(H38&gt;='Exposure Bands'!$B$4,"Moderate","Low")))</f>
        <v>High</v>
      </c>
      <c r="M38" s="28" t="s">
        <v>4489</v>
      </c>
    </row>
    <row r="39" customFormat="false" ht="15" hidden="false" customHeight="true" outlineLevel="0" collapsed="false">
      <c r="A39" s="0" t="s">
        <v>387</v>
      </c>
      <c r="B39" s="0" t="str">
        <f aca="false">IFERROR(INDEX('BLS OEWS May2025'!$B$3:$B$1396,MATCH($A39,'BLS OEWS May2025'!$A$3:$A$1396,0)),"")</f>
        <v>Tax Preparers</v>
      </c>
      <c r="C39" s="0" t="s">
        <v>2705</v>
      </c>
      <c r="D39" s="0" t="s">
        <v>2733</v>
      </c>
      <c r="E39" s="0" t="s">
        <v>2810</v>
      </c>
      <c r="F39" s="0" t="str">
        <f aca="false">LEFT($A39,6)&amp;"0"</f>
        <v>13-2080</v>
      </c>
      <c r="G39" s="0" t="n">
        <f aca="false">COUNTIF('HBS Occupation Detail'!$G$3:$G$912,$A39)</f>
        <v>1</v>
      </c>
      <c r="H39" s="27" t="n">
        <f aca="false">AVERAGEIF('HBS Occupation Detail'!$G$3:$G$912,$A39,'HBS Occupation Detail'!$E$3:$E$912)</f>
        <v>0.62</v>
      </c>
      <c r="I39" s="27" t="n">
        <f aca="false">AVERAGEIF('HBS Occupation Detail'!$G$3:$G$912,$A39,'HBS Occupation Detail'!$F$3:$F$912)</f>
        <v>0.16</v>
      </c>
      <c r="J39" s="27" t="n">
        <f aca="false">_xlfn.MAXIFS('HBS Occupation Detail'!$E$3:$E$912,'HBS Occupation Detail'!$G$3:$G$912,$A39)-_xlfn.MINIFS('HBS Occupation Detail'!$E$3:$E$912,'HBS Occupation Detail'!$G$3:$G$912,$A39)</f>
        <v>0</v>
      </c>
      <c r="K39" s="24" t="n">
        <f aca="false">IFERROR(INDEX('BLS OEWS May2025'!$D$3:$D$1396,MATCH($A39,'BLS OEWS May2025'!$A$3:$A$1396,0)),0)</f>
        <v>76480</v>
      </c>
      <c r="L39" s="0" t="str">
        <f aca="false">IF(H39&gt;='Exposure Bands'!$B$6,"High",IF(H39&gt;='Exposure Bands'!$B$5,"Elevated",IF(H39&gt;='Exposure Bands'!$B$4,"Moderate","Low")))</f>
        <v>High</v>
      </c>
      <c r="M39" s="28"/>
    </row>
    <row r="40" customFormat="false" ht="15" hidden="false" customHeight="true" outlineLevel="0" collapsed="false">
      <c r="A40" s="0" t="s">
        <v>1833</v>
      </c>
      <c r="B40" s="0" t="str">
        <f aca="false">IFERROR(INDEX('BLS OEWS May2025'!$B$3:$B$1396,MATCH($A40,'BLS OEWS May2025'!$A$3:$A$1396,0)),"")</f>
        <v>Secretaries and Administrative Assistants, Except Legal, Medical, and Executive</v>
      </c>
      <c r="C40" s="0" t="s">
        <v>2705</v>
      </c>
      <c r="D40" s="0" t="s">
        <v>2713</v>
      </c>
      <c r="E40" s="0" t="s">
        <v>2814</v>
      </c>
      <c r="F40" s="0" t="str">
        <f aca="false">LEFT($A40,6)&amp;"0"</f>
        <v>43-6010</v>
      </c>
      <c r="G40" s="0" t="n">
        <f aca="false">COUNTIF('HBS Occupation Detail'!$G$3:$G$912,$A40)</f>
        <v>1</v>
      </c>
      <c r="H40" s="27" t="n">
        <f aca="false">AVERAGEIF('HBS Occupation Detail'!$G$3:$G$912,$A40,'HBS Occupation Detail'!$E$3:$E$912)</f>
        <v>0.62</v>
      </c>
      <c r="I40" s="27" t="n">
        <f aca="false">AVERAGEIF('HBS Occupation Detail'!$G$3:$G$912,$A40,'HBS Occupation Detail'!$F$3:$F$912)</f>
        <v>0.32</v>
      </c>
      <c r="J40" s="27" t="n">
        <f aca="false">_xlfn.MAXIFS('HBS Occupation Detail'!$E$3:$E$912,'HBS Occupation Detail'!$G$3:$G$912,$A40)-_xlfn.MINIFS('HBS Occupation Detail'!$E$3:$E$912,'HBS Occupation Detail'!$G$3:$G$912,$A40)</f>
        <v>0</v>
      </c>
      <c r="K40" s="24" t="n">
        <f aca="false">IFERROR(INDEX('BLS OEWS May2025'!$D$3:$D$1396,MATCH($A40,'BLS OEWS May2025'!$A$3:$A$1396,0)),0)</f>
        <v>1706790</v>
      </c>
      <c r="L40" s="0" t="str">
        <f aca="false">IF(H40&gt;='Exposure Bands'!$B$6,"High",IF(H40&gt;='Exposure Bands'!$B$5,"Elevated",IF(H40&gt;='Exposure Bands'!$B$4,"Moderate","Low")))</f>
        <v>High</v>
      </c>
      <c r="M40" s="28"/>
    </row>
    <row r="41" customFormat="false" ht="15" hidden="false" customHeight="true" outlineLevel="0" collapsed="false">
      <c r="A41" s="0" t="s">
        <v>1802</v>
      </c>
      <c r="B41" s="0" t="str">
        <f aca="false">IFERROR(INDEX('BLS OEWS May2025'!$B$3:$B$1396,MATCH($A41,'BLS OEWS May2025'!$A$3:$A$1396,0)),"")</f>
        <v>Dispatchers, Except Police, Fire, and Ambulance</v>
      </c>
      <c r="C41" s="0" t="s">
        <v>2705</v>
      </c>
      <c r="D41" s="0" t="s">
        <v>2713</v>
      </c>
      <c r="E41" s="0" t="s">
        <v>2816</v>
      </c>
      <c r="F41" s="0" t="str">
        <f aca="false">LEFT($A41,6)&amp;"0"</f>
        <v>43-5030</v>
      </c>
      <c r="G41" s="0" t="n">
        <f aca="false">COUNTIF('HBS Occupation Detail'!$G$3:$G$912,$A41)</f>
        <v>1</v>
      </c>
      <c r="H41" s="27" t="n">
        <f aca="false">AVERAGEIF('HBS Occupation Detail'!$G$3:$G$912,$A41,'HBS Occupation Detail'!$E$3:$E$912)</f>
        <v>0.62</v>
      </c>
      <c r="I41" s="27" t="n">
        <f aca="false">AVERAGEIF('HBS Occupation Detail'!$G$3:$G$912,$A41,'HBS Occupation Detail'!$F$3:$F$912)</f>
        <v>0.15</v>
      </c>
      <c r="J41" s="27" t="n">
        <f aca="false">_xlfn.MAXIFS('HBS Occupation Detail'!$E$3:$E$912,'HBS Occupation Detail'!$G$3:$G$912,$A41)-_xlfn.MINIFS('HBS Occupation Detail'!$E$3:$E$912,'HBS Occupation Detail'!$G$3:$G$912,$A41)</f>
        <v>0</v>
      </c>
      <c r="K41" s="24" t="n">
        <f aca="false">IFERROR(INDEX('BLS OEWS May2025'!$D$3:$D$1396,MATCH($A41,'BLS OEWS May2025'!$A$3:$A$1396,0)),0)</f>
        <v>202810</v>
      </c>
      <c r="L41" s="0" t="str">
        <f aca="false">IF(H41&gt;='Exposure Bands'!$B$6,"High",IF(H41&gt;='Exposure Bands'!$B$5,"Elevated",IF(H41&gt;='Exposure Bands'!$B$4,"Moderate","Low")))</f>
        <v>High</v>
      </c>
      <c r="M41" s="28"/>
    </row>
    <row r="42" customFormat="false" ht="15" hidden="false" customHeight="true" outlineLevel="0" collapsed="false">
      <c r="A42" s="0" t="s">
        <v>967</v>
      </c>
      <c r="B42" s="0" t="str">
        <f aca="false">IFERROR(INDEX('BLS OEWS May2025'!$B$3:$B$1396,MATCH($A42,'BLS OEWS May2025'!$A$3:$A$1396,0)),"")</f>
        <v>Instructional Coordinators</v>
      </c>
      <c r="C42" s="0" t="s">
        <v>2705</v>
      </c>
      <c r="D42" s="0" t="s">
        <v>2760</v>
      </c>
      <c r="E42" s="0" t="s">
        <v>2822</v>
      </c>
      <c r="F42" s="0" t="str">
        <f aca="false">LEFT($A42,6)&amp;"0"</f>
        <v>25-9030</v>
      </c>
      <c r="G42" s="0" t="n">
        <f aca="false">COUNTIF('HBS Occupation Detail'!$G$3:$G$912,$A42)</f>
        <v>1</v>
      </c>
      <c r="H42" s="27" t="n">
        <f aca="false">AVERAGEIF('HBS Occupation Detail'!$G$3:$G$912,$A42,'HBS Occupation Detail'!$E$3:$E$912)</f>
        <v>0.61</v>
      </c>
      <c r="I42" s="27" t="n">
        <f aca="false">AVERAGEIF('HBS Occupation Detail'!$G$3:$G$912,$A42,'HBS Occupation Detail'!$F$3:$F$912)</f>
        <v>0.3</v>
      </c>
      <c r="J42" s="27" t="n">
        <f aca="false">_xlfn.MAXIFS('HBS Occupation Detail'!$E$3:$E$912,'HBS Occupation Detail'!$G$3:$G$912,$A42)-_xlfn.MINIFS('HBS Occupation Detail'!$E$3:$E$912,'HBS Occupation Detail'!$G$3:$G$912,$A42)</f>
        <v>0</v>
      </c>
      <c r="K42" s="24" t="n">
        <f aca="false">IFERROR(INDEX('BLS OEWS May2025'!$D$3:$D$1396,MATCH($A42,'BLS OEWS May2025'!$A$3:$A$1396,0)),0)</f>
        <v>227760</v>
      </c>
      <c r="L42" s="0" t="str">
        <f aca="false">IF(H42&gt;='Exposure Bands'!$B$6,"High",IF(H42&gt;='Exposure Bands'!$B$5,"Elevated",IF(H42&gt;='Exposure Bands'!$B$4,"Moderate","Low")))</f>
        <v>High</v>
      </c>
      <c r="M42" s="28"/>
    </row>
    <row r="43" customFormat="false" ht="15" hidden="false" customHeight="true" outlineLevel="0" collapsed="false">
      <c r="A43" s="0" t="s">
        <v>1057</v>
      </c>
      <c r="B43" s="0" t="str">
        <f aca="false">IFERROR(INDEX('BLS OEWS May2025'!$B$3:$B$1396,MATCH($A43,'BLS OEWS May2025'!$A$3:$A$1396,0)),"")</f>
        <v>Public Relations Specialists</v>
      </c>
      <c r="C43" s="0" t="s">
        <v>2705</v>
      </c>
      <c r="D43" s="0" t="s">
        <v>2716</v>
      </c>
      <c r="E43" s="0" t="s">
        <v>2828</v>
      </c>
      <c r="F43" s="0" t="str">
        <f aca="false">LEFT($A43,6)&amp;"0"</f>
        <v>27-3030</v>
      </c>
      <c r="G43" s="0" t="n">
        <f aca="false">COUNTIF('HBS Occupation Detail'!$G$3:$G$912,$A43)</f>
        <v>1</v>
      </c>
      <c r="H43" s="27" t="n">
        <f aca="false">AVERAGEIF('HBS Occupation Detail'!$G$3:$G$912,$A43,'HBS Occupation Detail'!$E$3:$E$912)</f>
        <v>0.61</v>
      </c>
      <c r="I43" s="27" t="n">
        <f aca="false">AVERAGEIF('HBS Occupation Detail'!$G$3:$G$912,$A43,'HBS Occupation Detail'!$F$3:$F$912)</f>
        <v>0.36</v>
      </c>
      <c r="J43" s="27" t="n">
        <f aca="false">_xlfn.MAXIFS('HBS Occupation Detail'!$E$3:$E$912,'HBS Occupation Detail'!$G$3:$G$912,$A43)-_xlfn.MINIFS('HBS Occupation Detail'!$E$3:$E$912,'HBS Occupation Detail'!$G$3:$G$912,$A43)</f>
        <v>0</v>
      </c>
      <c r="K43" s="24" t="n">
        <f aca="false">IFERROR(INDEX('BLS OEWS May2025'!$D$3:$D$1396,MATCH($A43,'BLS OEWS May2025'!$A$3:$A$1396,0)),0)</f>
        <v>283380</v>
      </c>
      <c r="L43" s="0" t="str">
        <f aca="false">IF(H43&gt;='Exposure Bands'!$B$6,"High",IF(H43&gt;='Exposure Bands'!$B$5,"Elevated",IF(H43&gt;='Exposure Bands'!$B$4,"Moderate","Low")))</f>
        <v>High</v>
      </c>
      <c r="M43" s="28"/>
    </row>
    <row r="44" customFormat="false" ht="27.75" hidden="false" customHeight="true" outlineLevel="0" collapsed="false">
      <c r="A44" s="0" t="s">
        <v>1660</v>
      </c>
      <c r="B44" s="0" t="str">
        <f aca="false">IFERROR(INDEX('BLS OEWS May2025'!$B$3:$B$1396,MATCH($A44,'BLS OEWS May2025'!$A$3:$A$1396,0)),"")</f>
        <v>Sales Representatives, Wholesale and Manufacturing, Technical and Scientific Products</v>
      </c>
      <c r="C44" s="0" t="s">
        <v>2705</v>
      </c>
      <c r="D44" s="0" t="s">
        <v>2723</v>
      </c>
      <c r="E44" s="0" t="s">
        <v>4486</v>
      </c>
      <c r="F44" s="0" t="str">
        <f aca="false">LEFT($A44,6)&amp;"0"</f>
        <v>41-4010</v>
      </c>
      <c r="G44" s="0" t="n">
        <f aca="false">COUNTIF('HBS Occupation Detail'!$G$3:$G$912,$A44)</f>
        <v>2</v>
      </c>
      <c r="H44" s="27" t="n">
        <f aca="false">AVERAGEIF('HBS Occupation Detail'!$G$3:$G$912,$A44,'HBS Occupation Detail'!$E$3:$E$912)</f>
        <v>0.605</v>
      </c>
      <c r="I44" s="27" t="n">
        <f aca="false">AVERAGEIF('HBS Occupation Detail'!$G$3:$G$912,$A44,'HBS Occupation Detail'!$F$3:$F$912)</f>
        <v>0.325</v>
      </c>
      <c r="J44" s="27" t="n">
        <f aca="false">_xlfn.MAXIFS('HBS Occupation Detail'!$E$3:$E$912,'HBS Occupation Detail'!$G$3:$G$912,$A44)-_xlfn.MINIFS('HBS Occupation Detail'!$E$3:$E$912,'HBS Occupation Detail'!$G$3:$G$912,$A44)</f>
        <v>0.03</v>
      </c>
      <c r="K44" s="24" t="n">
        <f aca="false">IFERROR(INDEX('BLS OEWS May2025'!$D$3:$D$1396,MATCH($A44,'BLS OEWS May2025'!$A$3:$A$1396,0)),0)</f>
        <v>284800</v>
      </c>
      <c r="L44" s="0" t="str">
        <f aca="false">IF(H44&gt;='Exposure Bands'!$B$6,"High",IF(H44&gt;='Exposure Bands'!$B$5,"Elevated",IF(H44&gt;='Exposure Bands'!$B$4,"Moderate","Low")))</f>
        <v>High</v>
      </c>
      <c r="M44" s="28" t="s">
        <v>4490</v>
      </c>
    </row>
    <row r="45" customFormat="false" ht="15" hidden="false" customHeight="true" outlineLevel="0" collapsed="false">
      <c r="A45" s="0" t="s">
        <v>1817</v>
      </c>
      <c r="B45" s="0" t="str">
        <f aca="false">IFERROR(INDEX('BLS OEWS May2025'!$B$3:$B$1396,MATCH($A45,'BLS OEWS May2025'!$A$3:$A$1396,0)),"")</f>
        <v>Production, Planning, and Expediting Clerks</v>
      </c>
      <c r="C45" s="0" t="s">
        <v>2705</v>
      </c>
      <c r="D45" s="0" t="s">
        <v>2713</v>
      </c>
      <c r="E45" s="0" t="s">
        <v>2830</v>
      </c>
      <c r="F45" s="0" t="str">
        <f aca="false">LEFT($A45,6)&amp;"0"</f>
        <v>43-5060</v>
      </c>
      <c r="G45" s="0" t="n">
        <f aca="false">COUNTIF('HBS Occupation Detail'!$G$3:$G$912,$A45)</f>
        <v>1</v>
      </c>
      <c r="H45" s="27" t="n">
        <f aca="false">AVERAGEIF('HBS Occupation Detail'!$G$3:$G$912,$A45,'HBS Occupation Detail'!$E$3:$E$912)</f>
        <v>0.6</v>
      </c>
      <c r="I45" s="27" t="n">
        <f aca="false">AVERAGEIF('HBS Occupation Detail'!$G$3:$G$912,$A45,'HBS Occupation Detail'!$F$3:$F$912)</f>
        <v>0.3</v>
      </c>
      <c r="J45" s="27" t="n">
        <f aca="false">_xlfn.MAXIFS('HBS Occupation Detail'!$E$3:$E$912,'HBS Occupation Detail'!$G$3:$G$912,$A45)-_xlfn.MINIFS('HBS Occupation Detail'!$E$3:$E$912,'HBS Occupation Detail'!$G$3:$G$912,$A45)</f>
        <v>0</v>
      </c>
      <c r="K45" s="24" t="n">
        <f aca="false">IFERROR(INDEX('BLS OEWS May2025'!$D$3:$D$1396,MATCH($A45,'BLS OEWS May2025'!$A$3:$A$1396,0)),0)</f>
        <v>390160</v>
      </c>
      <c r="L45" s="0" t="str">
        <f aca="false">IF(H45&gt;='Exposure Bands'!$B$6,"High",IF(H45&gt;='Exposure Bands'!$B$5,"Elevated",IF(H45&gt;='Exposure Bands'!$B$4,"Moderate","Low")))</f>
        <v>High</v>
      </c>
      <c r="M45" s="28"/>
    </row>
    <row r="46" customFormat="false" ht="15" hidden="false" customHeight="true" outlineLevel="0" collapsed="false">
      <c r="A46" s="0" t="s">
        <v>1863</v>
      </c>
      <c r="B46" s="0" t="str">
        <f aca="false">IFERROR(INDEX('BLS OEWS May2025'!$B$3:$B$1396,MATCH($A46,'BLS OEWS May2025'!$A$3:$A$1396,0)),"")</f>
        <v>Statistical Assistants</v>
      </c>
      <c r="C46" s="0" t="s">
        <v>2705</v>
      </c>
      <c r="D46" s="0" t="s">
        <v>2713</v>
      </c>
      <c r="E46" s="0" t="s">
        <v>2834</v>
      </c>
      <c r="F46" s="0" t="str">
        <f aca="false">LEFT($A46,6)&amp;"0"</f>
        <v>43-9110</v>
      </c>
      <c r="G46" s="0" t="n">
        <f aca="false">COUNTIF('HBS Occupation Detail'!$G$3:$G$912,$A46)</f>
        <v>1</v>
      </c>
      <c r="H46" s="27" t="n">
        <f aca="false">AVERAGEIF('HBS Occupation Detail'!$G$3:$G$912,$A46,'HBS Occupation Detail'!$E$3:$E$912)</f>
        <v>0.6</v>
      </c>
      <c r="I46" s="27" t="n">
        <f aca="false">AVERAGEIF('HBS Occupation Detail'!$G$3:$G$912,$A46,'HBS Occupation Detail'!$F$3:$F$912)</f>
        <v>0.41</v>
      </c>
      <c r="J46" s="27" t="n">
        <f aca="false">_xlfn.MAXIFS('HBS Occupation Detail'!$E$3:$E$912,'HBS Occupation Detail'!$G$3:$G$912,$A46)-_xlfn.MINIFS('HBS Occupation Detail'!$E$3:$E$912,'HBS Occupation Detail'!$G$3:$G$912,$A46)</f>
        <v>0</v>
      </c>
      <c r="K46" s="24" t="n">
        <f aca="false">IFERROR(INDEX('BLS OEWS May2025'!$D$3:$D$1396,MATCH($A46,'BLS OEWS May2025'!$A$3:$A$1396,0)),0)</f>
        <v>4710</v>
      </c>
      <c r="L46" s="0" t="str">
        <f aca="false">IF(H46&gt;='Exposure Bands'!$B$6,"High",IF(H46&gt;='Exposure Bands'!$B$5,"Elevated",IF(H46&gt;='Exposure Bands'!$B$4,"Moderate","Low")))</f>
        <v>High</v>
      </c>
      <c r="M46" s="28"/>
    </row>
    <row r="47" customFormat="false" ht="15" hidden="false" customHeight="true" outlineLevel="0" collapsed="false">
      <c r="A47" s="0" t="s">
        <v>1854</v>
      </c>
      <c r="B47" s="0" t="str">
        <f aca="false">IFERROR(INDEX('BLS OEWS May2025'!$B$3:$B$1396,MATCH($A47,'BLS OEWS May2025'!$A$3:$A$1396,0)),"")</f>
        <v>Office Clerks, General</v>
      </c>
      <c r="C47" s="0" t="s">
        <v>2705</v>
      </c>
      <c r="D47" s="0" t="s">
        <v>2713</v>
      </c>
      <c r="E47" s="0" t="s">
        <v>2836</v>
      </c>
      <c r="F47" s="0" t="str">
        <f aca="false">LEFT($A47,6)&amp;"0"</f>
        <v>43-9060</v>
      </c>
      <c r="G47" s="0" t="n">
        <f aca="false">COUNTIF('HBS Occupation Detail'!$G$3:$G$912,$A47)</f>
        <v>1</v>
      </c>
      <c r="H47" s="27" t="n">
        <f aca="false">AVERAGEIF('HBS Occupation Detail'!$G$3:$G$912,$A47,'HBS Occupation Detail'!$E$3:$E$912)</f>
        <v>0.6</v>
      </c>
      <c r="I47" s="27" t="n">
        <f aca="false">AVERAGEIF('HBS Occupation Detail'!$G$3:$G$912,$A47,'HBS Occupation Detail'!$F$3:$F$912)</f>
        <v>0.45</v>
      </c>
      <c r="J47" s="27" t="n">
        <f aca="false">_xlfn.MAXIFS('HBS Occupation Detail'!$E$3:$E$912,'HBS Occupation Detail'!$G$3:$G$912,$A47)-_xlfn.MINIFS('HBS Occupation Detail'!$E$3:$E$912,'HBS Occupation Detail'!$G$3:$G$912,$A47)</f>
        <v>0</v>
      </c>
      <c r="K47" s="24" t="n">
        <f aca="false">IFERROR(INDEX('BLS OEWS May2025'!$D$3:$D$1396,MATCH($A47,'BLS OEWS May2025'!$A$3:$A$1396,0)),0)</f>
        <v>2464940</v>
      </c>
      <c r="L47" s="0" t="str">
        <f aca="false">IF(H47&gt;='Exposure Bands'!$B$6,"High",IF(H47&gt;='Exposure Bands'!$B$5,"Elevated",IF(H47&gt;='Exposure Bands'!$B$4,"Moderate","Low")))</f>
        <v>High</v>
      </c>
      <c r="M47" s="28"/>
    </row>
    <row r="48" customFormat="false" ht="15" hidden="false" customHeight="true" outlineLevel="0" collapsed="false">
      <c r="A48" s="0" t="s">
        <v>638</v>
      </c>
      <c r="B48" s="0" t="str">
        <f aca="false">IFERROR(INDEX('BLS OEWS May2025'!$B$3:$B$1396,MATCH($A48,'BLS OEWS May2025'!$A$3:$A$1396,0)),"")</f>
        <v>Economists</v>
      </c>
      <c r="C48" s="0" t="s">
        <v>2705</v>
      </c>
      <c r="D48" s="0" t="s">
        <v>2730</v>
      </c>
      <c r="E48" s="0" t="s">
        <v>4486</v>
      </c>
      <c r="F48" s="0" t="str">
        <f aca="false">LEFT($A48,6)&amp;"0"</f>
        <v>19-3010</v>
      </c>
      <c r="G48" s="0" t="n">
        <f aca="false">COUNTIF('HBS Occupation Detail'!$G$3:$G$912,$A48)</f>
        <v>2</v>
      </c>
      <c r="H48" s="27" t="n">
        <f aca="false">AVERAGEIF('HBS Occupation Detail'!$G$3:$G$912,$A48,'HBS Occupation Detail'!$E$3:$E$912)</f>
        <v>0.595</v>
      </c>
      <c r="I48" s="27" t="n">
        <f aca="false">AVERAGEIF('HBS Occupation Detail'!$G$3:$G$912,$A48,'HBS Occupation Detail'!$F$3:$F$912)</f>
        <v>0.08</v>
      </c>
      <c r="J48" s="27" t="n">
        <f aca="false">_xlfn.MAXIFS('HBS Occupation Detail'!$E$3:$E$912,'HBS Occupation Detail'!$G$3:$G$912,$A48)-_xlfn.MINIFS('HBS Occupation Detail'!$E$3:$E$912,'HBS Occupation Detail'!$G$3:$G$912,$A48)</f>
        <v>0.07</v>
      </c>
      <c r="K48" s="24" t="n">
        <f aca="false">IFERROR(INDEX('BLS OEWS May2025'!$D$3:$D$1396,MATCH($A48,'BLS OEWS May2025'!$A$3:$A$1396,0)),0)</f>
        <v>17790</v>
      </c>
      <c r="L48" s="0" t="str">
        <f aca="false">IF(H48&gt;='Exposure Bands'!$B$6,"High",IF(H48&gt;='Exposure Bands'!$B$5,"Elevated",IF(H48&gt;='Exposure Bands'!$B$4,"Moderate","Low")))</f>
        <v>High</v>
      </c>
      <c r="M48" s="28" t="s">
        <v>4491</v>
      </c>
    </row>
    <row r="49" customFormat="false" ht="15" hidden="false" customHeight="true" outlineLevel="0" collapsed="false">
      <c r="A49" s="0" t="s">
        <v>451</v>
      </c>
      <c r="B49" s="0" t="str">
        <f aca="false">IFERROR(INDEX('BLS OEWS May2025'!$B$3:$B$1396,MATCH($A49,'BLS OEWS May2025'!$A$3:$A$1396,0)),"")</f>
        <v>Statisticians</v>
      </c>
      <c r="C49" s="0" t="s">
        <v>2705</v>
      </c>
      <c r="D49" s="0" t="s">
        <v>2744</v>
      </c>
      <c r="E49" s="0" t="s">
        <v>4486</v>
      </c>
      <c r="F49" s="0" t="str">
        <f aca="false">LEFT($A49,6)&amp;"0"</f>
        <v>15-2040</v>
      </c>
      <c r="G49" s="0" t="n">
        <f aca="false">COUNTIF('HBS Occupation Detail'!$G$3:$G$912,$A49)</f>
        <v>2</v>
      </c>
      <c r="H49" s="27" t="n">
        <f aca="false">AVERAGEIF('HBS Occupation Detail'!$G$3:$G$912,$A49,'HBS Occupation Detail'!$E$3:$E$912)</f>
        <v>0.595</v>
      </c>
      <c r="I49" s="27" t="n">
        <f aca="false">AVERAGEIF('HBS Occupation Detail'!$G$3:$G$912,$A49,'HBS Occupation Detail'!$F$3:$F$912)</f>
        <v>0.035</v>
      </c>
      <c r="J49" s="27" t="n">
        <f aca="false">_xlfn.MAXIFS('HBS Occupation Detail'!$E$3:$E$912,'HBS Occupation Detail'!$G$3:$G$912,$A49)-_xlfn.MINIFS('HBS Occupation Detail'!$E$3:$E$912,'HBS Occupation Detail'!$G$3:$G$912,$A49)</f>
        <v>0.05</v>
      </c>
      <c r="K49" s="24" t="n">
        <f aca="false">IFERROR(INDEX('BLS OEWS May2025'!$D$3:$D$1396,MATCH($A49,'BLS OEWS May2025'!$A$3:$A$1396,0)),0)</f>
        <v>29030</v>
      </c>
      <c r="L49" s="0" t="str">
        <f aca="false">IF(H49&gt;='Exposure Bands'!$B$6,"High",IF(H49&gt;='Exposure Bands'!$B$5,"Elevated",IF(H49&gt;='Exposure Bands'!$B$4,"Moderate","Low")))</f>
        <v>High</v>
      </c>
      <c r="M49" s="28" t="s">
        <v>4492</v>
      </c>
    </row>
    <row r="50" customFormat="false" ht="15" hidden="false" customHeight="true" outlineLevel="0" collapsed="false">
      <c r="A50" s="0" t="s">
        <v>789</v>
      </c>
      <c r="B50" s="0" t="str">
        <f aca="false">IFERROR(INDEX('BLS OEWS May2025'!$B$3:$B$1396,MATCH($A50,'BLS OEWS May2025'!$A$3:$A$1396,0)),"")</f>
        <v>Title Examiners, Abstractors, and Searchers</v>
      </c>
      <c r="C50" s="0" t="s">
        <v>2705</v>
      </c>
      <c r="D50" s="0" t="s">
        <v>2845</v>
      </c>
      <c r="E50" s="0" t="s">
        <v>2844</v>
      </c>
      <c r="F50" s="0" t="str">
        <f aca="false">LEFT($A50,6)&amp;"0"</f>
        <v>23-2090</v>
      </c>
      <c r="G50" s="0" t="n">
        <f aca="false">COUNTIF('HBS Occupation Detail'!$G$3:$G$912,$A50)</f>
        <v>1</v>
      </c>
      <c r="H50" s="27" t="n">
        <f aca="false">AVERAGEIF('HBS Occupation Detail'!$G$3:$G$912,$A50,'HBS Occupation Detail'!$E$3:$E$912)</f>
        <v>0.59</v>
      </c>
      <c r="I50" s="27" t="n">
        <f aca="false">AVERAGEIF('HBS Occupation Detail'!$G$3:$G$912,$A50,'HBS Occupation Detail'!$F$3:$F$912)</f>
        <v>0.2</v>
      </c>
      <c r="J50" s="27" t="n">
        <f aca="false">_xlfn.MAXIFS('HBS Occupation Detail'!$E$3:$E$912,'HBS Occupation Detail'!$G$3:$G$912,$A50)-_xlfn.MINIFS('HBS Occupation Detail'!$E$3:$E$912,'HBS Occupation Detail'!$G$3:$G$912,$A50)</f>
        <v>0</v>
      </c>
      <c r="K50" s="24" t="n">
        <f aca="false">IFERROR(INDEX('BLS OEWS May2025'!$D$3:$D$1396,MATCH($A50,'BLS OEWS May2025'!$A$3:$A$1396,0)),0)</f>
        <v>48580</v>
      </c>
      <c r="L50" s="0" t="str">
        <f aca="false">IF(H50&gt;='Exposure Bands'!$B$6,"High",IF(H50&gt;='Exposure Bands'!$B$5,"Elevated",IF(H50&gt;='Exposure Bands'!$B$4,"Moderate","Low")))</f>
        <v>High</v>
      </c>
      <c r="M50" s="28"/>
    </row>
    <row r="51" customFormat="false" ht="15" hidden="false" customHeight="true" outlineLevel="0" collapsed="false">
      <c r="A51" s="0" t="s">
        <v>664</v>
      </c>
      <c r="B51" s="0" t="str">
        <f aca="false">IFERROR(INDEX('BLS OEWS May2025'!$B$3:$B$1396,MATCH($A51,'BLS OEWS May2025'!$A$3:$A$1396,0)),"")</f>
        <v>Historians</v>
      </c>
      <c r="C51" s="0" t="s">
        <v>2705</v>
      </c>
      <c r="D51" s="0" t="s">
        <v>2730</v>
      </c>
      <c r="E51" s="0" t="s">
        <v>665</v>
      </c>
      <c r="F51" s="0" t="str">
        <f aca="false">LEFT($A51,6)&amp;"0"</f>
        <v>19-3090</v>
      </c>
      <c r="G51" s="0" t="n">
        <f aca="false">COUNTIF('HBS Occupation Detail'!$G$3:$G$912,$A51)</f>
        <v>1</v>
      </c>
      <c r="H51" s="27" t="n">
        <f aca="false">AVERAGEIF('HBS Occupation Detail'!$G$3:$G$912,$A51,'HBS Occupation Detail'!$E$3:$E$912)</f>
        <v>0.59</v>
      </c>
      <c r="I51" s="27" t="n">
        <f aca="false">AVERAGEIF('HBS Occupation Detail'!$G$3:$G$912,$A51,'HBS Occupation Detail'!$F$3:$F$912)</f>
        <v>0.18</v>
      </c>
      <c r="J51" s="27" t="n">
        <f aca="false">_xlfn.MAXIFS('HBS Occupation Detail'!$E$3:$E$912,'HBS Occupation Detail'!$G$3:$G$912,$A51)-_xlfn.MINIFS('HBS Occupation Detail'!$E$3:$E$912,'HBS Occupation Detail'!$G$3:$G$912,$A51)</f>
        <v>0</v>
      </c>
      <c r="K51" s="24" t="n">
        <f aca="false">IFERROR(INDEX('BLS OEWS May2025'!$D$3:$D$1396,MATCH($A51,'BLS OEWS May2025'!$A$3:$A$1396,0)),0)</f>
        <v>3450</v>
      </c>
      <c r="L51" s="0" t="str">
        <f aca="false">IF(H51&gt;='Exposure Bands'!$B$6,"High",IF(H51&gt;='Exposure Bands'!$B$5,"Elevated",IF(H51&gt;='Exposure Bands'!$B$4,"Moderate","Low")))</f>
        <v>High</v>
      </c>
      <c r="M51" s="28"/>
    </row>
    <row r="52" customFormat="false" ht="15" hidden="false" customHeight="true" outlineLevel="0" collapsed="false">
      <c r="A52" s="0" t="s">
        <v>1274</v>
      </c>
      <c r="B52" s="0" t="str">
        <f aca="false">IFERROR(INDEX('BLS OEWS May2025'!$B$3:$B$1396,MATCH($A52,'BLS OEWS May2025'!$A$3:$A$1396,0)),"")</f>
        <v>Health Information Technologists and Medical Registrars</v>
      </c>
      <c r="C52" s="0" t="s">
        <v>2705</v>
      </c>
      <c r="D52" s="0" t="s">
        <v>2721</v>
      </c>
      <c r="E52" s="0" t="s">
        <v>2848</v>
      </c>
      <c r="F52" s="0" t="str">
        <f aca="false">LEFT($A52,6)&amp;"0"</f>
        <v>29-9020</v>
      </c>
      <c r="G52" s="0" t="n">
        <f aca="false">COUNTIF('HBS Occupation Detail'!$G$3:$G$912,$A52)</f>
        <v>1</v>
      </c>
      <c r="H52" s="27" t="n">
        <f aca="false">AVERAGEIF('HBS Occupation Detail'!$G$3:$G$912,$A52,'HBS Occupation Detail'!$E$3:$E$912)</f>
        <v>0.59</v>
      </c>
      <c r="I52" s="27" t="n">
        <f aca="false">AVERAGEIF('HBS Occupation Detail'!$G$3:$G$912,$A52,'HBS Occupation Detail'!$F$3:$F$912)</f>
        <v>0.22</v>
      </c>
      <c r="J52" s="27" t="n">
        <f aca="false">_xlfn.MAXIFS('HBS Occupation Detail'!$E$3:$E$912,'HBS Occupation Detail'!$G$3:$G$912,$A52)-_xlfn.MINIFS('HBS Occupation Detail'!$E$3:$E$912,'HBS Occupation Detail'!$G$3:$G$912,$A52)</f>
        <v>0</v>
      </c>
      <c r="K52" s="24" t="n">
        <f aca="false">IFERROR(INDEX('BLS OEWS May2025'!$D$3:$D$1396,MATCH($A52,'BLS OEWS May2025'!$A$3:$A$1396,0)),0)</f>
        <v>38100</v>
      </c>
      <c r="L52" s="0" t="str">
        <f aca="false">IF(H52&gt;='Exposure Bands'!$B$6,"High",IF(H52&gt;='Exposure Bands'!$B$5,"Elevated",IF(H52&gt;='Exposure Bands'!$B$4,"Moderate","Low")))</f>
        <v>High</v>
      </c>
      <c r="M52" s="28"/>
    </row>
    <row r="53" customFormat="false" ht="15" hidden="false" customHeight="true" outlineLevel="0" collapsed="false">
      <c r="A53" s="0" t="s">
        <v>1755</v>
      </c>
      <c r="B53" s="0" t="str">
        <f aca="false">IFERROR(INDEX('BLS OEWS May2025'!$B$3:$B$1396,MATCH($A53,'BLS OEWS May2025'!$A$3:$A$1396,0)),"")</f>
        <v>Eligibility Interviewers, Government Programs</v>
      </c>
      <c r="C53" s="0" t="s">
        <v>2705</v>
      </c>
      <c r="D53" s="0" t="s">
        <v>2713</v>
      </c>
      <c r="E53" s="0" t="s">
        <v>2850</v>
      </c>
      <c r="F53" s="0" t="str">
        <f aca="false">LEFT($A53,6)&amp;"0"</f>
        <v>43-4060</v>
      </c>
      <c r="G53" s="0" t="n">
        <f aca="false">COUNTIF('HBS Occupation Detail'!$G$3:$G$912,$A53)</f>
        <v>1</v>
      </c>
      <c r="H53" s="27" t="n">
        <f aca="false">AVERAGEIF('HBS Occupation Detail'!$G$3:$G$912,$A53,'HBS Occupation Detail'!$E$3:$E$912)</f>
        <v>0.59</v>
      </c>
      <c r="I53" s="27" t="n">
        <f aca="false">AVERAGEIF('HBS Occupation Detail'!$G$3:$G$912,$A53,'HBS Occupation Detail'!$F$3:$F$912)</f>
        <v>0.29</v>
      </c>
      <c r="J53" s="27" t="n">
        <f aca="false">_xlfn.MAXIFS('HBS Occupation Detail'!$E$3:$E$912,'HBS Occupation Detail'!$G$3:$G$912,$A53)-_xlfn.MINIFS('HBS Occupation Detail'!$E$3:$E$912,'HBS Occupation Detail'!$G$3:$G$912,$A53)</f>
        <v>0</v>
      </c>
      <c r="K53" s="24" t="n">
        <f aca="false">IFERROR(INDEX('BLS OEWS May2025'!$D$3:$D$1396,MATCH($A53,'BLS OEWS May2025'!$A$3:$A$1396,0)),0)</f>
        <v>154800</v>
      </c>
      <c r="L53" s="0" t="str">
        <f aca="false">IF(H53&gt;='Exposure Bands'!$B$6,"High",IF(H53&gt;='Exposure Bands'!$B$5,"Elevated",IF(H53&gt;='Exposure Bands'!$B$4,"Moderate","Low")))</f>
        <v>High</v>
      </c>
      <c r="M53" s="28"/>
    </row>
    <row r="54" customFormat="false" ht="15" hidden="false" customHeight="true" outlineLevel="0" collapsed="false">
      <c r="A54" s="0" t="s">
        <v>1820</v>
      </c>
      <c r="B54" s="0" t="str">
        <f aca="false">IFERROR(INDEX('BLS OEWS May2025'!$B$3:$B$1396,MATCH($A54,'BLS OEWS May2025'!$A$3:$A$1396,0)),"")</f>
        <v>Shipping, Receiving, and Inventory Clerks</v>
      </c>
      <c r="C54" s="0" t="s">
        <v>2705</v>
      </c>
      <c r="D54" s="0" t="s">
        <v>2713</v>
      </c>
      <c r="E54" s="0" t="s">
        <v>2858</v>
      </c>
      <c r="F54" s="0" t="str">
        <f aca="false">LEFT($A54,6)&amp;"0"</f>
        <v>43-5070</v>
      </c>
      <c r="G54" s="0" t="n">
        <f aca="false">COUNTIF('HBS Occupation Detail'!$G$3:$G$912,$A54)</f>
        <v>1</v>
      </c>
      <c r="H54" s="27" t="n">
        <f aca="false">AVERAGEIF('HBS Occupation Detail'!$G$3:$G$912,$A54,'HBS Occupation Detail'!$E$3:$E$912)</f>
        <v>0.59</v>
      </c>
      <c r="I54" s="27" t="n">
        <f aca="false">AVERAGEIF('HBS Occupation Detail'!$G$3:$G$912,$A54,'HBS Occupation Detail'!$F$3:$F$912)</f>
        <v>0.4</v>
      </c>
      <c r="J54" s="27" t="n">
        <f aca="false">_xlfn.MAXIFS('HBS Occupation Detail'!$E$3:$E$912,'HBS Occupation Detail'!$G$3:$G$912,$A54)-_xlfn.MINIFS('HBS Occupation Detail'!$E$3:$E$912,'HBS Occupation Detail'!$G$3:$G$912,$A54)</f>
        <v>0</v>
      </c>
      <c r="K54" s="24" t="n">
        <f aca="false">IFERROR(INDEX('BLS OEWS May2025'!$D$3:$D$1396,MATCH($A54,'BLS OEWS May2025'!$A$3:$A$1396,0)),0)</f>
        <v>816870</v>
      </c>
      <c r="L54" s="0" t="str">
        <f aca="false">IF(H54&gt;='Exposure Bands'!$B$6,"High",IF(H54&gt;='Exposure Bands'!$B$5,"Elevated",IF(H54&gt;='Exposure Bands'!$B$4,"Moderate","Low")))</f>
        <v>High</v>
      </c>
      <c r="M54" s="28"/>
    </row>
    <row r="55" customFormat="false" ht="15" hidden="false" customHeight="true" outlineLevel="0" collapsed="false">
      <c r="A55" s="0" t="s">
        <v>1740</v>
      </c>
      <c r="B55" s="0" t="str">
        <f aca="false">IFERROR(INDEX('BLS OEWS May2025'!$B$3:$B$1396,MATCH($A55,'BLS OEWS May2025'!$A$3:$A$1396,0)),"")</f>
        <v>Brokerage Clerks</v>
      </c>
      <c r="C55" s="0" t="s">
        <v>2705</v>
      </c>
      <c r="D55" s="0" t="s">
        <v>2713</v>
      </c>
      <c r="E55" s="0" t="s">
        <v>2860</v>
      </c>
      <c r="F55" s="0" t="str">
        <f aca="false">LEFT($A55,6)&amp;"0"</f>
        <v>43-4010</v>
      </c>
      <c r="G55" s="0" t="n">
        <f aca="false">COUNTIF('HBS Occupation Detail'!$G$3:$G$912,$A55)</f>
        <v>1</v>
      </c>
      <c r="H55" s="27" t="n">
        <f aca="false">AVERAGEIF('HBS Occupation Detail'!$G$3:$G$912,$A55,'HBS Occupation Detail'!$E$3:$E$912)</f>
        <v>0.59</v>
      </c>
      <c r="I55" s="27" t="n">
        <f aca="false">AVERAGEIF('HBS Occupation Detail'!$G$3:$G$912,$A55,'HBS Occupation Detail'!$F$3:$F$912)</f>
        <v>0.32</v>
      </c>
      <c r="J55" s="27" t="n">
        <f aca="false">_xlfn.MAXIFS('HBS Occupation Detail'!$E$3:$E$912,'HBS Occupation Detail'!$G$3:$G$912,$A55)-_xlfn.MINIFS('HBS Occupation Detail'!$E$3:$E$912,'HBS Occupation Detail'!$G$3:$G$912,$A55)</f>
        <v>0</v>
      </c>
      <c r="K55" s="24" t="n">
        <f aca="false">IFERROR(INDEX('BLS OEWS May2025'!$D$3:$D$1396,MATCH($A55,'BLS OEWS May2025'!$A$3:$A$1396,0)),0)</f>
        <v>35940</v>
      </c>
      <c r="L55" s="0" t="str">
        <f aca="false">IF(H55&gt;='Exposure Bands'!$B$6,"High",IF(H55&gt;='Exposure Bands'!$B$5,"Elevated",IF(H55&gt;='Exposure Bands'!$B$4,"Moderate","Low")))</f>
        <v>High</v>
      </c>
      <c r="M55" s="28"/>
    </row>
    <row r="56" customFormat="false" ht="27.75" hidden="false" customHeight="true" outlineLevel="0" collapsed="false">
      <c r="A56" s="0" t="s">
        <v>349</v>
      </c>
      <c r="B56" s="0" t="str">
        <f aca="false">IFERROR(INDEX('BLS OEWS May2025'!$B$3:$B$1396,MATCH($A56,'BLS OEWS May2025'!$A$3:$A$1396,0)),"")</f>
        <v>Business Operations Specialists, All Other</v>
      </c>
      <c r="C56" s="0" t="s">
        <v>2705</v>
      </c>
      <c r="D56" s="0" t="s">
        <v>2733</v>
      </c>
      <c r="E56" s="0" t="s">
        <v>4486</v>
      </c>
      <c r="F56" s="0" t="str">
        <f aca="false">LEFT($A56,6)&amp;"0"</f>
        <v>13-1190</v>
      </c>
      <c r="G56" s="0" t="n">
        <f aca="false">COUNTIF('HBS Occupation Detail'!$G$3:$G$912,$A56)</f>
        <v>4</v>
      </c>
      <c r="H56" s="27" t="n">
        <f aca="false">AVERAGEIF('HBS Occupation Detail'!$G$3:$G$912,$A56,'HBS Occupation Detail'!$E$3:$E$912)</f>
        <v>0.5825</v>
      </c>
      <c r="I56" s="27" t="n">
        <f aca="false">AVERAGEIF('HBS Occupation Detail'!$G$3:$G$912,$A56,'HBS Occupation Detail'!$F$3:$F$912)</f>
        <v>0.19</v>
      </c>
      <c r="J56" s="27" t="n">
        <f aca="false">_xlfn.MAXIFS('HBS Occupation Detail'!$E$3:$E$912,'HBS Occupation Detail'!$G$3:$G$912,$A56)-_xlfn.MINIFS('HBS Occupation Detail'!$E$3:$E$912,'HBS Occupation Detail'!$G$3:$G$912,$A56)</f>
        <v>0.23</v>
      </c>
      <c r="K56" s="24" t="n">
        <f aca="false">IFERROR(INDEX('BLS OEWS May2025'!$D$3:$D$1396,MATCH($A56,'BLS OEWS May2025'!$A$3:$A$1396,0)),0)</f>
        <v>1087090</v>
      </c>
      <c r="L56" s="0" t="str">
        <f aca="false">IF(H56&gt;='Exposure Bands'!$B$6,"High",IF(H56&gt;='Exposure Bands'!$B$5,"Elevated",IF(H56&gt;='Exposure Bands'!$B$4,"Moderate","Low")))</f>
        <v>High</v>
      </c>
      <c r="M56" s="28" t="s">
        <v>4493</v>
      </c>
    </row>
    <row r="57" customFormat="false" ht="15" hidden="false" customHeight="true" outlineLevel="0" collapsed="false">
      <c r="A57" s="0" t="s">
        <v>363</v>
      </c>
      <c r="B57" s="0" t="str">
        <f aca="false">IFERROR(INDEX('BLS OEWS May2025'!$B$3:$B$1396,MATCH($A57,'BLS OEWS May2025'!$A$3:$A$1396,0)),"")</f>
        <v>Credit Analysts</v>
      </c>
      <c r="C57" s="0" t="s">
        <v>2705</v>
      </c>
      <c r="D57" s="0" t="s">
        <v>2733</v>
      </c>
      <c r="E57" s="0" t="s">
        <v>2862</v>
      </c>
      <c r="F57" s="0" t="str">
        <f aca="false">LEFT($A57,6)&amp;"0"</f>
        <v>13-2040</v>
      </c>
      <c r="G57" s="0" t="n">
        <f aca="false">COUNTIF('HBS Occupation Detail'!$G$3:$G$912,$A57)</f>
        <v>1</v>
      </c>
      <c r="H57" s="27" t="n">
        <f aca="false">AVERAGEIF('HBS Occupation Detail'!$G$3:$G$912,$A57,'HBS Occupation Detail'!$E$3:$E$912)</f>
        <v>0.58</v>
      </c>
      <c r="I57" s="27" t="n">
        <f aca="false">AVERAGEIF('HBS Occupation Detail'!$G$3:$G$912,$A57,'HBS Occupation Detail'!$F$3:$F$912)</f>
        <v>0.24</v>
      </c>
      <c r="J57" s="27" t="n">
        <f aca="false">_xlfn.MAXIFS('HBS Occupation Detail'!$E$3:$E$912,'HBS Occupation Detail'!$G$3:$G$912,$A57)-_xlfn.MINIFS('HBS Occupation Detail'!$E$3:$E$912,'HBS Occupation Detail'!$G$3:$G$912,$A57)</f>
        <v>0</v>
      </c>
      <c r="K57" s="24" t="n">
        <f aca="false">IFERROR(INDEX('BLS OEWS May2025'!$D$3:$D$1396,MATCH($A57,'BLS OEWS May2025'!$A$3:$A$1396,0)),0)</f>
        <v>64390</v>
      </c>
      <c r="L57" s="0" t="str">
        <f aca="false">IF(H57&gt;='Exposure Bands'!$B$6,"High",IF(H57&gt;='Exposure Bands'!$B$5,"Elevated",IF(H57&gt;='Exposure Bands'!$B$4,"Moderate","Low")))</f>
        <v>High</v>
      </c>
      <c r="M57" s="28"/>
    </row>
    <row r="58" customFormat="false" ht="15" hidden="false" customHeight="true" outlineLevel="0" collapsed="false">
      <c r="A58" s="0" t="s">
        <v>503</v>
      </c>
      <c r="B58" s="0" t="str">
        <f aca="false">IFERROR(INDEX('BLS OEWS May2025'!$B$3:$B$1396,MATCH($A58,'BLS OEWS May2025'!$A$3:$A$1396,0)),"")</f>
        <v>Environmental Engineers</v>
      </c>
      <c r="C58" s="0" t="s">
        <v>2705</v>
      </c>
      <c r="D58" s="0" t="s">
        <v>2865</v>
      </c>
      <c r="E58" s="0" t="s">
        <v>2864</v>
      </c>
      <c r="F58" s="0" t="str">
        <f aca="false">LEFT($A58,6)&amp;"0"</f>
        <v>17-2080</v>
      </c>
      <c r="G58" s="0" t="n">
        <f aca="false">COUNTIF('HBS Occupation Detail'!$G$3:$G$912,$A58)</f>
        <v>1</v>
      </c>
      <c r="H58" s="27" t="n">
        <f aca="false">AVERAGEIF('HBS Occupation Detail'!$G$3:$G$912,$A58,'HBS Occupation Detail'!$E$3:$E$912)</f>
        <v>0.58</v>
      </c>
      <c r="I58" s="27" t="n">
        <f aca="false">AVERAGEIF('HBS Occupation Detail'!$G$3:$G$912,$A58,'HBS Occupation Detail'!$F$3:$F$912)</f>
        <v>0.3</v>
      </c>
      <c r="J58" s="27" t="n">
        <f aca="false">_xlfn.MAXIFS('HBS Occupation Detail'!$E$3:$E$912,'HBS Occupation Detail'!$G$3:$G$912,$A58)-_xlfn.MINIFS('HBS Occupation Detail'!$E$3:$E$912,'HBS Occupation Detail'!$G$3:$G$912,$A58)</f>
        <v>0</v>
      </c>
      <c r="K58" s="24" t="n">
        <f aca="false">IFERROR(INDEX('BLS OEWS May2025'!$D$3:$D$1396,MATCH($A58,'BLS OEWS May2025'!$A$3:$A$1396,0)),0)</f>
        <v>38340</v>
      </c>
      <c r="L58" s="0" t="str">
        <f aca="false">IF(H58&gt;='Exposure Bands'!$B$6,"High",IF(H58&gt;='Exposure Bands'!$B$5,"Elevated",IF(H58&gt;='Exposure Bands'!$B$4,"Moderate","Low")))</f>
        <v>High</v>
      </c>
      <c r="M58" s="28"/>
    </row>
    <row r="59" customFormat="false" ht="15" hidden="false" customHeight="true" outlineLevel="0" collapsed="false">
      <c r="A59" s="0" t="s">
        <v>317</v>
      </c>
      <c r="B59" s="0" t="str">
        <f aca="false">IFERROR(INDEX('BLS OEWS May2025'!$B$3:$B$1396,MATCH($A59,'BLS OEWS May2025'!$A$3:$A$1396,0)),"")</f>
        <v>Human Resources Specialists</v>
      </c>
      <c r="C59" s="0" t="s">
        <v>2705</v>
      </c>
      <c r="D59" s="0" t="s">
        <v>2733</v>
      </c>
      <c r="E59" s="0" t="s">
        <v>2867</v>
      </c>
      <c r="F59" s="0" t="str">
        <f aca="false">LEFT($A59,6)&amp;"0"</f>
        <v>13-1070</v>
      </c>
      <c r="G59" s="0" t="n">
        <f aca="false">COUNTIF('HBS Occupation Detail'!$G$3:$G$912,$A59)</f>
        <v>1</v>
      </c>
      <c r="H59" s="27" t="n">
        <f aca="false">AVERAGEIF('HBS Occupation Detail'!$G$3:$G$912,$A59,'HBS Occupation Detail'!$E$3:$E$912)</f>
        <v>0.58</v>
      </c>
      <c r="I59" s="27" t="n">
        <f aca="false">AVERAGEIF('HBS Occupation Detail'!$G$3:$G$912,$A59,'HBS Occupation Detail'!$F$3:$F$912)</f>
        <v>0.26</v>
      </c>
      <c r="J59" s="27" t="n">
        <f aca="false">_xlfn.MAXIFS('HBS Occupation Detail'!$E$3:$E$912,'HBS Occupation Detail'!$G$3:$G$912,$A59)-_xlfn.MINIFS('HBS Occupation Detail'!$E$3:$E$912,'HBS Occupation Detail'!$G$3:$G$912,$A59)</f>
        <v>0</v>
      </c>
      <c r="K59" s="24" t="n">
        <f aca="false">IFERROR(INDEX('BLS OEWS May2025'!$D$3:$D$1396,MATCH($A59,'BLS OEWS May2025'!$A$3:$A$1396,0)),0)</f>
        <v>912430</v>
      </c>
      <c r="L59" s="0" t="str">
        <f aca="false">IF(H59&gt;='Exposure Bands'!$B$6,"High",IF(H59&gt;='Exposure Bands'!$B$5,"Elevated",IF(H59&gt;='Exposure Bands'!$B$4,"Moderate","Low")))</f>
        <v>High</v>
      </c>
      <c r="M59" s="28"/>
    </row>
    <row r="60" customFormat="false" ht="15" hidden="false" customHeight="true" outlineLevel="0" collapsed="false">
      <c r="A60" s="0" t="s">
        <v>1680</v>
      </c>
      <c r="B60" s="0" t="str">
        <f aca="false">IFERROR(INDEX('BLS OEWS May2025'!$B$3:$B$1396,MATCH($A60,'BLS OEWS May2025'!$A$3:$A$1396,0)),"")</f>
        <v>Sales Engineers</v>
      </c>
      <c r="C60" s="0" t="s">
        <v>2705</v>
      </c>
      <c r="D60" s="0" t="s">
        <v>2723</v>
      </c>
      <c r="E60" s="0" t="s">
        <v>2869</v>
      </c>
      <c r="F60" s="0" t="str">
        <f aca="false">LEFT($A60,6)&amp;"0"</f>
        <v>41-9030</v>
      </c>
      <c r="G60" s="0" t="n">
        <f aca="false">COUNTIF('HBS Occupation Detail'!$G$3:$G$912,$A60)</f>
        <v>1</v>
      </c>
      <c r="H60" s="27" t="n">
        <f aca="false">AVERAGEIF('HBS Occupation Detail'!$G$3:$G$912,$A60,'HBS Occupation Detail'!$E$3:$E$912)</f>
        <v>0.58</v>
      </c>
      <c r="I60" s="27" t="n">
        <f aca="false">AVERAGEIF('HBS Occupation Detail'!$G$3:$G$912,$A60,'HBS Occupation Detail'!$F$3:$F$912)</f>
        <v>0.26</v>
      </c>
      <c r="J60" s="27" t="n">
        <f aca="false">_xlfn.MAXIFS('HBS Occupation Detail'!$E$3:$E$912,'HBS Occupation Detail'!$G$3:$G$912,$A60)-_xlfn.MINIFS('HBS Occupation Detail'!$E$3:$E$912,'HBS Occupation Detail'!$G$3:$G$912,$A60)</f>
        <v>0</v>
      </c>
      <c r="K60" s="24" t="n">
        <f aca="false">IFERROR(INDEX('BLS OEWS May2025'!$D$3:$D$1396,MATCH($A60,'BLS OEWS May2025'!$A$3:$A$1396,0)),0)</f>
        <v>51790</v>
      </c>
      <c r="L60" s="0" t="str">
        <f aca="false">IF(H60&gt;='Exposure Bands'!$B$6,"High",IF(H60&gt;='Exposure Bands'!$B$5,"Elevated",IF(H60&gt;='Exposure Bands'!$B$4,"Moderate","Low")))</f>
        <v>High</v>
      </c>
      <c r="M60" s="28"/>
    </row>
    <row r="61" customFormat="false" ht="15" hidden="false" customHeight="true" outlineLevel="0" collapsed="false">
      <c r="A61" s="0" t="s">
        <v>381</v>
      </c>
      <c r="B61" s="0" t="str">
        <f aca="false">IFERROR(INDEX('BLS OEWS May2025'!$B$3:$B$1396,MATCH($A61,'BLS OEWS May2025'!$A$3:$A$1396,0)),"")</f>
        <v>Loan Officers</v>
      </c>
      <c r="C61" s="0" t="s">
        <v>2705</v>
      </c>
      <c r="D61" s="0" t="s">
        <v>2733</v>
      </c>
      <c r="E61" s="0" t="s">
        <v>2875</v>
      </c>
      <c r="F61" s="0" t="str">
        <f aca="false">LEFT($A61,6)&amp;"0"</f>
        <v>13-2070</v>
      </c>
      <c r="G61" s="0" t="n">
        <f aca="false">COUNTIF('HBS Occupation Detail'!$G$3:$G$912,$A61)</f>
        <v>1</v>
      </c>
      <c r="H61" s="27" t="n">
        <f aca="false">AVERAGEIF('HBS Occupation Detail'!$G$3:$G$912,$A61,'HBS Occupation Detail'!$E$3:$E$912)</f>
        <v>0.58</v>
      </c>
      <c r="I61" s="27" t="n">
        <f aca="false">AVERAGEIF('HBS Occupation Detail'!$G$3:$G$912,$A61,'HBS Occupation Detail'!$F$3:$F$912)</f>
        <v>0.21</v>
      </c>
      <c r="J61" s="27" t="n">
        <f aca="false">_xlfn.MAXIFS('HBS Occupation Detail'!$E$3:$E$912,'HBS Occupation Detail'!$G$3:$G$912,$A61)-_xlfn.MINIFS('HBS Occupation Detail'!$E$3:$E$912,'HBS Occupation Detail'!$G$3:$G$912,$A61)</f>
        <v>0</v>
      </c>
      <c r="K61" s="24" t="n">
        <f aca="false">IFERROR(INDEX('BLS OEWS May2025'!$D$3:$D$1396,MATCH($A61,'BLS OEWS May2025'!$A$3:$A$1396,0)),0)</f>
        <v>274330</v>
      </c>
      <c r="L61" s="0" t="str">
        <f aca="false">IF(H61&gt;='Exposure Bands'!$B$6,"High",IF(H61&gt;='Exposure Bands'!$B$5,"Elevated",IF(H61&gt;='Exposure Bands'!$B$4,"Moderate","Low")))</f>
        <v>High</v>
      </c>
      <c r="M61" s="28"/>
    </row>
    <row r="62" customFormat="false" ht="15" hidden="false" customHeight="true" outlineLevel="0" collapsed="false">
      <c r="A62" s="0" t="s">
        <v>337</v>
      </c>
      <c r="B62" s="0" t="str">
        <f aca="false">IFERROR(INDEX('BLS OEWS May2025'!$B$3:$B$1396,MATCH($A62,'BLS OEWS May2025'!$A$3:$A$1396,0)),"")</f>
        <v>Fundraisers</v>
      </c>
      <c r="C62" s="0" t="s">
        <v>2705</v>
      </c>
      <c r="D62" s="0" t="s">
        <v>2733</v>
      </c>
      <c r="E62" s="0" t="s">
        <v>336</v>
      </c>
      <c r="F62" s="0" t="str">
        <f aca="false">LEFT($A62,6)&amp;"0"</f>
        <v>13-1130</v>
      </c>
      <c r="G62" s="0" t="n">
        <f aca="false">COUNTIF('HBS Occupation Detail'!$G$3:$G$912,$A62)</f>
        <v>1</v>
      </c>
      <c r="H62" s="27" t="n">
        <f aca="false">AVERAGEIF('HBS Occupation Detail'!$G$3:$G$912,$A62,'HBS Occupation Detail'!$E$3:$E$912)</f>
        <v>0.58</v>
      </c>
      <c r="I62" s="27" t="n">
        <f aca="false">AVERAGEIF('HBS Occupation Detail'!$G$3:$G$912,$A62,'HBS Occupation Detail'!$F$3:$F$912)</f>
        <v>0.25</v>
      </c>
      <c r="J62" s="27" t="n">
        <f aca="false">_xlfn.MAXIFS('HBS Occupation Detail'!$E$3:$E$912,'HBS Occupation Detail'!$G$3:$G$912,$A62)-_xlfn.MINIFS('HBS Occupation Detail'!$E$3:$E$912,'HBS Occupation Detail'!$G$3:$G$912,$A62)</f>
        <v>0</v>
      </c>
      <c r="K62" s="24" t="n">
        <f aca="false">IFERROR(INDEX('BLS OEWS May2025'!$D$3:$D$1396,MATCH($A62,'BLS OEWS May2025'!$A$3:$A$1396,0)),0)</f>
        <v>111040</v>
      </c>
      <c r="L62" s="0" t="str">
        <f aca="false">IF(H62&gt;='Exposure Bands'!$B$6,"High",IF(H62&gt;='Exposure Bands'!$B$5,"Elevated",IF(H62&gt;='Exposure Bands'!$B$4,"Moderate","Low")))</f>
        <v>High</v>
      </c>
      <c r="M62" s="28"/>
    </row>
    <row r="63" customFormat="false" ht="15" hidden="false" customHeight="true" outlineLevel="0" collapsed="false">
      <c r="A63" s="0" t="s">
        <v>416</v>
      </c>
      <c r="B63" s="0" t="str">
        <f aca="false">IFERROR(INDEX('BLS OEWS May2025'!$B$3:$B$1396,MATCH($A63,'BLS OEWS May2025'!$A$3:$A$1396,0)),"")</f>
        <v>Database Administrators</v>
      </c>
      <c r="C63" s="0" t="s">
        <v>2705</v>
      </c>
      <c r="D63" s="0" t="s">
        <v>2744</v>
      </c>
      <c r="E63" s="0" t="s">
        <v>2879</v>
      </c>
      <c r="F63" s="0" t="str">
        <f aca="false">LEFT($A63,6)&amp;"0"</f>
        <v>15-1240</v>
      </c>
      <c r="G63" s="0" t="n">
        <f aca="false">COUNTIF('HBS Occupation Detail'!$G$3:$G$912,$A63)</f>
        <v>1</v>
      </c>
      <c r="H63" s="27" t="n">
        <f aca="false">AVERAGEIF('HBS Occupation Detail'!$G$3:$G$912,$A63,'HBS Occupation Detail'!$E$3:$E$912)</f>
        <v>0.57</v>
      </c>
      <c r="I63" s="27" t="n">
        <f aca="false">AVERAGEIF('HBS Occupation Detail'!$G$3:$G$912,$A63,'HBS Occupation Detail'!$F$3:$F$912)</f>
        <v>0</v>
      </c>
      <c r="J63" s="27" t="n">
        <f aca="false">_xlfn.MAXIFS('HBS Occupation Detail'!$E$3:$E$912,'HBS Occupation Detail'!$G$3:$G$912,$A63)-_xlfn.MINIFS('HBS Occupation Detail'!$E$3:$E$912,'HBS Occupation Detail'!$G$3:$G$912,$A63)</f>
        <v>0</v>
      </c>
      <c r="K63" s="24" t="n">
        <f aca="false">IFERROR(INDEX('BLS OEWS May2025'!$D$3:$D$1396,MATCH($A63,'BLS OEWS May2025'!$A$3:$A$1396,0)),0)</f>
        <v>69990</v>
      </c>
      <c r="L63" s="0" t="str">
        <f aca="false">IF(H63&gt;='Exposure Bands'!$B$6,"High",IF(H63&gt;='Exposure Bands'!$B$5,"Elevated",IF(H63&gt;='Exposure Bands'!$B$4,"Moderate","Low")))</f>
        <v>High</v>
      </c>
      <c r="M63" s="28"/>
    </row>
    <row r="64" customFormat="false" ht="15" hidden="false" customHeight="true" outlineLevel="0" collapsed="false">
      <c r="A64" s="0" t="s">
        <v>372</v>
      </c>
      <c r="B64" s="0" t="str">
        <f aca="false">IFERROR(INDEX('BLS OEWS May2025'!$B$3:$B$1396,MATCH($A64,'BLS OEWS May2025'!$A$3:$A$1396,0)),"")</f>
        <v>Financial Risk Specialists</v>
      </c>
      <c r="C64" s="0" t="s">
        <v>2705</v>
      </c>
      <c r="D64" s="0" t="s">
        <v>2733</v>
      </c>
      <c r="E64" s="0" t="s">
        <v>2881</v>
      </c>
      <c r="F64" s="0" t="str">
        <f aca="false">LEFT($A64,6)&amp;"0"</f>
        <v>13-2050</v>
      </c>
      <c r="G64" s="0" t="n">
        <f aca="false">COUNTIF('HBS Occupation Detail'!$G$3:$G$912,$A64)</f>
        <v>1</v>
      </c>
      <c r="H64" s="27" t="n">
        <f aca="false">AVERAGEIF('HBS Occupation Detail'!$G$3:$G$912,$A64,'HBS Occupation Detail'!$E$3:$E$912)</f>
        <v>0.57</v>
      </c>
      <c r="I64" s="27" t="n">
        <f aca="false">AVERAGEIF('HBS Occupation Detail'!$G$3:$G$912,$A64,'HBS Occupation Detail'!$F$3:$F$912)</f>
        <v>0</v>
      </c>
      <c r="J64" s="27" t="n">
        <f aca="false">_xlfn.MAXIFS('HBS Occupation Detail'!$E$3:$E$912,'HBS Occupation Detail'!$G$3:$G$912,$A64)-_xlfn.MINIFS('HBS Occupation Detail'!$E$3:$E$912,'HBS Occupation Detail'!$G$3:$G$912,$A64)</f>
        <v>0</v>
      </c>
      <c r="K64" s="24" t="n">
        <f aca="false">IFERROR(INDEX('BLS OEWS May2025'!$D$3:$D$1396,MATCH($A64,'BLS OEWS May2025'!$A$3:$A$1396,0)),0)</f>
        <v>63850</v>
      </c>
      <c r="L64" s="0" t="str">
        <f aca="false">IF(H64&gt;='Exposure Bands'!$B$6,"High",IF(H64&gt;='Exposure Bands'!$B$5,"Elevated",IF(H64&gt;='Exposure Bands'!$B$4,"Moderate","Low")))</f>
        <v>High</v>
      </c>
      <c r="M64" s="28"/>
    </row>
    <row r="65" customFormat="false" ht="15" hidden="false" customHeight="true" outlineLevel="0" collapsed="false">
      <c r="A65" s="0" t="s">
        <v>641</v>
      </c>
      <c r="B65" s="0" t="str">
        <f aca="false">IFERROR(INDEX('BLS OEWS May2025'!$B$3:$B$1396,MATCH($A65,'BLS OEWS May2025'!$A$3:$A$1396,0)),"")</f>
        <v>Survey Researchers</v>
      </c>
      <c r="C65" s="0" t="s">
        <v>2705</v>
      </c>
      <c r="D65" s="0" t="s">
        <v>2730</v>
      </c>
      <c r="E65" s="0" t="s">
        <v>2883</v>
      </c>
      <c r="F65" s="0" t="str">
        <f aca="false">LEFT($A65,6)&amp;"0"</f>
        <v>19-3020</v>
      </c>
      <c r="G65" s="0" t="n">
        <f aca="false">COUNTIF('HBS Occupation Detail'!$G$3:$G$912,$A65)</f>
        <v>1</v>
      </c>
      <c r="H65" s="27" t="n">
        <f aca="false">AVERAGEIF('HBS Occupation Detail'!$G$3:$G$912,$A65,'HBS Occupation Detail'!$E$3:$E$912)</f>
        <v>0.57</v>
      </c>
      <c r="I65" s="27" t="n">
        <f aca="false">AVERAGEIF('HBS Occupation Detail'!$G$3:$G$912,$A65,'HBS Occupation Detail'!$F$3:$F$912)</f>
        <v>0.2</v>
      </c>
      <c r="J65" s="27" t="n">
        <f aca="false">_xlfn.MAXIFS('HBS Occupation Detail'!$E$3:$E$912,'HBS Occupation Detail'!$G$3:$G$912,$A65)-_xlfn.MINIFS('HBS Occupation Detail'!$E$3:$E$912,'HBS Occupation Detail'!$G$3:$G$912,$A65)</f>
        <v>0</v>
      </c>
      <c r="K65" s="24" t="n">
        <f aca="false">IFERROR(INDEX('BLS OEWS May2025'!$D$3:$D$1396,MATCH($A65,'BLS OEWS May2025'!$A$3:$A$1396,0)),0)</f>
        <v>8290</v>
      </c>
      <c r="L65" s="0" t="str">
        <f aca="false">IF(H65&gt;='Exposure Bands'!$B$6,"High",IF(H65&gt;='Exposure Bands'!$B$5,"Elevated",IF(H65&gt;='Exposure Bands'!$B$4,"Moderate","Low")))</f>
        <v>High</v>
      </c>
      <c r="M65" s="28"/>
    </row>
    <row r="66" customFormat="false" ht="15" hidden="false" customHeight="true" outlineLevel="0" collapsed="false">
      <c r="A66" s="0" t="s">
        <v>457</v>
      </c>
      <c r="B66" s="0" t="str">
        <f aca="false">IFERROR(INDEX('BLS OEWS May2025'!$B$3:$B$1396,MATCH($A66,'BLS OEWS May2025'!$A$3:$A$1396,0)),"")</f>
        <v>Mathematical Science Occupations, All Other</v>
      </c>
      <c r="C66" s="0" t="s">
        <v>2705</v>
      </c>
      <c r="D66" s="0" t="s">
        <v>2744</v>
      </c>
      <c r="E66" s="0" t="s">
        <v>2885</v>
      </c>
      <c r="F66" s="0" t="str">
        <f aca="false">LEFT($A66,6)&amp;"0"</f>
        <v>15-2090</v>
      </c>
      <c r="G66" s="0" t="n">
        <f aca="false">COUNTIF('HBS Occupation Detail'!$G$3:$G$912,$A66)</f>
        <v>1</v>
      </c>
      <c r="H66" s="27" t="n">
        <f aca="false">AVERAGEIF('HBS Occupation Detail'!$G$3:$G$912,$A66,'HBS Occupation Detail'!$E$3:$E$912)</f>
        <v>0.57</v>
      </c>
      <c r="I66" s="27" t="n">
        <f aca="false">AVERAGEIF('HBS Occupation Detail'!$G$3:$G$912,$A66,'HBS Occupation Detail'!$F$3:$F$912)</f>
        <v>0.19</v>
      </c>
      <c r="J66" s="27" t="n">
        <f aca="false">_xlfn.MAXIFS('HBS Occupation Detail'!$E$3:$E$912,'HBS Occupation Detail'!$G$3:$G$912,$A66)-_xlfn.MINIFS('HBS Occupation Detail'!$E$3:$E$912,'HBS Occupation Detail'!$G$3:$G$912,$A66)</f>
        <v>0</v>
      </c>
      <c r="K66" s="24" t="n">
        <f aca="false">IFERROR(INDEX('BLS OEWS May2025'!$D$3:$D$1396,MATCH($A66,'BLS OEWS May2025'!$A$3:$A$1396,0)),0)</f>
        <v>3720</v>
      </c>
      <c r="L66" s="0" t="str">
        <f aca="false">IF(H66&gt;='Exposure Bands'!$B$6,"High",IF(H66&gt;='Exposure Bands'!$B$5,"Elevated",IF(H66&gt;='Exposure Bands'!$B$4,"Moderate","Low")))</f>
        <v>High</v>
      </c>
      <c r="M66" s="28"/>
    </row>
    <row r="67" customFormat="false" ht="15" hidden="false" customHeight="true" outlineLevel="0" collapsed="false">
      <c r="A67" s="0" t="s">
        <v>1752</v>
      </c>
      <c r="B67" s="0" t="str">
        <f aca="false">IFERROR(INDEX('BLS OEWS May2025'!$B$3:$B$1396,MATCH($A67,'BLS OEWS May2025'!$A$3:$A$1396,0)),"")</f>
        <v>Customer Service Representatives</v>
      </c>
      <c r="C67" s="0" t="s">
        <v>2705</v>
      </c>
      <c r="D67" s="0" t="s">
        <v>2713</v>
      </c>
      <c r="E67" s="0" t="s">
        <v>2887</v>
      </c>
      <c r="F67" s="0" t="str">
        <f aca="false">LEFT($A67,6)&amp;"0"</f>
        <v>43-4050</v>
      </c>
      <c r="G67" s="0" t="n">
        <f aca="false">COUNTIF('HBS Occupation Detail'!$G$3:$G$912,$A67)</f>
        <v>1</v>
      </c>
      <c r="H67" s="27" t="n">
        <f aca="false">AVERAGEIF('HBS Occupation Detail'!$G$3:$G$912,$A67,'HBS Occupation Detail'!$E$3:$E$912)</f>
        <v>0.57</v>
      </c>
      <c r="I67" s="27" t="n">
        <f aca="false">AVERAGEIF('HBS Occupation Detail'!$G$3:$G$912,$A67,'HBS Occupation Detail'!$F$3:$F$912)</f>
        <v>0.14</v>
      </c>
      <c r="J67" s="27" t="n">
        <f aca="false">_xlfn.MAXIFS('HBS Occupation Detail'!$E$3:$E$912,'HBS Occupation Detail'!$G$3:$G$912,$A67)-_xlfn.MINIFS('HBS Occupation Detail'!$E$3:$E$912,'HBS Occupation Detail'!$G$3:$G$912,$A67)</f>
        <v>0</v>
      </c>
      <c r="K67" s="24" t="n">
        <f aca="false">IFERROR(INDEX('BLS OEWS May2025'!$D$3:$D$1396,MATCH($A67,'BLS OEWS May2025'!$A$3:$A$1396,0)),0)</f>
        <v>2595750</v>
      </c>
      <c r="L67" s="0" t="str">
        <f aca="false">IF(H67&gt;='Exposure Bands'!$B$6,"High",IF(H67&gt;='Exposure Bands'!$B$5,"Elevated",IF(H67&gt;='Exposure Bands'!$B$4,"Moderate","Low")))</f>
        <v>High</v>
      </c>
      <c r="M67" s="28"/>
    </row>
    <row r="68" customFormat="false" ht="15" hidden="false" customHeight="true" outlineLevel="0" collapsed="false">
      <c r="A68" s="0" t="s">
        <v>1070</v>
      </c>
      <c r="B68" s="0" t="str">
        <f aca="false">IFERROR(INDEX('BLS OEWS May2025'!$B$3:$B$1396,MATCH($A68,'BLS OEWS May2025'!$A$3:$A$1396,0)),"")</f>
        <v>Court Reporters and Simultaneous Captioners</v>
      </c>
      <c r="C68" s="0" t="s">
        <v>2705</v>
      </c>
      <c r="D68" s="0" t="s">
        <v>2716</v>
      </c>
      <c r="E68" s="0" t="s">
        <v>2889</v>
      </c>
      <c r="F68" s="0" t="str">
        <f aca="false">LEFT($A68,6)&amp;"0"</f>
        <v>27-3090</v>
      </c>
      <c r="G68" s="0" t="n">
        <f aca="false">COUNTIF('HBS Occupation Detail'!$G$3:$G$912,$A68)</f>
        <v>1</v>
      </c>
      <c r="H68" s="27" t="n">
        <f aca="false">AVERAGEIF('HBS Occupation Detail'!$G$3:$G$912,$A68,'HBS Occupation Detail'!$E$3:$E$912)</f>
        <v>0.57</v>
      </c>
      <c r="I68" s="27" t="n">
        <f aca="false">AVERAGEIF('HBS Occupation Detail'!$G$3:$G$912,$A68,'HBS Occupation Detail'!$F$3:$F$912)</f>
        <v>0.46</v>
      </c>
      <c r="J68" s="27" t="n">
        <f aca="false">_xlfn.MAXIFS('HBS Occupation Detail'!$E$3:$E$912,'HBS Occupation Detail'!$G$3:$G$912,$A68)-_xlfn.MINIFS('HBS Occupation Detail'!$E$3:$E$912,'HBS Occupation Detail'!$G$3:$G$912,$A68)</f>
        <v>0</v>
      </c>
      <c r="K68" s="24" t="n">
        <f aca="false">IFERROR(INDEX('BLS OEWS May2025'!$D$3:$D$1396,MATCH($A68,'BLS OEWS May2025'!$A$3:$A$1396,0)),0)</f>
        <v>12870</v>
      </c>
      <c r="L68" s="0" t="str">
        <f aca="false">IF(H68&gt;='Exposure Bands'!$B$6,"High",IF(H68&gt;='Exposure Bands'!$B$5,"Elevated",IF(H68&gt;='Exposure Bands'!$B$4,"Moderate","Low")))</f>
        <v>High</v>
      </c>
      <c r="M68" s="28"/>
    </row>
    <row r="69" customFormat="false" ht="15" hidden="false" customHeight="true" outlineLevel="0" collapsed="false">
      <c r="A69" s="0" t="s">
        <v>1632</v>
      </c>
      <c r="B69" s="0" t="str">
        <f aca="false">IFERROR(INDEX('BLS OEWS May2025'!$B$3:$B$1396,MATCH($A69,'BLS OEWS May2025'!$A$3:$A$1396,0)),"")</f>
        <v>Counter and Rental Clerks</v>
      </c>
      <c r="C69" s="0" t="s">
        <v>2705</v>
      </c>
      <c r="D69" s="0" t="s">
        <v>2723</v>
      </c>
      <c r="E69" s="0" t="s">
        <v>2893</v>
      </c>
      <c r="F69" s="0" t="str">
        <f aca="false">LEFT($A69,6)&amp;"0"</f>
        <v>41-2020</v>
      </c>
      <c r="G69" s="0" t="n">
        <f aca="false">COUNTIF('HBS Occupation Detail'!$G$3:$G$912,$A69)</f>
        <v>1</v>
      </c>
      <c r="H69" s="27" t="n">
        <f aca="false">AVERAGEIF('HBS Occupation Detail'!$G$3:$G$912,$A69,'HBS Occupation Detail'!$E$3:$E$912)</f>
        <v>0.57</v>
      </c>
      <c r="I69" s="27" t="n">
        <f aca="false">AVERAGEIF('HBS Occupation Detail'!$G$3:$G$912,$A69,'HBS Occupation Detail'!$F$3:$F$912)</f>
        <v>0.46</v>
      </c>
      <c r="J69" s="27" t="n">
        <f aca="false">_xlfn.MAXIFS('HBS Occupation Detail'!$E$3:$E$912,'HBS Occupation Detail'!$G$3:$G$912,$A69)-_xlfn.MINIFS('HBS Occupation Detail'!$E$3:$E$912,'HBS Occupation Detail'!$G$3:$G$912,$A69)</f>
        <v>0</v>
      </c>
      <c r="K69" s="24" t="n">
        <f aca="false">IFERROR(INDEX('BLS OEWS May2025'!$D$3:$D$1396,MATCH($A69,'BLS OEWS May2025'!$A$3:$A$1396,0)),0)</f>
        <v>400810</v>
      </c>
      <c r="L69" s="0" t="str">
        <f aca="false">IF(H69&gt;='Exposure Bands'!$B$6,"High",IF(H69&gt;='Exposure Bands'!$B$5,"Elevated",IF(H69&gt;='Exposure Bands'!$B$4,"Moderate","Low")))</f>
        <v>High</v>
      </c>
      <c r="M69" s="28"/>
    </row>
    <row r="70" customFormat="false" ht="15" hidden="false" customHeight="true" outlineLevel="0" collapsed="false">
      <c r="A70" s="0" t="s">
        <v>1785</v>
      </c>
      <c r="B70" s="0" t="str">
        <f aca="false">IFERROR(INDEX('BLS OEWS May2025'!$B$3:$B$1396,MATCH($A70,'BLS OEWS May2025'!$A$3:$A$1396,0)),"")</f>
        <v>Reservation and Transportation Ticket Agents and Travel Clerks</v>
      </c>
      <c r="C70" s="0" t="s">
        <v>2705</v>
      </c>
      <c r="D70" s="0" t="s">
        <v>2713</v>
      </c>
      <c r="E70" s="0" t="s">
        <v>2899</v>
      </c>
      <c r="F70" s="0" t="str">
        <f aca="false">LEFT($A70,6)&amp;"0"</f>
        <v>43-4180</v>
      </c>
      <c r="G70" s="0" t="n">
        <f aca="false">COUNTIF('HBS Occupation Detail'!$G$3:$G$912,$A70)</f>
        <v>1</v>
      </c>
      <c r="H70" s="27" t="n">
        <f aca="false">AVERAGEIF('HBS Occupation Detail'!$G$3:$G$912,$A70,'HBS Occupation Detail'!$E$3:$E$912)</f>
        <v>0.57</v>
      </c>
      <c r="I70" s="27" t="n">
        <f aca="false">AVERAGEIF('HBS Occupation Detail'!$G$3:$G$912,$A70,'HBS Occupation Detail'!$F$3:$F$912)</f>
        <v>0.42</v>
      </c>
      <c r="J70" s="27" t="n">
        <f aca="false">_xlfn.MAXIFS('HBS Occupation Detail'!$E$3:$E$912,'HBS Occupation Detail'!$G$3:$G$912,$A70)-_xlfn.MINIFS('HBS Occupation Detail'!$E$3:$E$912,'HBS Occupation Detail'!$G$3:$G$912,$A70)</f>
        <v>0</v>
      </c>
      <c r="K70" s="24" t="n">
        <f aca="false">IFERROR(INDEX('BLS OEWS May2025'!$D$3:$D$1396,MATCH($A70,'BLS OEWS May2025'!$A$3:$A$1396,0)),0)</f>
        <v>118710</v>
      </c>
      <c r="L70" s="0" t="str">
        <f aca="false">IF(H70&gt;='Exposure Bands'!$B$6,"High",IF(H70&gt;='Exposure Bands'!$B$5,"Elevated",IF(H70&gt;='Exposure Bands'!$B$4,"Moderate","Low")))</f>
        <v>High</v>
      </c>
      <c r="M70" s="28"/>
    </row>
    <row r="71" customFormat="false" ht="15" hidden="false" customHeight="true" outlineLevel="0" collapsed="false">
      <c r="A71" s="0" t="s">
        <v>370</v>
      </c>
      <c r="B71" s="0" t="str">
        <f aca="false">IFERROR(INDEX('BLS OEWS May2025'!$B$3:$B$1396,MATCH($A71,'BLS OEWS May2025'!$A$3:$A$1396,0)),"")</f>
        <v>Insurance Underwriters</v>
      </c>
      <c r="C71" s="0" t="s">
        <v>2705</v>
      </c>
      <c r="D71" s="0" t="s">
        <v>2733</v>
      </c>
      <c r="E71" s="0" t="s">
        <v>2901</v>
      </c>
      <c r="F71" s="0" t="str">
        <f aca="false">LEFT($A71,6)&amp;"0"</f>
        <v>13-2050</v>
      </c>
      <c r="G71" s="0" t="n">
        <f aca="false">COUNTIF('HBS Occupation Detail'!$G$3:$G$912,$A71)</f>
        <v>1</v>
      </c>
      <c r="H71" s="27" t="n">
        <f aca="false">AVERAGEIF('HBS Occupation Detail'!$G$3:$G$912,$A71,'HBS Occupation Detail'!$E$3:$E$912)</f>
        <v>0.57</v>
      </c>
      <c r="I71" s="27" t="n">
        <f aca="false">AVERAGEIF('HBS Occupation Detail'!$G$3:$G$912,$A71,'HBS Occupation Detail'!$F$3:$F$912)</f>
        <v>0</v>
      </c>
      <c r="J71" s="27" t="n">
        <f aca="false">_xlfn.MAXIFS('HBS Occupation Detail'!$E$3:$E$912,'HBS Occupation Detail'!$G$3:$G$912,$A71)-_xlfn.MINIFS('HBS Occupation Detail'!$E$3:$E$912,'HBS Occupation Detail'!$G$3:$G$912,$A71)</f>
        <v>0</v>
      </c>
      <c r="K71" s="24" t="n">
        <f aca="false">IFERROR(INDEX('BLS OEWS May2025'!$D$3:$D$1396,MATCH($A71,'BLS OEWS May2025'!$A$3:$A$1396,0)),0)</f>
        <v>105420</v>
      </c>
      <c r="L71" s="0" t="str">
        <f aca="false">IF(H71&gt;='Exposure Bands'!$B$6,"High",IF(H71&gt;='Exposure Bands'!$B$5,"Elevated",IF(H71&gt;='Exposure Bands'!$B$4,"Moderate","Low")))</f>
        <v>High</v>
      </c>
      <c r="M71" s="28"/>
    </row>
    <row r="72" customFormat="false" ht="68.25" hidden="false" customHeight="true" outlineLevel="0" collapsed="false">
      <c r="A72" s="0" t="s">
        <v>436</v>
      </c>
      <c r="B72" s="0" t="str">
        <f aca="false">IFERROR(INDEX('BLS OEWS May2025'!$B$3:$B$1396,MATCH($A72,'BLS OEWS May2025'!$A$3:$A$1396,0)),"")</f>
        <v>Computer Occupations, All Other</v>
      </c>
      <c r="C72" s="0" t="s">
        <v>2705</v>
      </c>
      <c r="D72" s="0" t="s">
        <v>2744</v>
      </c>
      <c r="E72" s="0" t="s">
        <v>4486</v>
      </c>
      <c r="F72" s="0" t="str">
        <f aca="false">LEFT($A72,6)&amp;"0"</f>
        <v>15-1290</v>
      </c>
      <c r="G72" s="0" t="n">
        <f aca="false">COUNTIF('HBS Occupation Detail'!$G$3:$G$912,$A72)</f>
        <v>9</v>
      </c>
      <c r="H72" s="27" t="n">
        <f aca="false">AVERAGEIF('HBS Occupation Detail'!$G$3:$G$912,$A72,'HBS Occupation Detail'!$E$3:$E$912)</f>
        <v>0.566666666666667</v>
      </c>
      <c r="I72" s="27" t="n">
        <f aca="false">AVERAGEIF('HBS Occupation Detail'!$G$3:$G$912,$A72,'HBS Occupation Detail'!$F$3:$F$912)</f>
        <v>0.171111111111111</v>
      </c>
      <c r="J72" s="27" t="n">
        <f aca="false">_xlfn.MAXIFS('HBS Occupation Detail'!$E$3:$E$912,'HBS Occupation Detail'!$G$3:$G$912,$A72)-_xlfn.MINIFS('HBS Occupation Detail'!$E$3:$E$912,'HBS Occupation Detail'!$G$3:$G$912,$A72)</f>
        <v>0.22</v>
      </c>
      <c r="K72" s="24" t="n">
        <f aca="false">IFERROR(INDEX('BLS OEWS May2025'!$D$3:$D$1396,MATCH($A72,'BLS OEWS May2025'!$A$3:$A$1396,0)),0)</f>
        <v>435370</v>
      </c>
      <c r="L72" s="0" t="str">
        <f aca="false">IF(H72&gt;='Exposure Bands'!$B$6,"High",IF(H72&gt;='Exposure Bands'!$B$5,"Elevated",IF(H72&gt;='Exposure Bands'!$B$4,"Moderate","Low")))</f>
        <v>High</v>
      </c>
      <c r="M72" s="28" t="s">
        <v>4494</v>
      </c>
    </row>
    <row r="73" customFormat="false" ht="15" hidden="false" customHeight="true" outlineLevel="0" collapsed="false">
      <c r="A73" s="0" t="s">
        <v>1652</v>
      </c>
      <c r="B73" s="0" t="str">
        <f aca="false">IFERROR(INDEX('BLS OEWS May2025'!$B$3:$B$1396,MATCH($A73,'BLS OEWS May2025'!$A$3:$A$1396,0)),"")</f>
        <v>Travel Agents</v>
      </c>
      <c r="C73" s="0" t="s">
        <v>2705</v>
      </c>
      <c r="D73" s="0" t="s">
        <v>2723</v>
      </c>
      <c r="E73" s="0" t="s">
        <v>2903</v>
      </c>
      <c r="F73" s="0" t="str">
        <f aca="false">LEFT($A73,6)&amp;"0"</f>
        <v>41-3040</v>
      </c>
      <c r="G73" s="0" t="n">
        <f aca="false">COUNTIF('HBS Occupation Detail'!$G$3:$G$912,$A73)</f>
        <v>1</v>
      </c>
      <c r="H73" s="27" t="n">
        <f aca="false">AVERAGEIF('HBS Occupation Detail'!$G$3:$G$912,$A73,'HBS Occupation Detail'!$E$3:$E$912)</f>
        <v>0.56</v>
      </c>
      <c r="I73" s="27" t="n">
        <f aca="false">AVERAGEIF('HBS Occupation Detail'!$G$3:$G$912,$A73,'HBS Occupation Detail'!$F$3:$F$912)</f>
        <v>0.38</v>
      </c>
      <c r="J73" s="27" t="n">
        <f aca="false">_xlfn.MAXIFS('HBS Occupation Detail'!$E$3:$E$912,'HBS Occupation Detail'!$G$3:$G$912,$A73)-_xlfn.MINIFS('HBS Occupation Detail'!$E$3:$E$912,'HBS Occupation Detail'!$G$3:$G$912,$A73)</f>
        <v>0</v>
      </c>
      <c r="K73" s="24" t="n">
        <f aca="false">IFERROR(INDEX('BLS OEWS May2025'!$D$3:$D$1396,MATCH($A73,'BLS OEWS May2025'!$A$3:$A$1396,0)),0)</f>
        <v>55110</v>
      </c>
      <c r="L73" s="0" t="str">
        <f aca="false">IF(H73&gt;='Exposure Bands'!$B$6,"High",IF(H73&gt;='Exposure Bands'!$B$5,"Elevated",IF(H73&gt;='Exposure Bands'!$B$4,"Moderate","Low")))</f>
        <v>High</v>
      </c>
      <c r="M73" s="28"/>
    </row>
    <row r="74" customFormat="false" ht="15" hidden="false" customHeight="true" outlineLevel="0" collapsed="false">
      <c r="A74" s="0" t="s">
        <v>1258</v>
      </c>
      <c r="B74" s="0" t="str">
        <f aca="false">IFERROR(INDEX('BLS OEWS May2025'!$B$3:$B$1396,MATCH($A74,'BLS OEWS May2025'!$A$3:$A$1396,0)),"")</f>
        <v>Medical Records Specialists</v>
      </c>
      <c r="C74" s="0" t="s">
        <v>2705</v>
      </c>
      <c r="D74" s="0" t="s">
        <v>2721</v>
      </c>
      <c r="E74" s="0" t="s">
        <v>2905</v>
      </c>
      <c r="F74" s="0" t="str">
        <f aca="false">LEFT($A74,6)&amp;"0"</f>
        <v>29-2070</v>
      </c>
      <c r="G74" s="0" t="n">
        <f aca="false">COUNTIF('HBS Occupation Detail'!$G$3:$G$912,$A74)</f>
        <v>1</v>
      </c>
      <c r="H74" s="27" t="n">
        <f aca="false">AVERAGEIF('HBS Occupation Detail'!$G$3:$G$912,$A74,'HBS Occupation Detail'!$E$3:$E$912)</f>
        <v>0.56</v>
      </c>
      <c r="I74" s="27" t="n">
        <f aca="false">AVERAGEIF('HBS Occupation Detail'!$G$3:$G$912,$A74,'HBS Occupation Detail'!$F$3:$F$912)</f>
        <v>0.11</v>
      </c>
      <c r="J74" s="27" t="n">
        <f aca="false">_xlfn.MAXIFS('HBS Occupation Detail'!$E$3:$E$912,'HBS Occupation Detail'!$G$3:$G$912,$A74)-_xlfn.MINIFS('HBS Occupation Detail'!$E$3:$E$912,'HBS Occupation Detail'!$G$3:$G$912,$A74)</f>
        <v>0</v>
      </c>
      <c r="K74" s="24" t="n">
        <f aca="false">IFERROR(INDEX('BLS OEWS May2025'!$D$3:$D$1396,MATCH($A74,'BLS OEWS May2025'!$A$3:$A$1396,0)),0)</f>
        <v>194720</v>
      </c>
      <c r="L74" s="0" t="str">
        <f aca="false">IF(H74&gt;='Exposure Bands'!$B$6,"High",IF(H74&gt;='Exposure Bands'!$B$5,"Elevated",IF(H74&gt;='Exposure Bands'!$B$4,"Moderate","Low")))</f>
        <v>High</v>
      </c>
      <c r="M74" s="28"/>
    </row>
    <row r="75" customFormat="false" ht="15" hidden="false" customHeight="true" outlineLevel="0" collapsed="false">
      <c r="A75" s="0" t="s">
        <v>199</v>
      </c>
      <c r="B75" s="0" t="str">
        <f aca="false">IFERROR(INDEX('BLS OEWS May2025'!$B$3:$B$1396,MATCH($A75,'BLS OEWS May2025'!$A$3:$A$1396,0)),"")</f>
        <v>Fundraising Managers</v>
      </c>
      <c r="C75" s="0" t="s">
        <v>2705</v>
      </c>
      <c r="D75" s="0" t="s">
        <v>2804</v>
      </c>
      <c r="E75" s="0" t="s">
        <v>2907</v>
      </c>
      <c r="F75" s="0" t="str">
        <f aca="false">LEFT($A75,6)&amp;"0"</f>
        <v>11-2030</v>
      </c>
      <c r="G75" s="0" t="n">
        <f aca="false">COUNTIF('HBS Occupation Detail'!$G$3:$G$912,$A75)</f>
        <v>1</v>
      </c>
      <c r="H75" s="27" t="n">
        <f aca="false">AVERAGEIF('HBS Occupation Detail'!$G$3:$G$912,$A75,'HBS Occupation Detail'!$E$3:$E$912)</f>
        <v>0.56</v>
      </c>
      <c r="I75" s="27" t="n">
        <f aca="false">AVERAGEIF('HBS Occupation Detail'!$G$3:$G$912,$A75,'HBS Occupation Detail'!$F$3:$F$912)</f>
        <v>0.38</v>
      </c>
      <c r="J75" s="27" t="n">
        <f aca="false">_xlfn.MAXIFS('HBS Occupation Detail'!$E$3:$E$912,'HBS Occupation Detail'!$G$3:$G$912,$A75)-_xlfn.MINIFS('HBS Occupation Detail'!$E$3:$E$912,'HBS Occupation Detail'!$G$3:$G$912,$A75)</f>
        <v>0</v>
      </c>
      <c r="K75" s="24" t="n">
        <f aca="false">IFERROR(INDEX('BLS OEWS May2025'!$D$3:$D$1396,MATCH($A75,'BLS OEWS May2025'!$A$3:$A$1396,0)),0)</f>
        <v>38810</v>
      </c>
      <c r="L75" s="0" t="str">
        <f aca="false">IF(H75&gt;='Exposure Bands'!$B$6,"High",IF(H75&gt;='Exposure Bands'!$B$5,"Elevated",IF(H75&gt;='Exposure Bands'!$B$4,"Moderate","Low")))</f>
        <v>High</v>
      </c>
      <c r="M75" s="28"/>
    </row>
    <row r="76" customFormat="false" ht="15" hidden="false" customHeight="true" outlineLevel="0" collapsed="false">
      <c r="A76" s="0" t="s">
        <v>1649</v>
      </c>
      <c r="B76" s="0" t="str">
        <f aca="false">IFERROR(INDEX('BLS OEWS May2025'!$B$3:$B$1396,MATCH($A76,'BLS OEWS May2025'!$A$3:$A$1396,0)),"")</f>
        <v>Securities, Commodities, and Financial Services Sales Agents</v>
      </c>
      <c r="C76" s="0" t="s">
        <v>2705</v>
      </c>
      <c r="D76" s="0" t="s">
        <v>2723</v>
      </c>
      <c r="E76" s="0" t="s">
        <v>2909</v>
      </c>
      <c r="F76" s="0" t="str">
        <f aca="false">LEFT($A76,6)&amp;"0"</f>
        <v>41-3030</v>
      </c>
      <c r="G76" s="0" t="n">
        <f aca="false">COUNTIF('HBS Occupation Detail'!$G$3:$G$912,$A76)</f>
        <v>1</v>
      </c>
      <c r="H76" s="27" t="n">
        <f aca="false">AVERAGEIF('HBS Occupation Detail'!$G$3:$G$912,$A76,'HBS Occupation Detail'!$E$3:$E$912)</f>
        <v>0.56</v>
      </c>
      <c r="I76" s="27" t="n">
        <f aca="false">AVERAGEIF('HBS Occupation Detail'!$G$3:$G$912,$A76,'HBS Occupation Detail'!$F$3:$F$912)</f>
        <v>0.19</v>
      </c>
      <c r="J76" s="27" t="n">
        <f aca="false">_xlfn.MAXIFS('HBS Occupation Detail'!$E$3:$E$912,'HBS Occupation Detail'!$G$3:$G$912,$A76)-_xlfn.MINIFS('HBS Occupation Detail'!$E$3:$E$912,'HBS Occupation Detail'!$G$3:$G$912,$A76)</f>
        <v>0</v>
      </c>
      <c r="K76" s="24" t="n">
        <f aca="false">IFERROR(INDEX('BLS OEWS May2025'!$D$3:$D$1396,MATCH($A76,'BLS OEWS May2025'!$A$3:$A$1396,0)),0)</f>
        <v>489570</v>
      </c>
      <c r="L76" s="0" t="str">
        <f aca="false">IF(H76&gt;='Exposure Bands'!$B$6,"High",IF(H76&gt;='Exposure Bands'!$B$5,"Elevated",IF(H76&gt;='Exposure Bands'!$B$4,"Moderate","Low")))</f>
        <v>High</v>
      </c>
      <c r="M76" s="28"/>
    </row>
    <row r="77" customFormat="false" ht="15" hidden="false" customHeight="true" outlineLevel="0" collapsed="false">
      <c r="A77" s="0" t="s">
        <v>666</v>
      </c>
      <c r="B77" s="0" t="str">
        <f aca="false">IFERROR(INDEX('BLS OEWS May2025'!$B$3:$B$1396,MATCH($A77,'BLS OEWS May2025'!$A$3:$A$1396,0)),"")</f>
        <v>Political Scientists</v>
      </c>
      <c r="C77" s="0" t="s">
        <v>2705</v>
      </c>
      <c r="D77" s="0" t="s">
        <v>2730</v>
      </c>
      <c r="E77" s="0" t="s">
        <v>2913</v>
      </c>
      <c r="F77" s="0" t="str">
        <f aca="false">LEFT($A77,6)&amp;"0"</f>
        <v>19-3090</v>
      </c>
      <c r="G77" s="0" t="n">
        <f aca="false">COUNTIF('HBS Occupation Detail'!$G$3:$G$912,$A77)</f>
        <v>1</v>
      </c>
      <c r="H77" s="27" t="n">
        <f aca="false">AVERAGEIF('HBS Occupation Detail'!$G$3:$G$912,$A77,'HBS Occupation Detail'!$E$3:$E$912)</f>
        <v>0.56</v>
      </c>
      <c r="I77" s="27" t="n">
        <f aca="false">AVERAGEIF('HBS Occupation Detail'!$G$3:$G$912,$A77,'HBS Occupation Detail'!$F$3:$F$912)</f>
        <v>0.12</v>
      </c>
      <c r="J77" s="27" t="n">
        <f aca="false">_xlfn.MAXIFS('HBS Occupation Detail'!$E$3:$E$912,'HBS Occupation Detail'!$G$3:$G$912,$A77)-_xlfn.MINIFS('HBS Occupation Detail'!$E$3:$E$912,'HBS Occupation Detail'!$G$3:$G$912,$A77)</f>
        <v>0</v>
      </c>
      <c r="K77" s="24" t="n">
        <f aca="false">IFERROR(INDEX('BLS OEWS May2025'!$D$3:$D$1396,MATCH($A77,'BLS OEWS May2025'!$A$3:$A$1396,0)),0)</f>
        <v>5540</v>
      </c>
      <c r="L77" s="0" t="str">
        <f aca="false">IF(H77&gt;='Exposure Bands'!$B$6,"High",IF(H77&gt;='Exposure Bands'!$B$5,"Elevated",IF(H77&gt;='Exposure Bands'!$B$4,"Moderate","Low")))</f>
        <v>High</v>
      </c>
      <c r="M77" s="28"/>
    </row>
    <row r="78" customFormat="false" ht="15" hidden="false" customHeight="true" outlineLevel="0" collapsed="false">
      <c r="A78" s="0" t="s">
        <v>485</v>
      </c>
      <c r="B78" s="0" t="str">
        <f aca="false">IFERROR(INDEX('BLS OEWS May2025'!$B$3:$B$1396,MATCH($A78,'BLS OEWS May2025'!$A$3:$A$1396,0)),"")</f>
        <v>Bioengineers and Biomedical Engineers</v>
      </c>
      <c r="C78" s="0" t="s">
        <v>2705</v>
      </c>
      <c r="D78" s="0" t="s">
        <v>2865</v>
      </c>
      <c r="E78" s="0" t="s">
        <v>2915</v>
      </c>
      <c r="F78" s="0" t="str">
        <f aca="false">LEFT($A78,6)&amp;"0"</f>
        <v>17-2030</v>
      </c>
      <c r="G78" s="0" t="n">
        <f aca="false">COUNTIF('HBS Occupation Detail'!$G$3:$G$912,$A78)</f>
        <v>1</v>
      </c>
      <c r="H78" s="27" t="n">
        <f aca="false">AVERAGEIF('HBS Occupation Detail'!$G$3:$G$912,$A78,'HBS Occupation Detail'!$E$3:$E$912)</f>
        <v>0.56</v>
      </c>
      <c r="I78" s="27" t="n">
        <f aca="false">AVERAGEIF('HBS Occupation Detail'!$G$3:$G$912,$A78,'HBS Occupation Detail'!$F$3:$F$912)</f>
        <v>0.16</v>
      </c>
      <c r="J78" s="27" t="n">
        <f aca="false">_xlfn.MAXIFS('HBS Occupation Detail'!$E$3:$E$912,'HBS Occupation Detail'!$G$3:$G$912,$A78)-_xlfn.MINIFS('HBS Occupation Detail'!$E$3:$E$912,'HBS Occupation Detail'!$G$3:$G$912,$A78)</f>
        <v>0</v>
      </c>
      <c r="K78" s="24" t="n">
        <f aca="false">IFERROR(INDEX('BLS OEWS May2025'!$D$3:$D$1396,MATCH($A78,'BLS OEWS May2025'!$A$3:$A$1396,0)),0)</f>
        <v>23480</v>
      </c>
      <c r="L78" s="0" t="str">
        <f aca="false">IF(H78&gt;='Exposure Bands'!$B$6,"High",IF(H78&gt;='Exposure Bands'!$B$5,"Elevated",IF(H78&gt;='Exposure Bands'!$B$4,"Moderate","Low")))</f>
        <v>High</v>
      </c>
      <c r="M78" s="28"/>
    </row>
    <row r="79" customFormat="false" ht="27.75" hidden="false" customHeight="true" outlineLevel="0" collapsed="false">
      <c r="A79" s="0" t="s">
        <v>624</v>
      </c>
      <c r="B79" s="0" t="str">
        <f aca="false">IFERROR(INDEX('BLS OEWS May2025'!$B$3:$B$1396,MATCH($A79,'BLS OEWS May2025'!$A$3:$A$1396,0)),"")</f>
        <v>Environmental Scientists and Specialists, Including Health</v>
      </c>
      <c r="C79" s="0" t="s">
        <v>2705</v>
      </c>
      <c r="D79" s="0" t="s">
        <v>2730</v>
      </c>
      <c r="E79" s="0" t="s">
        <v>4486</v>
      </c>
      <c r="F79" s="0" t="str">
        <f aca="false">LEFT($A79,6)&amp;"0"</f>
        <v>19-2040</v>
      </c>
      <c r="G79" s="0" t="n">
        <f aca="false">COUNTIF('HBS Occupation Detail'!$G$3:$G$912,$A79)</f>
        <v>4</v>
      </c>
      <c r="H79" s="27" t="n">
        <f aca="false">AVERAGEIF('HBS Occupation Detail'!$G$3:$G$912,$A79,'HBS Occupation Detail'!$E$3:$E$912)</f>
        <v>0.5575</v>
      </c>
      <c r="I79" s="27" t="n">
        <f aca="false">AVERAGEIF('HBS Occupation Detail'!$G$3:$G$912,$A79,'HBS Occupation Detail'!$F$3:$F$912)</f>
        <v>0.1225</v>
      </c>
      <c r="J79" s="27" t="n">
        <f aca="false">_xlfn.MAXIFS('HBS Occupation Detail'!$E$3:$E$912,'HBS Occupation Detail'!$G$3:$G$912,$A79)-_xlfn.MINIFS('HBS Occupation Detail'!$E$3:$E$912,'HBS Occupation Detail'!$G$3:$G$912,$A79)</f>
        <v>0.24</v>
      </c>
      <c r="K79" s="24" t="n">
        <f aca="false">IFERROR(INDEX('BLS OEWS May2025'!$D$3:$D$1396,MATCH($A79,'BLS OEWS May2025'!$A$3:$A$1396,0)),0)</f>
        <v>89250</v>
      </c>
      <c r="L79" s="0" t="str">
        <f aca="false">IF(H79&gt;='Exposure Bands'!$B$6,"High",IF(H79&gt;='Exposure Bands'!$B$5,"Elevated",IF(H79&gt;='Exposure Bands'!$B$4,"Moderate","Low")))</f>
        <v>High</v>
      </c>
      <c r="M79" s="28" t="s">
        <v>4495</v>
      </c>
    </row>
    <row r="80" customFormat="false" ht="15" hidden="false" customHeight="true" outlineLevel="0" collapsed="false">
      <c r="A80" s="0" t="s">
        <v>432</v>
      </c>
      <c r="B80" s="0" t="str">
        <f aca="false">IFERROR(INDEX('BLS OEWS May2025'!$B$3:$B$1396,MATCH($A80,'BLS OEWS May2025'!$A$3:$A$1396,0)),"")</f>
        <v>Web and Digital Interface Designers</v>
      </c>
      <c r="C80" s="0" t="s">
        <v>2705</v>
      </c>
      <c r="D80" s="0" t="s">
        <v>2744</v>
      </c>
      <c r="E80" s="0" t="s">
        <v>4486</v>
      </c>
      <c r="F80" s="0" t="str">
        <f aca="false">LEFT($A80,6)&amp;"0"</f>
        <v>15-1250</v>
      </c>
      <c r="G80" s="0" t="n">
        <f aca="false">COUNTIF('HBS Occupation Detail'!$G$3:$G$912,$A80)</f>
        <v>2</v>
      </c>
      <c r="H80" s="27" t="n">
        <f aca="false">AVERAGEIF('HBS Occupation Detail'!$G$3:$G$912,$A80,'HBS Occupation Detail'!$E$3:$E$912)</f>
        <v>0.55</v>
      </c>
      <c r="I80" s="27" t="n">
        <f aca="false">AVERAGEIF('HBS Occupation Detail'!$G$3:$G$912,$A80,'HBS Occupation Detail'!$F$3:$F$912)</f>
        <v>0.215</v>
      </c>
      <c r="J80" s="27" t="n">
        <f aca="false">_xlfn.MAXIFS('HBS Occupation Detail'!$E$3:$E$912,'HBS Occupation Detail'!$G$3:$G$912,$A80)-_xlfn.MINIFS('HBS Occupation Detail'!$E$3:$E$912,'HBS Occupation Detail'!$G$3:$G$912,$A80)</f>
        <v>0.14</v>
      </c>
      <c r="K80" s="24" t="n">
        <f aca="false">IFERROR(INDEX('BLS OEWS May2025'!$D$3:$D$1396,MATCH($A80,'BLS OEWS May2025'!$A$3:$A$1396,0)),0)</f>
        <v>113330</v>
      </c>
      <c r="L80" s="0" t="str">
        <f aca="false">IF(H80&gt;='Exposure Bands'!$B$6,"High",IF(H80&gt;='Exposure Bands'!$B$5,"Elevated",IF(H80&gt;='Exposure Bands'!$B$4,"Moderate","Low")))</f>
        <v>High</v>
      </c>
      <c r="M80" s="28" t="s">
        <v>4496</v>
      </c>
    </row>
    <row r="81" customFormat="false" ht="15" hidden="false" customHeight="true" outlineLevel="0" collapsed="false">
      <c r="A81" s="0" t="s">
        <v>399</v>
      </c>
      <c r="B81" s="0" t="str">
        <f aca="false">IFERROR(INDEX('BLS OEWS May2025'!$B$3:$B$1396,MATCH($A81,'BLS OEWS May2025'!$A$3:$A$1396,0)),"")</f>
        <v>Computer Systems Analysts</v>
      </c>
      <c r="C81" s="0" t="s">
        <v>2705</v>
      </c>
      <c r="D81" s="0" t="s">
        <v>2744</v>
      </c>
      <c r="E81" s="0" t="s">
        <v>4486</v>
      </c>
      <c r="F81" s="0" t="str">
        <f aca="false">LEFT($A81,6)&amp;"0"</f>
        <v>15-1210</v>
      </c>
      <c r="G81" s="0" t="n">
        <f aca="false">COUNTIF('HBS Occupation Detail'!$G$3:$G$912,$A81)</f>
        <v>2</v>
      </c>
      <c r="H81" s="27" t="n">
        <f aca="false">AVERAGEIF('HBS Occupation Detail'!$G$3:$G$912,$A81,'HBS Occupation Detail'!$E$3:$E$912)</f>
        <v>0.55</v>
      </c>
      <c r="I81" s="27" t="n">
        <f aca="false">AVERAGEIF('HBS Occupation Detail'!$G$3:$G$912,$A81,'HBS Occupation Detail'!$F$3:$F$912)</f>
        <v>0.165</v>
      </c>
      <c r="J81" s="27" t="n">
        <f aca="false">_xlfn.MAXIFS('HBS Occupation Detail'!$E$3:$E$912,'HBS Occupation Detail'!$G$3:$G$912,$A81)-_xlfn.MINIFS('HBS Occupation Detail'!$E$3:$E$912,'HBS Occupation Detail'!$G$3:$G$912,$A81)</f>
        <v>0.0399999999999999</v>
      </c>
      <c r="K81" s="24" t="n">
        <f aca="false">IFERROR(INDEX('BLS OEWS May2025'!$D$3:$D$1396,MATCH($A81,'BLS OEWS May2025'!$A$3:$A$1396,0)),0)</f>
        <v>519530</v>
      </c>
      <c r="L81" s="0" t="str">
        <f aca="false">IF(H81&gt;='Exposure Bands'!$B$6,"High",IF(H81&gt;='Exposure Bands'!$B$5,"Elevated",IF(H81&gt;='Exposure Bands'!$B$4,"Moderate","Low")))</f>
        <v>High</v>
      </c>
      <c r="M81" s="28" t="s">
        <v>4497</v>
      </c>
    </row>
    <row r="82" customFormat="false" ht="15" hidden="false" customHeight="true" outlineLevel="0" collapsed="false">
      <c r="A82" s="0" t="s">
        <v>197</v>
      </c>
      <c r="B82" s="0" t="str">
        <f aca="false">IFERROR(INDEX('BLS OEWS May2025'!$B$3:$B$1396,MATCH($A82,'BLS OEWS May2025'!$A$3:$A$1396,0)),"")</f>
        <v>Public Relations Managers</v>
      </c>
      <c r="C82" s="0" t="s">
        <v>2705</v>
      </c>
      <c r="D82" s="0" t="s">
        <v>2804</v>
      </c>
      <c r="E82" s="0" t="s">
        <v>2922</v>
      </c>
      <c r="F82" s="0" t="str">
        <f aca="false">LEFT($A82,6)&amp;"0"</f>
        <v>11-2030</v>
      </c>
      <c r="G82" s="0" t="n">
        <f aca="false">COUNTIF('HBS Occupation Detail'!$G$3:$G$912,$A82)</f>
        <v>1</v>
      </c>
      <c r="H82" s="27" t="n">
        <f aca="false">AVERAGEIF('HBS Occupation Detail'!$G$3:$G$912,$A82,'HBS Occupation Detail'!$E$3:$E$912)</f>
        <v>0.55</v>
      </c>
      <c r="I82" s="27" t="n">
        <f aca="false">AVERAGEIF('HBS Occupation Detail'!$G$3:$G$912,$A82,'HBS Occupation Detail'!$F$3:$F$912)</f>
        <v>0.38</v>
      </c>
      <c r="J82" s="27" t="n">
        <f aca="false">_xlfn.MAXIFS('HBS Occupation Detail'!$E$3:$E$912,'HBS Occupation Detail'!$G$3:$G$912,$A82)-_xlfn.MINIFS('HBS Occupation Detail'!$E$3:$E$912,'HBS Occupation Detail'!$G$3:$G$912,$A82)</f>
        <v>0</v>
      </c>
      <c r="K82" s="24" t="n">
        <f aca="false">IFERROR(INDEX('BLS OEWS May2025'!$D$3:$D$1396,MATCH($A82,'BLS OEWS May2025'!$A$3:$A$1396,0)),0)</f>
        <v>74850</v>
      </c>
      <c r="L82" s="0" t="str">
        <f aca="false">IF(H82&gt;='Exposure Bands'!$B$6,"High",IF(H82&gt;='Exposure Bands'!$B$5,"Elevated",IF(H82&gt;='Exposure Bands'!$B$4,"Moderate","Low")))</f>
        <v>High</v>
      </c>
      <c r="M82" s="28"/>
    </row>
    <row r="83" customFormat="false" ht="15" hidden="false" customHeight="true" outlineLevel="0" collapsed="false">
      <c r="A83" s="0" t="s">
        <v>697</v>
      </c>
      <c r="B83" s="0" t="str">
        <f aca="false">IFERROR(INDEX('BLS OEWS May2025'!$B$3:$B$1396,MATCH($A83,'BLS OEWS May2025'!$A$3:$A$1396,0)),"")</f>
        <v>Social Science Research Assistants</v>
      </c>
      <c r="C83" s="0" t="s">
        <v>2705</v>
      </c>
      <c r="D83" s="0" t="s">
        <v>2730</v>
      </c>
      <c r="E83" s="0" t="s">
        <v>2924</v>
      </c>
      <c r="F83" s="0" t="str">
        <f aca="false">LEFT($A83,6)&amp;"0"</f>
        <v>19-4060</v>
      </c>
      <c r="G83" s="0" t="n">
        <f aca="false">COUNTIF('HBS Occupation Detail'!$G$3:$G$912,$A83)</f>
        <v>1</v>
      </c>
      <c r="H83" s="27" t="n">
        <f aca="false">AVERAGEIF('HBS Occupation Detail'!$G$3:$G$912,$A83,'HBS Occupation Detail'!$E$3:$E$912)</f>
        <v>0.55</v>
      </c>
      <c r="I83" s="27" t="n">
        <f aca="false">AVERAGEIF('HBS Occupation Detail'!$G$3:$G$912,$A83,'HBS Occupation Detail'!$F$3:$F$912)</f>
        <v>0.37</v>
      </c>
      <c r="J83" s="27" t="n">
        <f aca="false">_xlfn.MAXIFS('HBS Occupation Detail'!$E$3:$E$912,'HBS Occupation Detail'!$G$3:$G$912,$A83)-_xlfn.MINIFS('HBS Occupation Detail'!$E$3:$E$912,'HBS Occupation Detail'!$G$3:$G$912,$A83)</f>
        <v>0</v>
      </c>
      <c r="K83" s="24" t="n">
        <f aca="false">IFERROR(INDEX('BLS OEWS May2025'!$D$3:$D$1396,MATCH($A83,'BLS OEWS May2025'!$A$3:$A$1396,0)),0)</f>
        <v>30640</v>
      </c>
      <c r="L83" s="0" t="str">
        <f aca="false">IF(H83&gt;='Exposure Bands'!$B$6,"High",IF(H83&gt;='Exposure Bands'!$B$5,"Elevated",IF(H83&gt;='Exposure Bands'!$B$4,"Moderate","Low")))</f>
        <v>High</v>
      </c>
      <c r="M83" s="28"/>
    </row>
    <row r="84" customFormat="false" ht="15" hidden="false" customHeight="true" outlineLevel="0" collapsed="false">
      <c r="A84" s="0" t="s">
        <v>220</v>
      </c>
      <c r="B84" s="0" t="str">
        <f aca="false">IFERROR(INDEX('BLS OEWS May2025'!$B$3:$B$1396,MATCH($A84,'BLS OEWS May2025'!$A$3:$A$1396,0)),"")</f>
        <v>Purchasing Managers</v>
      </c>
      <c r="C84" s="0" t="s">
        <v>2705</v>
      </c>
      <c r="D84" s="0" t="s">
        <v>2804</v>
      </c>
      <c r="E84" s="0" t="s">
        <v>2926</v>
      </c>
      <c r="F84" s="0" t="str">
        <f aca="false">LEFT($A84,6)&amp;"0"</f>
        <v>11-3060</v>
      </c>
      <c r="G84" s="0" t="n">
        <f aca="false">COUNTIF('HBS Occupation Detail'!$G$3:$G$912,$A84)</f>
        <v>1</v>
      </c>
      <c r="H84" s="27" t="n">
        <f aca="false">AVERAGEIF('HBS Occupation Detail'!$G$3:$G$912,$A84,'HBS Occupation Detail'!$E$3:$E$912)</f>
        <v>0.55</v>
      </c>
      <c r="I84" s="27" t="n">
        <f aca="false">AVERAGEIF('HBS Occupation Detail'!$G$3:$G$912,$A84,'HBS Occupation Detail'!$F$3:$F$912)</f>
        <v>0.22</v>
      </c>
      <c r="J84" s="27" t="n">
        <f aca="false">_xlfn.MAXIFS('HBS Occupation Detail'!$E$3:$E$912,'HBS Occupation Detail'!$G$3:$G$912,$A84)-_xlfn.MINIFS('HBS Occupation Detail'!$E$3:$E$912,'HBS Occupation Detail'!$G$3:$G$912,$A84)</f>
        <v>0</v>
      </c>
      <c r="K84" s="24" t="n">
        <f aca="false">IFERROR(INDEX('BLS OEWS May2025'!$D$3:$D$1396,MATCH($A84,'BLS OEWS May2025'!$A$3:$A$1396,0)),0)</f>
        <v>84320</v>
      </c>
      <c r="L84" s="0" t="str">
        <f aca="false">IF(H84&gt;='Exposure Bands'!$B$6,"High",IF(H84&gt;='Exposure Bands'!$B$5,"Elevated",IF(H84&gt;='Exposure Bands'!$B$4,"Moderate","Low")))</f>
        <v>High</v>
      </c>
      <c r="M84" s="28"/>
    </row>
    <row r="85" customFormat="false" ht="15" hidden="false" customHeight="true" outlineLevel="0" collapsed="false">
      <c r="A85" s="0" t="s">
        <v>360</v>
      </c>
      <c r="B85" s="0" t="str">
        <f aca="false">IFERROR(INDEX('BLS OEWS May2025'!$B$3:$B$1396,MATCH($A85,'BLS OEWS May2025'!$A$3:$A$1396,0)),"")</f>
        <v>Budget Analysts</v>
      </c>
      <c r="C85" s="0" t="s">
        <v>2705</v>
      </c>
      <c r="D85" s="0" t="s">
        <v>2733</v>
      </c>
      <c r="E85" s="0" t="s">
        <v>2930</v>
      </c>
      <c r="F85" s="0" t="str">
        <f aca="false">LEFT($A85,6)&amp;"0"</f>
        <v>13-2030</v>
      </c>
      <c r="G85" s="0" t="n">
        <f aca="false">COUNTIF('HBS Occupation Detail'!$G$3:$G$912,$A85)</f>
        <v>1</v>
      </c>
      <c r="H85" s="27" t="n">
        <f aca="false">AVERAGEIF('HBS Occupation Detail'!$G$3:$G$912,$A85,'HBS Occupation Detail'!$E$3:$E$912)</f>
        <v>0.55</v>
      </c>
      <c r="I85" s="27" t="n">
        <f aca="false">AVERAGEIF('HBS Occupation Detail'!$G$3:$G$912,$A85,'HBS Occupation Detail'!$F$3:$F$912)</f>
        <v>0.12</v>
      </c>
      <c r="J85" s="27" t="n">
        <f aca="false">_xlfn.MAXIFS('HBS Occupation Detail'!$E$3:$E$912,'HBS Occupation Detail'!$G$3:$G$912,$A85)-_xlfn.MINIFS('HBS Occupation Detail'!$E$3:$E$912,'HBS Occupation Detail'!$G$3:$G$912,$A85)</f>
        <v>0</v>
      </c>
      <c r="K85" s="24" t="n">
        <f aca="false">IFERROR(INDEX('BLS OEWS May2025'!$D$3:$D$1396,MATCH($A85,'BLS OEWS May2025'!$A$3:$A$1396,0)),0)</f>
        <v>47160</v>
      </c>
      <c r="L85" s="0" t="str">
        <f aca="false">IF(H85&gt;='Exposure Bands'!$B$6,"High",IF(H85&gt;='Exposure Bands'!$B$5,"Elevated",IF(H85&gt;='Exposure Bands'!$B$4,"Moderate","Low")))</f>
        <v>High</v>
      </c>
      <c r="M85" s="28"/>
    </row>
    <row r="86" customFormat="false" ht="15" hidden="false" customHeight="true" outlineLevel="0" collapsed="false">
      <c r="A86" s="0" t="s">
        <v>1696</v>
      </c>
      <c r="B86" s="0" t="str">
        <f aca="false">IFERROR(INDEX('BLS OEWS May2025'!$B$3:$B$1396,MATCH($A86,'BLS OEWS May2025'!$A$3:$A$1396,0)),"")</f>
        <v>First-Line Supervisors of Office and Administrative Support Workers</v>
      </c>
      <c r="C86" s="0" t="s">
        <v>2705</v>
      </c>
      <c r="D86" s="0" t="s">
        <v>2713</v>
      </c>
      <c r="E86" s="0" t="s">
        <v>2932</v>
      </c>
      <c r="F86" s="0" t="str">
        <f aca="false">LEFT($A86,6)&amp;"0"</f>
        <v>43-1010</v>
      </c>
      <c r="G86" s="0" t="n">
        <f aca="false">COUNTIF('HBS Occupation Detail'!$G$3:$G$912,$A86)</f>
        <v>1</v>
      </c>
      <c r="H86" s="27" t="n">
        <f aca="false">AVERAGEIF('HBS Occupation Detail'!$G$3:$G$912,$A86,'HBS Occupation Detail'!$E$3:$E$912)</f>
        <v>0.55</v>
      </c>
      <c r="I86" s="27" t="n">
        <f aca="false">AVERAGEIF('HBS Occupation Detail'!$G$3:$G$912,$A86,'HBS Occupation Detail'!$F$3:$F$912)</f>
        <v>0.39</v>
      </c>
      <c r="J86" s="27" t="n">
        <f aca="false">_xlfn.MAXIFS('HBS Occupation Detail'!$E$3:$E$912,'HBS Occupation Detail'!$G$3:$G$912,$A86)-_xlfn.MINIFS('HBS Occupation Detail'!$E$3:$E$912,'HBS Occupation Detail'!$G$3:$G$912,$A86)</f>
        <v>0</v>
      </c>
      <c r="K86" s="24" t="n">
        <f aca="false">IFERROR(INDEX('BLS OEWS May2025'!$D$3:$D$1396,MATCH($A86,'BLS OEWS May2025'!$A$3:$A$1396,0)),0)</f>
        <v>1436680</v>
      </c>
      <c r="L86" s="0" t="str">
        <f aca="false">IF(H86&gt;='Exposure Bands'!$B$6,"High",IF(H86&gt;='Exposure Bands'!$B$5,"Elevated",IF(H86&gt;='Exposure Bands'!$B$4,"Moderate","Low")))</f>
        <v>High</v>
      </c>
      <c r="M86" s="28"/>
    </row>
    <row r="87" customFormat="false" ht="15" hidden="false" customHeight="true" outlineLevel="0" collapsed="false">
      <c r="A87" s="0" t="s">
        <v>1279</v>
      </c>
      <c r="B87" s="0" t="str">
        <f aca="false">IFERROR(INDEX('BLS OEWS May2025'!$B$3:$B$1396,MATCH($A87,'BLS OEWS May2025'!$A$3:$A$1396,0)),"")</f>
        <v>Genetic Counselors</v>
      </c>
      <c r="C87" s="0" t="s">
        <v>2705</v>
      </c>
      <c r="D87" s="0" t="s">
        <v>2721</v>
      </c>
      <c r="E87" s="0" t="s">
        <v>2934</v>
      </c>
      <c r="F87" s="0" t="str">
        <f aca="false">LEFT($A87,6)&amp;"0"</f>
        <v>29-9090</v>
      </c>
      <c r="G87" s="0" t="n">
        <f aca="false">COUNTIF('HBS Occupation Detail'!$G$3:$G$912,$A87)</f>
        <v>1</v>
      </c>
      <c r="H87" s="27" t="n">
        <f aca="false">AVERAGEIF('HBS Occupation Detail'!$G$3:$G$912,$A87,'HBS Occupation Detail'!$E$3:$E$912)</f>
        <v>0.55</v>
      </c>
      <c r="I87" s="27" t="n">
        <f aca="false">AVERAGEIF('HBS Occupation Detail'!$G$3:$G$912,$A87,'HBS Occupation Detail'!$F$3:$F$912)</f>
        <v>0.21</v>
      </c>
      <c r="J87" s="27" t="n">
        <f aca="false">_xlfn.MAXIFS('HBS Occupation Detail'!$E$3:$E$912,'HBS Occupation Detail'!$G$3:$G$912,$A87)-_xlfn.MINIFS('HBS Occupation Detail'!$E$3:$E$912,'HBS Occupation Detail'!$G$3:$G$912,$A87)</f>
        <v>0</v>
      </c>
      <c r="K87" s="24" t="n">
        <f aca="false">IFERROR(INDEX('BLS OEWS May2025'!$D$3:$D$1396,MATCH($A87,'BLS OEWS May2025'!$A$3:$A$1396,0)),0)</f>
        <v>3740</v>
      </c>
      <c r="L87" s="0" t="str">
        <f aca="false">IF(H87&gt;='Exposure Bands'!$B$6,"High",IF(H87&gt;='Exposure Bands'!$B$5,"Elevated",IF(H87&gt;='Exposure Bands'!$B$4,"Moderate","Low")))</f>
        <v>High</v>
      </c>
      <c r="M87" s="28"/>
    </row>
    <row r="88" customFormat="false" ht="15" hidden="false" customHeight="true" outlineLevel="0" collapsed="false">
      <c r="A88" s="0" t="s">
        <v>321</v>
      </c>
      <c r="B88" s="0" t="str">
        <f aca="false">IFERROR(INDEX('BLS OEWS May2025'!$B$3:$B$1396,MATCH($A88,'BLS OEWS May2025'!$A$3:$A$1396,0)),"")</f>
        <v>Labor Relations Specialists</v>
      </c>
      <c r="C88" s="0" t="s">
        <v>2705</v>
      </c>
      <c r="D88" s="0" t="s">
        <v>2733</v>
      </c>
      <c r="E88" s="0" t="s">
        <v>2936</v>
      </c>
      <c r="F88" s="0" t="str">
        <f aca="false">LEFT($A88,6)&amp;"0"</f>
        <v>13-1070</v>
      </c>
      <c r="G88" s="0" t="n">
        <f aca="false">COUNTIF('HBS Occupation Detail'!$G$3:$G$912,$A88)</f>
        <v>1</v>
      </c>
      <c r="H88" s="27" t="n">
        <f aca="false">AVERAGEIF('HBS Occupation Detail'!$G$3:$G$912,$A88,'HBS Occupation Detail'!$E$3:$E$912)</f>
        <v>0.55</v>
      </c>
      <c r="I88" s="27" t="n">
        <f aca="false">AVERAGEIF('HBS Occupation Detail'!$G$3:$G$912,$A88,'HBS Occupation Detail'!$F$3:$F$912)</f>
        <v>0.31</v>
      </c>
      <c r="J88" s="27" t="n">
        <f aca="false">_xlfn.MAXIFS('HBS Occupation Detail'!$E$3:$E$912,'HBS Occupation Detail'!$G$3:$G$912,$A88)-_xlfn.MINIFS('HBS Occupation Detail'!$E$3:$E$912,'HBS Occupation Detail'!$G$3:$G$912,$A88)</f>
        <v>0</v>
      </c>
      <c r="K88" s="24" t="n">
        <f aca="false">IFERROR(INDEX('BLS OEWS May2025'!$D$3:$D$1396,MATCH($A88,'BLS OEWS May2025'!$A$3:$A$1396,0)),0)</f>
        <v>64810</v>
      </c>
      <c r="L88" s="0" t="str">
        <f aca="false">IF(H88&gt;='Exposure Bands'!$B$6,"High",IF(H88&gt;='Exposure Bands'!$B$5,"Elevated",IF(H88&gt;='Exposure Bands'!$B$4,"Moderate","Low")))</f>
        <v>High</v>
      </c>
      <c r="M88" s="28"/>
    </row>
    <row r="89" customFormat="false" ht="15" hidden="false" customHeight="true" outlineLevel="0" collapsed="false">
      <c r="A89" s="0" t="s">
        <v>346</v>
      </c>
      <c r="B89" s="0" t="str">
        <f aca="false">IFERROR(INDEX('BLS OEWS May2025'!$B$3:$B$1396,MATCH($A89,'BLS OEWS May2025'!$A$3:$A$1396,0)),"")</f>
        <v>Market Research Analysts and Marketing Specialists</v>
      </c>
      <c r="C89" s="0" t="s">
        <v>2705</v>
      </c>
      <c r="D89" s="0" t="s">
        <v>2733</v>
      </c>
      <c r="E89" s="0" t="s">
        <v>4486</v>
      </c>
      <c r="F89" s="0" t="str">
        <f aca="false">LEFT($A89,6)&amp;"0"</f>
        <v>13-1160</v>
      </c>
      <c r="G89" s="0" t="n">
        <f aca="false">COUNTIF('HBS Occupation Detail'!$G$3:$G$912,$A89)</f>
        <v>2</v>
      </c>
      <c r="H89" s="27" t="n">
        <f aca="false">AVERAGEIF('HBS Occupation Detail'!$G$3:$G$912,$A89,'HBS Occupation Detail'!$E$3:$E$912)</f>
        <v>0.54</v>
      </c>
      <c r="I89" s="27" t="n">
        <f aca="false">AVERAGEIF('HBS Occupation Detail'!$G$3:$G$912,$A89,'HBS Occupation Detail'!$F$3:$F$912)</f>
        <v>0.14</v>
      </c>
      <c r="J89" s="27" t="n">
        <f aca="false">_xlfn.MAXIFS('HBS Occupation Detail'!$E$3:$E$912,'HBS Occupation Detail'!$G$3:$G$912,$A89)-_xlfn.MINIFS('HBS Occupation Detail'!$E$3:$E$912,'HBS Occupation Detail'!$G$3:$G$912,$A89)</f>
        <v>0.04</v>
      </c>
      <c r="K89" s="24" t="n">
        <f aca="false">IFERROR(INDEX('BLS OEWS May2025'!$D$3:$D$1396,MATCH($A89,'BLS OEWS May2025'!$A$3:$A$1396,0)),0)</f>
        <v>899580</v>
      </c>
      <c r="L89" s="0" t="str">
        <f aca="false">IF(H89&gt;='Exposure Bands'!$B$6,"High",IF(H89&gt;='Exposure Bands'!$B$5,"Elevated",IF(H89&gt;='Exposure Bands'!$B$4,"Moderate","Low")))</f>
        <v>High</v>
      </c>
      <c r="M89" s="28" t="s">
        <v>4498</v>
      </c>
    </row>
    <row r="90" customFormat="false" ht="15" hidden="false" customHeight="true" outlineLevel="0" collapsed="false">
      <c r="A90" s="0" t="s">
        <v>334</v>
      </c>
      <c r="B90" s="0" t="str">
        <f aca="false">IFERROR(INDEX('BLS OEWS May2025'!$B$3:$B$1396,MATCH($A90,'BLS OEWS May2025'!$A$3:$A$1396,0)),"")</f>
        <v>Meeting, Convention, and Event Planners</v>
      </c>
      <c r="C90" s="0" t="s">
        <v>2705</v>
      </c>
      <c r="D90" s="0" t="s">
        <v>2733</v>
      </c>
      <c r="E90" s="0" t="s">
        <v>2938</v>
      </c>
      <c r="F90" s="0" t="str">
        <f aca="false">LEFT($A90,6)&amp;"0"</f>
        <v>13-1120</v>
      </c>
      <c r="G90" s="0" t="n">
        <f aca="false">COUNTIF('HBS Occupation Detail'!$G$3:$G$912,$A90)</f>
        <v>1</v>
      </c>
      <c r="H90" s="27" t="n">
        <f aca="false">AVERAGEIF('HBS Occupation Detail'!$G$3:$G$912,$A90,'HBS Occupation Detail'!$E$3:$E$912)</f>
        <v>0.54</v>
      </c>
      <c r="I90" s="27" t="n">
        <f aca="false">AVERAGEIF('HBS Occupation Detail'!$G$3:$G$912,$A90,'HBS Occupation Detail'!$F$3:$F$912)</f>
        <v>0.37</v>
      </c>
      <c r="J90" s="27" t="n">
        <f aca="false">_xlfn.MAXIFS('HBS Occupation Detail'!$E$3:$E$912,'HBS Occupation Detail'!$G$3:$G$912,$A90)-_xlfn.MINIFS('HBS Occupation Detail'!$E$3:$E$912,'HBS Occupation Detail'!$G$3:$G$912,$A90)</f>
        <v>0</v>
      </c>
      <c r="K90" s="24" t="n">
        <f aca="false">IFERROR(INDEX('BLS OEWS May2025'!$D$3:$D$1396,MATCH($A90,'BLS OEWS May2025'!$A$3:$A$1396,0)),0)</f>
        <v>142860</v>
      </c>
      <c r="L90" s="0" t="str">
        <f aca="false">IF(H90&gt;='Exposure Bands'!$B$6,"High",IF(H90&gt;='Exposure Bands'!$B$5,"Elevated",IF(H90&gt;='Exposure Bands'!$B$4,"Moderate","Low")))</f>
        <v>High</v>
      </c>
      <c r="M90" s="28"/>
    </row>
    <row r="91" customFormat="false" ht="15" hidden="false" customHeight="true" outlineLevel="0" collapsed="false">
      <c r="A91" s="0" t="s">
        <v>1053</v>
      </c>
      <c r="B91" s="0" t="str">
        <f aca="false">IFERROR(INDEX('BLS OEWS May2025'!$B$3:$B$1396,MATCH($A91,'BLS OEWS May2025'!$A$3:$A$1396,0)),"")</f>
        <v>News Analysts, Reporters, and Journalists</v>
      </c>
      <c r="C91" s="0" t="s">
        <v>2705</v>
      </c>
      <c r="D91" s="0" t="s">
        <v>2716</v>
      </c>
      <c r="E91" s="0" t="s">
        <v>2942</v>
      </c>
      <c r="F91" s="0" t="str">
        <f aca="false">LEFT($A91,6)&amp;"0"</f>
        <v>27-3020</v>
      </c>
      <c r="G91" s="0" t="n">
        <f aca="false">COUNTIF('HBS Occupation Detail'!$G$3:$G$912,$A91)</f>
        <v>1</v>
      </c>
      <c r="H91" s="27" t="n">
        <f aca="false">AVERAGEIF('HBS Occupation Detail'!$G$3:$G$912,$A91,'HBS Occupation Detail'!$E$3:$E$912)</f>
        <v>0.54</v>
      </c>
      <c r="I91" s="27" t="n">
        <f aca="false">AVERAGEIF('HBS Occupation Detail'!$G$3:$G$912,$A91,'HBS Occupation Detail'!$F$3:$F$912)</f>
        <v>0.41</v>
      </c>
      <c r="J91" s="27" t="n">
        <f aca="false">_xlfn.MAXIFS('HBS Occupation Detail'!$E$3:$E$912,'HBS Occupation Detail'!$G$3:$G$912,$A91)-_xlfn.MINIFS('HBS Occupation Detail'!$E$3:$E$912,'HBS Occupation Detail'!$G$3:$G$912,$A91)</f>
        <v>0</v>
      </c>
      <c r="K91" s="24" t="n">
        <f aca="false">IFERROR(INDEX('BLS OEWS May2025'!$D$3:$D$1396,MATCH($A91,'BLS OEWS May2025'!$A$3:$A$1396,0)),0)</f>
        <v>39250</v>
      </c>
      <c r="L91" s="0" t="str">
        <f aca="false">IF(H91&gt;='Exposure Bands'!$B$6,"High",IF(H91&gt;='Exposure Bands'!$B$5,"Elevated",IF(H91&gt;='Exposure Bands'!$B$4,"Moderate","Low")))</f>
        <v>High</v>
      </c>
      <c r="M91" s="28"/>
    </row>
    <row r="92" customFormat="false" ht="15" hidden="false" customHeight="true" outlineLevel="0" collapsed="false">
      <c r="A92" s="0" t="s">
        <v>597</v>
      </c>
      <c r="B92" s="0" t="str">
        <f aca="false">IFERROR(INDEX('BLS OEWS May2025'!$B$3:$B$1396,MATCH($A92,'BLS OEWS May2025'!$A$3:$A$1396,0)),"")</f>
        <v>Epidemiologists</v>
      </c>
      <c r="C92" s="0" t="s">
        <v>2705</v>
      </c>
      <c r="D92" s="0" t="s">
        <v>2730</v>
      </c>
      <c r="E92" s="0" t="s">
        <v>598</v>
      </c>
      <c r="F92" s="0" t="str">
        <f aca="false">LEFT($A92,6)&amp;"0"</f>
        <v>19-1040</v>
      </c>
      <c r="G92" s="0" t="n">
        <f aca="false">COUNTIF('HBS Occupation Detail'!$G$3:$G$912,$A92)</f>
        <v>1</v>
      </c>
      <c r="H92" s="27" t="n">
        <f aca="false">AVERAGEIF('HBS Occupation Detail'!$G$3:$G$912,$A92,'HBS Occupation Detail'!$E$3:$E$912)</f>
        <v>0.54</v>
      </c>
      <c r="I92" s="27" t="n">
        <f aca="false">AVERAGEIF('HBS Occupation Detail'!$G$3:$G$912,$A92,'HBS Occupation Detail'!$F$3:$F$912)</f>
        <v>0.19</v>
      </c>
      <c r="J92" s="27" t="n">
        <f aca="false">_xlfn.MAXIFS('HBS Occupation Detail'!$E$3:$E$912,'HBS Occupation Detail'!$G$3:$G$912,$A92)-_xlfn.MINIFS('HBS Occupation Detail'!$E$3:$E$912,'HBS Occupation Detail'!$G$3:$G$912,$A92)</f>
        <v>0</v>
      </c>
      <c r="K92" s="24" t="n">
        <f aca="false">IFERROR(INDEX('BLS OEWS May2025'!$D$3:$D$1396,MATCH($A92,'BLS OEWS May2025'!$A$3:$A$1396,0)),0)</f>
        <v>12090</v>
      </c>
      <c r="L92" s="0" t="str">
        <f aca="false">IF(H92&gt;='Exposure Bands'!$B$6,"High",IF(H92&gt;='Exposure Bands'!$B$5,"Elevated",IF(H92&gt;='Exposure Bands'!$B$4,"Moderate","Low")))</f>
        <v>High</v>
      </c>
      <c r="M92" s="28"/>
    </row>
    <row r="93" customFormat="false" ht="15" hidden="false" customHeight="true" outlineLevel="0" collapsed="false">
      <c r="A93" s="0" t="s">
        <v>368</v>
      </c>
      <c r="B93" s="0" t="str">
        <f aca="false">IFERROR(INDEX('BLS OEWS May2025'!$B$3:$B$1396,MATCH($A93,'BLS OEWS May2025'!$A$3:$A$1396,0)),"")</f>
        <v>Personal Financial Advisors</v>
      </c>
      <c r="C93" s="0" t="s">
        <v>2705</v>
      </c>
      <c r="D93" s="0" t="s">
        <v>2733</v>
      </c>
      <c r="E93" s="0" t="s">
        <v>2948</v>
      </c>
      <c r="F93" s="0" t="str">
        <f aca="false">LEFT($A93,6)&amp;"0"</f>
        <v>13-2050</v>
      </c>
      <c r="G93" s="0" t="n">
        <f aca="false">COUNTIF('HBS Occupation Detail'!$G$3:$G$912,$A93)</f>
        <v>1</v>
      </c>
      <c r="H93" s="27" t="n">
        <f aca="false">AVERAGEIF('HBS Occupation Detail'!$G$3:$G$912,$A93,'HBS Occupation Detail'!$E$3:$E$912)</f>
        <v>0.54</v>
      </c>
      <c r="I93" s="27" t="n">
        <f aca="false">AVERAGEIF('HBS Occupation Detail'!$G$3:$G$912,$A93,'HBS Occupation Detail'!$F$3:$F$912)</f>
        <v>0.25</v>
      </c>
      <c r="J93" s="27" t="n">
        <f aca="false">_xlfn.MAXIFS('HBS Occupation Detail'!$E$3:$E$912,'HBS Occupation Detail'!$G$3:$G$912,$A93)-_xlfn.MINIFS('HBS Occupation Detail'!$E$3:$E$912,'HBS Occupation Detail'!$G$3:$G$912,$A93)</f>
        <v>0</v>
      </c>
      <c r="K93" s="24" t="n">
        <f aca="false">IFERROR(INDEX('BLS OEWS May2025'!$D$3:$D$1396,MATCH($A93,'BLS OEWS May2025'!$A$3:$A$1396,0)),0)</f>
        <v>266800</v>
      </c>
      <c r="L93" s="0" t="str">
        <f aca="false">IF(H93&gt;='Exposure Bands'!$B$6,"High",IF(H93&gt;='Exposure Bands'!$B$5,"Elevated",IF(H93&gt;='Exposure Bands'!$B$4,"Moderate","Low")))</f>
        <v>High</v>
      </c>
      <c r="M93" s="28"/>
    </row>
    <row r="94" customFormat="false" ht="15" hidden="false" customHeight="true" outlineLevel="0" collapsed="false">
      <c r="A94" s="0" t="s">
        <v>615</v>
      </c>
      <c r="B94" s="0" t="str">
        <f aca="false">IFERROR(INDEX('BLS OEWS May2025'!$B$3:$B$1396,MATCH($A94,'BLS OEWS May2025'!$A$3:$A$1396,0)),"")</f>
        <v>Atmospheric and Space Scientists</v>
      </c>
      <c r="C94" s="0" t="s">
        <v>2705</v>
      </c>
      <c r="D94" s="0" t="s">
        <v>2730</v>
      </c>
      <c r="E94" s="0" t="s">
        <v>2952</v>
      </c>
      <c r="F94" s="0" t="str">
        <f aca="false">LEFT($A94,6)&amp;"0"</f>
        <v>19-2020</v>
      </c>
      <c r="G94" s="0" t="n">
        <f aca="false">COUNTIF('HBS Occupation Detail'!$G$3:$G$912,$A94)</f>
        <v>1</v>
      </c>
      <c r="H94" s="27" t="n">
        <f aca="false">AVERAGEIF('HBS Occupation Detail'!$G$3:$G$912,$A94,'HBS Occupation Detail'!$E$3:$E$912)</f>
        <v>0.54</v>
      </c>
      <c r="I94" s="27" t="n">
        <f aca="false">AVERAGEIF('HBS Occupation Detail'!$G$3:$G$912,$A94,'HBS Occupation Detail'!$F$3:$F$912)</f>
        <v>0.26</v>
      </c>
      <c r="J94" s="27" t="n">
        <f aca="false">_xlfn.MAXIFS('HBS Occupation Detail'!$E$3:$E$912,'HBS Occupation Detail'!$G$3:$G$912,$A94)-_xlfn.MINIFS('HBS Occupation Detail'!$E$3:$E$912,'HBS Occupation Detail'!$G$3:$G$912,$A94)</f>
        <v>0</v>
      </c>
      <c r="K94" s="24" t="n">
        <f aca="false">IFERROR(INDEX('BLS OEWS May2025'!$D$3:$D$1396,MATCH($A94,'BLS OEWS May2025'!$A$3:$A$1396,0)),0)</f>
        <v>10000</v>
      </c>
      <c r="L94" s="0" t="str">
        <f aca="false">IF(H94&gt;='Exposure Bands'!$B$6,"High",IF(H94&gt;='Exposure Bands'!$B$5,"Elevated",IF(H94&gt;='Exposure Bands'!$B$4,"Moderate","Low")))</f>
        <v>High</v>
      </c>
      <c r="M94" s="28"/>
    </row>
    <row r="95" customFormat="false" ht="15" hidden="false" customHeight="true" outlineLevel="0" collapsed="false">
      <c r="A95" s="0" t="s">
        <v>668</v>
      </c>
      <c r="B95" s="0" t="str">
        <f aca="false">IFERROR(INDEX('BLS OEWS May2025'!$B$3:$B$1396,MATCH($A95,'BLS OEWS May2025'!$A$3:$A$1396,0)),"")</f>
        <v>Social Scientists and Related Workers, All Other</v>
      </c>
      <c r="C95" s="0" t="s">
        <v>2705</v>
      </c>
      <c r="D95" s="0" t="s">
        <v>2730</v>
      </c>
      <c r="E95" s="0" t="s">
        <v>2954</v>
      </c>
      <c r="F95" s="0" t="str">
        <f aca="false">LEFT($A95,6)&amp;"0"</f>
        <v>19-3090</v>
      </c>
      <c r="G95" s="0" t="n">
        <f aca="false">COUNTIF('HBS Occupation Detail'!$G$3:$G$912,$A95)</f>
        <v>1</v>
      </c>
      <c r="H95" s="27" t="n">
        <f aca="false">AVERAGEIF('HBS Occupation Detail'!$G$3:$G$912,$A95,'HBS Occupation Detail'!$E$3:$E$912)</f>
        <v>0.53</v>
      </c>
      <c r="I95" s="27" t="n">
        <f aca="false">AVERAGEIF('HBS Occupation Detail'!$G$3:$G$912,$A95,'HBS Occupation Detail'!$F$3:$F$912)</f>
        <v>0.16</v>
      </c>
      <c r="J95" s="27" t="n">
        <f aca="false">_xlfn.MAXIFS('HBS Occupation Detail'!$E$3:$E$912,'HBS Occupation Detail'!$G$3:$G$912,$A95)-_xlfn.MINIFS('HBS Occupation Detail'!$E$3:$E$912,'HBS Occupation Detail'!$G$3:$G$912,$A95)</f>
        <v>0</v>
      </c>
      <c r="K95" s="24" t="n">
        <f aca="false">IFERROR(INDEX('BLS OEWS May2025'!$D$3:$D$1396,MATCH($A95,'BLS OEWS May2025'!$A$3:$A$1396,0)),0)</f>
        <v>37100</v>
      </c>
      <c r="L95" s="0" t="str">
        <f aca="false">IF(H95&gt;='Exposure Bands'!$B$6,"High",IF(H95&gt;='Exposure Bands'!$B$5,"Elevated",IF(H95&gt;='Exposure Bands'!$B$4,"Moderate","Low")))</f>
        <v>High</v>
      </c>
      <c r="M95" s="28"/>
    </row>
    <row r="96" customFormat="false" ht="15" hidden="false" customHeight="true" outlineLevel="0" collapsed="false">
      <c r="A96" s="0" t="s">
        <v>1829</v>
      </c>
      <c r="B96" s="0" t="str">
        <f aca="false">IFERROR(INDEX('BLS OEWS May2025'!$B$3:$B$1396,MATCH($A96,'BLS OEWS May2025'!$A$3:$A$1396,0)),"")</f>
        <v>Legal Secretaries and Administrative Assistants</v>
      </c>
      <c r="C96" s="0" t="s">
        <v>2705</v>
      </c>
      <c r="D96" s="0" t="s">
        <v>2713</v>
      </c>
      <c r="E96" s="0" t="s">
        <v>2956</v>
      </c>
      <c r="F96" s="0" t="str">
        <f aca="false">LEFT($A96,6)&amp;"0"</f>
        <v>43-6010</v>
      </c>
      <c r="G96" s="0" t="n">
        <f aca="false">COUNTIF('HBS Occupation Detail'!$G$3:$G$912,$A96)</f>
        <v>1</v>
      </c>
      <c r="H96" s="27" t="n">
        <f aca="false">AVERAGEIF('HBS Occupation Detail'!$G$3:$G$912,$A96,'HBS Occupation Detail'!$E$3:$E$912)</f>
        <v>0.53</v>
      </c>
      <c r="I96" s="27" t="n">
        <f aca="false">AVERAGEIF('HBS Occupation Detail'!$G$3:$G$912,$A96,'HBS Occupation Detail'!$F$3:$F$912)</f>
        <v>0.42</v>
      </c>
      <c r="J96" s="27" t="n">
        <f aca="false">_xlfn.MAXIFS('HBS Occupation Detail'!$E$3:$E$912,'HBS Occupation Detail'!$G$3:$G$912,$A96)-_xlfn.MINIFS('HBS Occupation Detail'!$E$3:$E$912,'HBS Occupation Detail'!$G$3:$G$912,$A96)</f>
        <v>0</v>
      </c>
      <c r="K96" s="24" t="n">
        <f aca="false">IFERROR(INDEX('BLS OEWS May2025'!$D$3:$D$1396,MATCH($A96,'BLS OEWS May2025'!$A$3:$A$1396,0)),0)</f>
        <v>156280</v>
      </c>
      <c r="L96" s="0" t="str">
        <f aca="false">IF(H96&gt;='Exposure Bands'!$B$6,"High",IF(H96&gt;='Exposure Bands'!$B$5,"Elevated",IF(H96&gt;='Exposure Bands'!$B$4,"Moderate","Low")))</f>
        <v>High</v>
      </c>
      <c r="M96" s="28"/>
    </row>
    <row r="97" customFormat="false" ht="15" hidden="false" customHeight="true" outlineLevel="0" collapsed="false">
      <c r="A97" s="0" t="s">
        <v>772</v>
      </c>
      <c r="B97" s="0" t="str">
        <f aca="false">IFERROR(INDEX('BLS OEWS May2025'!$B$3:$B$1396,MATCH($A97,'BLS OEWS May2025'!$A$3:$A$1396,0)),"")</f>
        <v>Judicial Law Clerks</v>
      </c>
      <c r="C97" s="0" t="s">
        <v>2705</v>
      </c>
      <c r="D97" s="0" t="s">
        <v>2845</v>
      </c>
      <c r="E97" s="0" t="s">
        <v>2958</v>
      </c>
      <c r="F97" s="0" t="str">
        <f aca="false">LEFT($A97,6)&amp;"0"</f>
        <v>23-1010</v>
      </c>
      <c r="G97" s="0" t="n">
        <f aca="false">COUNTIF('HBS Occupation Detail'!$G$3:$G$912,$A97)</f>
        <v>1</v>
      </c>
      <c r="H97" s="27" t="n">
        <f aca="false">AVERAGEIF('HBS Occupation Detail'!$G$3:$G$912,$A97,'HBS Occupation Detail'!$E$3:$E$912)</f>
        <v>0.53</v>
      </c>
      <c r="I97" s="27" t="n">
        <f aca="false">AVERAGEIF('HBS Occupation Detail'!$G$3:$G$912,$A97,'HBS Occupation Detail'!$F$3:$F$912)</f>
        <v>0.45</v>
      </c>
      <c r="J97" s="27" t="n">
        <f aca="false">_xlfn.MAXIFS('HBS Occupation Detail'!$E$3:$E$912,'HBS Occupation Detail'!$G$3:$G$912,$A97)-_xlfn.MINIFS('HBS Occupation Detail'!$E$3:$E$912,'HBS Occupation Detail'!$G$3:$G$912,$A97)</f>
        <v>0</v>
      </c>
      <c r="K97" s="24" t="n">
        <f aca="false">IFERROR(INDEX('BLS OEWS May2025'!$D$3:$D$1396,MATCH($A97,'BLS OEWS May2025'!$A$3:$A$1396,0)),0)</f>
        <v>13290</v>
      </c>
      <c r="L97" s="0" t="str">
        <f aca="false">IF(H97&gt;='Exposure Bands'!$B$6,"High",IF(H97&gt;='Exposure Bands'!$B$5,"Elevated",IF(H97&gt;='Exposure Bands'!$B$4,"Moderate","Low")))</f>
        <v>High</v>
      </c>
      <c r="M97" s="28"/>
    </row>
    <row r="98" customFormat="false" ht="15" hidden="false" customHeight="true" outlineLevel="0" collapsed="false">
      <c r="A98" s="0" t="s">
        <v>956</v>
      </c>
      <c r="B98" s="0" t="str">
        <f aca="false">IFERROR(INDEX('BLS OEWS May2025'!$B$3:$B$1396,MATCH($A98,'BLS OEWS May2025'!$A$3:$A$1396,0)),"")</f>
        <v>Librarians and Media Collections Specialists</v>
      </c>
      <c r="C98" s="0" t="s">
        <v>2705</v>
      </c>
      <c r="D98" s="0" t="s">
        <v>2760</v>
      </c>
      <c r="E98" s="0" t="s">
        <v>2964</v>
      </c>
      <c r="F98" s="0" t="str">
        <f aca="false">LEFT($A98,6)&amp;"0"</f>
        <v>25-4020</v>
      </c>
      <c r="G98" s="0" t="n">
        <f aca="false">COUNTIF('HBS Occupation Detail'!$G$3:$G$912,$A98)</f>
        <v>1</v>
      </c>
      <c r="H98" s="27" t="n">
        <f aca="false">AVERAGEIF('HBS Occupation Detail'!$G$3:$G$912,$A98,'HBS Occupation Detail'!$E$3:$E$912)</f>
        <v>0.53</v>
      </c>
      <c r="I98" s="27" t="n">
        <f aca="false">AVERAGEIF('HBS Occupation Detail'!$G$3:$G$912,$A98,'HBS Occupation Detail'!$F$3:$F$912)</f>
        <v>0.41</v>
      </c>
      <c r="J98" s="27" t="n">
        <f aca="false">_xlfn.MAXIFS('HBS Occupation Detail'!$E$3:$E$912,'HBS Occupation Detail'!$G$3:$G$912,$A98)-_xlfn.MINIFS('HBS Occupation Detail'!$E$3:$E$912,'HBS Occupation Detail'!$G$3:$G$912,$A98)</f>
        <v>0</v>
      </c>
      <c r="K98" s="24" t="n">
        <f aca="false">IFERROR(INDEX('BLS OEWS May2025'!$D$3:$D$1396,MATCH($A98,'BLS OEWS May2025'!$A$3:$A$1396,0)),0)</f>
        <v>133790</v>
      </c>
      <c r="L98" s="0" t="str">
        <f aca="false">IF(H98&gt;='Exposure Bands'!$B$6,"High",IF(H98&gt;='Exposure Bands'!$B$5,"Elevated",IF(H98&gt;='Exposure Bands'!$B$4,"Moderate","Low")))</f>
        <v>High</v>
      </c>
      <c r="M98" s="28"/>
    </row>
    <row r="99" customFormat="false" ht="15" hidden="false" customHeight="true" outlineLevel="0" collapsed="false">
      <c r="A99" s="0" t="s">
        <v>1060</v>
      </c>
      <c r="B99" s="0" t="str">
        <f aca="false">IFERROR(INDEX('BLS OEWS May2025'!$B$3:$B$1396,MATCH($A99,'BLS OEWS May2025'!$A$3:$A$1396,0)),"")</f>
        <v>Editors</v>
      </c>
      <c r="C99" s="0" t="s">
        <v>2705</v>
      </c>
      <c r="D99" s="0" t="s">
        <v>2716</v>
      </c>
      <c r="E99" s="0" t="s">
        <v>1061</v>
      </c>
      <c r="F99" s="0" t="str">
        <f aca="false">LEFT($A99,6)&amp;"0"</f>
        <v>27-3040</v>
      </c>
      <c r="G99" s="0" t="n">
        <f aca="false">COUNTIF('HBS Occupation Detail'!$G$3:$G$912,$A99)</f>
        <v>1</v>
      </c>
      <c r="H99" s="27" t="n">
        <f aca="false">AVERAGEIF('HBS Occupation Detail'!$G$3:$G$912,$A99,'HBS Occupation Detail'!$E$3:$E$912)</f>
        <v>0.53</v>
      </c>
      <c r="I99" s="27" t="n">
        <f aca="false">AVERAGEIF('HBS Occupation Detail'!$G$3:$G$912,$A99,'HBS Occupation Detail'!$F$3:$F$912)</f>
        <v>0.4</v>
      </c>
      <c r="J99" s="27" t="n">
        <f aca="false">_xlfn.MAXIFS('HBS Occupation Detail'!$E$3:$E$912,'HBS Occupation Detail'!$G$3:$G$912,$A99)-_xlfn.MINIFS('HBS Occupation Detail'!$E$3:$E$912,'HBS Occupation Detail'!$G$3:$G$912,$A99)</f>
        <v>0</v>
      </c>
      <c r="K99" s="24" t="n">
        <f aca="false">IFERROR(INDEX('BLS OEWS May2025'!$D$3:$D$1396,MATCH($A99,'BLS OEWS May2025'!$A$3:$A$1396,0)),0)</f>
        <v>91690</v>
      </c>
      <c r="L99" s="0" t="str">
        <f aca="false">IF(H99&gt;='Exposure Bands'!$B$6,"High",IF(H99&gt;='Exposure Bands'!$B$5,"Elevated",IF(H99&gt;='Exposure Bands'!$B$4,"Moderate","Low")))</f>
        <v>High</v>
      </c>
      <c r="M99" s="28"/>
    </row>
    <row r="100" customFormat="false" ht="15" hidden="false" customHeight="true" outlineLevel="0" collapsed="false">
      <c r="A100" s="0" t="s">
        <v>1050</v>
      </c>
      <c r="B100" s="0" t="str">
        <f aca="false">IFERROR(INDEX('BLS OEWS May2025'!$B$3:$B$1396,MATCH($A100,'BLS OEWS May2025'!$A$3:$A$1396,0)),"")</f>
        <v>Broadcast Announcers and Radio Disc Jockeys</v>
      </c>
      <c r="C100" s="0" t="s">
        <v>2705</v>
      </c>
      <c r="D100" s="0" t="s">
        <v>2716</v>
      </c>
      <c r="E100" s="0" t="s">
        <v>2969</v>
      </c>
      <c r="F100" s="0" t="str">
        <f aca="false">LEFT($A100,6)&amp;"0"</f>
        <v>27-3010</v>
      </c>
      <c r="G100" s="0" t="n">
        <f aca="false">COUNTIF('HBS Occupation Detail'!$G$3:$G$912,$A100)</f>
        <v>1</v>
      </c>
      <c r="H100" s="27" t="n">
        <f aca="false">AVERAGEIF('HBS Occupation Detail'!$G$3:$G$912,$A100,'HBS Occupation Detail'!$E$3:$E$912)</f>
        <v>0.53</v>
      </c>
      <c r="I100" s="27" t="n">
        <f aca="false">AVERAGEIF('HBS Occupation Detail'!$G$3:$G$912,$A100,'HBS Occupation Detail'!$F$3:$F$912)</f>
        <v>0.46</v>
      </c>
      <c r="J100" s="27" t="n">
        <f aca="false">_xlfn.MAXIFS('HBS Occupation Detail'!$E$3:$E$912,'HBS Occupation Detail'!$G$3:$G$912,$A100)-_xlfn.MINIFS('HBS Occupation Detail'!$E$3:$E$912,'HBS Occupation Detail'!$G$3:$G$912,$A100)</f>
        <v>0</v>
      </c>
      <c r="K100" s="24" t="n">
        <f aca="false">IFERROR(INDEX('BLS OEWS May2025'!$D$3:$D$1396,MATCH($A100,'BLS OEWS May2025'!$A$3:$A$1396,0)),0)</f>
        <v>21240</v>
      </c>
      <c r="L100" s="0" t="str">
        <f aca="false">IF(H100&gt;='Exposure Bands'!$B$6,"High",IF(H100&gt;='Exposure Bands'!$B$5,"Elevated",IF(H100&gt;='Exposure Bands'!$B$4,"Moderate","Low")))</f>
        <v>High</v>
      </c>
      <c r="M100" s="28"/>
    </row>
    <row r="101" customFormat="false" ht="15" hidden="false" customHeight="true" outlineLevel="0" collapsed="false">
      <c r="A101" s="0" t="s">
        <v>862</v>
      </c>
      <c r="B101" s="0" t="str">
        <f aca="false">IFERROR(INDEX('BLS OEWS May2025'!$B$3:$B$1396,MATCH($A101,'BLS OEWS May2025'!$A$3:$A$1396,0)),"")</f>
        <v>Criminal Justice and Law Enforcement Teachers, Postsecondary</v>
      </c>
      <c r="C101" s="0" t="s">
        <v>2705</v>
      </c>
      <c r="D101" s="0" t="s">
        <v>2760</v>
      </c>
      <c r="E101" s="0" t="s">
        <v>2975</v>
      </c>
      <c r="F101" s="0" t="str">
        <f aca="false">LEFT($A101,6)&amp;"0"</f>
        <v>25-1110</v>
      </c>
      <c r="G101" s="0" t="n">
        <f aca="false">COUNTIF('HBS Occupation Detail'!$G$3:$G$912,$A101)</f>
        <v>1</v>
      </c>
      <c r="H101" s="27" t="n">
        <f aca="false">AVERAGEIF('HBS Occupation Detail'!$G$3:$G$912,$A101,'HBS Occupation Detail'!$E$3:$E$912)</f>
        <v>0.53</v>
      </c>
      <c r="I101" s="27" t="n">
        <f aca="false">AVERAGEIF('HBS Occupation Detail'!$G$3:$G$912,$A101,'HBS Occupation Detail'!$F$3:$F$912)</f>
        <v>0.45</v>
      </c>
      <c r="J101" s="27" t="n">
        <f aca="false">_xlfn.MAXIFS('HBS Occupation Detail'!$E$3:$E$912,'HBS Occupation Detail'!$G$3:$G$912,$A101)-_xlfn.MINIFS('HBS Occupation Detail'!$E$3:$E$912,'HBS Occupation Detail'!$G$3:$G$912,$A101)</f>
        <v>0</v>
      </c>
      <c r="K101" s="24" t="n">
        <f aca="false">IFERROR(INDEX('BLS OEWS May2025'!$D$3:$D$1396,MATCH($A101,'BLS OEWS May2025'!$A$3:$A$1396,0)),0)</f>
        <v>13150</v>
      </c>
      <c r="L101" s="0" t="str">
        <f aca="false">IF(H101&gt;='Exposure Bands'!$B$6,"High",IF(H101&gt;='Exposure Bands'!$B$5,"Elevated",IF(H101&gt;='Exposure Bands'!$B$4,"Moderate","Low")))</f>
        <v>High</v>
      </c>
      <c r="M101" s="28"/>
    </row>
    <row r="102" customFormat="false" ht="41.25" hidden="false" customHeight="true" outlineLevel="0" collapsed="false">
      <c r="A102" s="0" t="s">
        <v>292</v>
      </c>
      <c r="B102" s="0" t="str">
        <f aca="false">IFERROR(INDEX('BLS OEWS May2025'!$B$3:$B$1396,MATCH($A102,'BLS OEWS May2025'!$A$3:$A$1396,0)),"")</f>
        <v>Managers, All Other</v>
      </c>
      <c r="C102" s="0" t="s">
        <v>2705</v>
      </c>
      <c r="D102" s="0" t="s">
        <v>2804</v>
      </c>
      <c r="E102" s="0" t="s">
        <v>4486</v>
      </c>
      <c r="F102" s="0" t="str">
        <f aca="false">LEFT($A102,6)&amp;"0"</f>
        <v>11-9190</v>
      </c>
      <c r="G102" s="0" t="n">
        <f aca="false">COUNTIF('HBS Occupation Detail'!$G$3:$G$912,$A102)</f>
        <v>6</v>
      </c>
      <c r="H102" s="27" t="n">
        <f aca="false">AVERAGEIF('HBS Occupation Detail'!$G$3:$G$912,$A102,'HBS Occupation Detail'!$E$3:$E$912)</f>
        <v>0.528333333333333</v>
      </c>
      <c r="I102" s="27" t="n">
        <f aca="false">AVERAGEIF('HBS Occupation Detail'!$G$3:$G$912,$A102,'HBS Occupation Detail'!$F$3:$F$912)</f>
        <v>0.223333333333333</v>
      </c>
      <c r="J102" s="27" t="n">
        <f aca="false">_xlfn.MAXIFS('HBS Occupation Detail'!$E$3:$E$912,'HBS Occupation Detail'!$G$3:$G$912,$A102)-_xlfn.MINIFS('HBS Occupation Detail'!$E$3:$E$912,'HBS Occupation Detail'!$G$3:$G$912,$A102)</f>
        <v>0.25</v>
      </c>
      <c r="K102" s="24" t="n">
        <f aca="false">IFERROR(INDEX('BLS OEWS May2025'!$D$3:$D$1396,MATCH($A102,'BLS OEWS May2025'!$A$3:$A$1396,0)),0)</f>
        <v>622190</v>
      </c>
      <c r="L102" s="0" t="str">
        <f aca="false">IF(H102&gt;='Exposure Bands'!$B$6,"High",IF(H102&gt;='Exposure Bands'!$B$5,"Elevated",IF(H102&gt;='Exposure Bands'!$B$4,"Moderate","Low")))</f>
        <v>High</v>
      </c>
      <c r="M102" s="28" t="s">
        <v>4499</v>
      </c>
    </row>
    <row r="103" customFormat="false" ht="15" hidden="false" customHeight="true" outlineLevel="0" collapsed="false">
      <c r="A103" s="0" t="s">
        <v>325</v>
      </c>
      <c r="B103" s="0" t="str">
        <f aca="false">IFERROR(INDEX('BLS OEWS May2025'!$B$3:$B$1396,MATCH($A103,'BLS OEWS May2025'!$A$3:$A$1396,0)),"")</f>
        <v>Logisticians</v>
      </c>
      <c r="C103" s="0" t="s">
        <v>2705</v>
      </c>
      <c r="D103" s="0" t="s">
        <v>2733</v>
      </c>
      <c r="E103" s="0" t="s">
        <v>4486</v>
      </c>
      <c r="F103" s="0" t="str">
        <f aca="false">LEFT($A103,6)&amp;"0"</f>
        <v>13-1080</v>
      </c>
      <c r="G103" s="0" t="n">
        <f aca="false">COUNTIF('HBS Occupation Detail'!$G$3:$G$912,$A103)</f>
        <v>3</v>
      </c>
      <c r="H103" s="27" t="n">
        <f aca="false">AVERAGEIF('HBS Occupation Detail'!$G$3:$G$912,$A103,'HBS Occupation Detail'!$E$3:$E$912)</f>
        <v>0.526666666666667</v>
      </c>
      <c r="I103" s="27" t="n">
        <f aca="false">AVERAGEIF('HBS Occupation Detail'!$G$3:$G$912,$A103,'HBS Occupation Detail'!$F$3:$F$912)</f>
        <v>0.14</v>
      </c>
      <c r="J103" s="27" t="n">
        <f aca="false">_xlfn.MAXIFS('HBS Occupation Detail'!$E$3:$E$912,'HBS Occupation Detail'!$G$3:$G$912,$A103)-_xlfn.MINIFS('HBS Occupation Detail'!$E$3:$E$912,'HBS Occupation Detail'!$G$3:$G$912,$A103)</f>
        <v>0.08</v>
      </c>
      <c r="K103" s="24" t="n">
        <f aca="false">IFERROR(INDEX('BLS OEWS May2025'!$D$3:$D$1396,MATCH($A103,'BLS OEWS May2025'!$A$3:$A$1396,0)),0)</f>
        <v>251040</v>
      </c>
      <c r="L103" s="0" t="str">
        <f aca="false">IF(H103&gt;='Exposure Bands'!$B$6,"High",IF(H103&gt;='Exposure Bands'!$B$5,"Elevated",IF(H103&gt;='Exposure Bands'!$B$4,"Moderate","Low")))</f>
        <v>High</v>
      </c>
      <c r="M103" s="28" t="s">
        <v>4500</v>
      </c>
    </row>
    <row r="104" customFormat="false" ht="15" hidden="false" customHeight="true" outlineLevel="0" collapsed="false">
      <c r="A104" s="0" t="s">
        <v>288</v>
      </c>
      <c r="B104" s="0" t="str">
        <f aca="false">IFERROR(INDEX('BLS OEWS May2025'!$B$3:$B$1396,MATCH($A104,'BLS OEWS May2025'!$A$3:$A$1396,0)),"")</f>
        <v>Personal Service Managers, All Other</v>
      </c>
      <c r="C104" s="0" t="s">
        <v>2705</v>
      </c>
      <c r="D104" s="0" t="s">
        <v>2804</v>
      </c>
      <c r="E104" s="0" t="s">
        <v>4486</v>
      </c>
      <c r="F104" s="0" t="str">
        <f aca="false">LEFT($A104,6)&amp;"0"</f>
        <v>11-9170</v>
      </c>
      <c r="G104" s="0" t="n">
        <f aca="false">COUNTIF('HBS Occupation Detail'!$G$3:$G$912,$A104)</f>
        <v>2</v>
      </c>
      <c r="H104" s="27" t="n">
        <f aca="false">AVERAGEIF('HBS Occupation Detail'!$G$3:$G$912,$A104,'HBS Occupation Detail'!$E$3:$E$912)</f>
        <v>0.52</v>
      </c>
      <c r="I104" s="27" t="n">
        <f aca="false">AVERAGEIF('HBS Occupation Detail'!$G$3:$G$912,$A104,'HBS Occupation Detail'!$F$3:$F$912)</f>
        <v>0.355</v>
      </c>
      <c r="J104" s="27" t="n">
        <f aca="false">_xlfn.MAXIFS('HBS Occupation Detail'!$E$3:$E$912,'HBS Occupation Detail'!$G$3:$G$912,$A104)-_xlfn.MINIFS('HBS Occupation Detail'!$E$3:$E$912,'HBS Occupation Detail'!$G$3:$G$912,$A104)</f>
        <v>0.12</v>
      </c>
      <c r="K104" s="24" t="n">
        <f aca="false">IFERROR(INDEX('BLS OEWS May2025'!$D$3:$D$1396,MATCH($A104,'BLS OEWS May2025'!$A$3:$A$1396,0)),0)</f>
        <v>10450</v>
      </c>
      <c r="L104" s="0" t="str">
        <f aca="false">IF(H104&gt;='Exposure Bands'!$B$6,"High",IF(H104&gt;='Exposure Bands'!$B$5,"Elevated",IF(H104&gt;='Exposure Bands'!$B$4,"Moderate","Low")))</f>
        <v>High</v>
      </c>
      <c r="M104" s="28" t="s">
        <v>4501</v>
      </c>
    </row>
    <row r="105" customFormat="false" ht="15" hidden="false" customHeight="true" outlineLevel="0" collapsed="false">
      <c r="A105" s="0" t="s">
        <v>748</v>
      </c>
      <c r="B105" s="0" t="str">
        <f aca="false">IFERROR(INDEX('BLS OEWS May2025'!$B$3:$B$1396,MATCH($A105,'BLS OEWS May2025'!$A$3:$A$1396,0)),"")</f>
        <v>Community Health Workers</v>
      </c>
      <c r="C105" s="0" t="s">
        <v>2705</v>
      </c>
      <c r="D105" s="0" t="s">
        <v>2769</v>
      </c>
      <c r="E105" s="0" t="s">
        <v>2985</v>
      </c>
      <c r="F105" s="0" t="str">
        <f aca="false">LEFT($A105,6)&amp;"0"</f>
        <v>21-1090</v>
      </c>
      <c r="G105" s="0" t="n">
        <f aca="false">COUNTIF('HBS Occupation Detail'!$G$3:$G$912,$A105)</f>
        <v>1</v>
      </c>
      <c r="H105" s="27" t="n">
        <f aca="false">AVERAGEIF('HBS Occupation Detail'!$G$3:$G$912,$A105,'HBS Occupation Detail'!$E$3:$E$912)</f>
        <v>0.52</v>
      </c>
      <c r="I105" s="27" t="n">
        <f aca="false">AVERAGEIF('HBS Occupation Detail'!$G$3:$G$912,$A105,'HBS Occupation Detail'!$F$3:$F$912)</f>
        <v>0.41</v>
      </c>
      <c r="J105" s="27" t="n">
        <f aca="false">_xlfn.MAXIFS('HBS Occupation Detail'!$E$3:$E$912,'HBS Occupation Detail'!$G$3:$G$912,$A105)-_xlfn.MINIFS('HBS Occupation Detail'!$E$3:$E$912,'HBS Occupation Detail'!$G$3:$G$912,$A105)</f>
        <v>0</v>
      </c>
      <c r="K105" s="24" t="n">
        <f aca="false">IFERROR(INDEX('BLS OEWS May2025'!$D$3:$D$1396,MATCH($A105,'BLS OEWS May2025'!$A$3:$A$1396,0)),0)</f>
        <v>61660</v>
      </c>
      <c r="L105" s="0" t="str">
        <f aca="false">IF(H105&gt;='Exposure Bands'!$B$6,"High",IF(H105&gt;='Exposure Bands'!$B$5,"Elevated",IF(H105&gt;='Exposure Bands'!$B$4,"Moderate","Low")))</f>
        <v>High</v>
      </c>
      <c r="M105" s="28"/>
    </row>
    <row r="106" customFormat="false" ht="15" hidden="false" customHeight="true" outlineLevel="0" collapsed="false">
      <c r="A106" s="0" t="s">
        <v>573</v>
      </c>
      <c r="B106" s="0" t="str">
        <f aca="false">IFERROR(INDEX('BLS OEWS May2025'!$B$3:$B$1396,MATCH($A106,'BLS OEWS May2025'!$A$3:$A$1396,0)),"")</f>
        <v>Animal Scientists</v>
      </c>
      <c r="C106" s="0" t="s">
        <v>2705</v>
      </c>
      <c r="D106" s="0" t="s">
        <v>2730</v>
      </c>
      <c r="E106" s="0" t="s">
        <v>2987</v>
      </c>
      <c r="F106" s="0" t="str">
        <f aca="false">LEFT($A106,6)&amp;"0"</f>
        <v>19-1010</v>
      </c>
      <c r="G106" s="0" t="n">
        <f aca="false">COUNTIF('HBS Occupation Detail'!$G$3:$G$912,$A106)</f>
        <v>1</v>
      </c>
      <c r="H106" s="27" t="n">
        <f aca="false">AVERAGEIF('HBS Occupation Detail'!$G$3:$G$912,$A106,'HBS Occupation Detail'!$E$3:$E$912)</f>
        <v>0.52</v>
      </c>
      <c r="I106" s="27" t="n">
        <f aca="false">AVERAGEIF('HBS Occupation Detail'!$G$3:$G$912,$A106,'HBS Occupation Detail'!$F$3:$F$912)</f>
        <v>0.15</v>
      </c>
      <c r="J106" s="27" t="n">
        <f aca="false">_xlfn.MAXIFS('HBS Occupation Detail'!$E$3:$E$912,'HBS Occupation Detail'!$G$3:$G$912,$A106)-_xlfn.MINIFS('HBS Occupation Detail'!$E$3:$E$912,'HBS Occupation Detail'!$G$3:$G$912,$A106)</f>
        <v>0</v>
      </c>
      <c r="K106" s="24" t="n">
        <f aca="false">IFERROR(INDEX('BLS OEWS May2025'!$D$3:$D$1396,MATCH($A106,'BLS OEWS May2025'!$A$3:$A$1396,0)),0)</f>
        <v>3100</v>
      </c>
      <c r="L106" s="0" t="str">
        <f aca="false">IF(H106&gt;='Exposure Bands'!$B$6,"High",IF(H106&gt;='Exposure Bands'!$B$5,"Elevated",IF(H106&gt;='Exposure Bands'!$B$4,"Moderate","Low")))</f>
        <v>High</v>
      </c>
      <c r="M106" s="28"/>
    </row>
    <row r="107" customFormat="false" ht="15" hidden="false" customHeight="true" outlineLevel="0" collapsed="false">
      <c r="A107" s="0" t="s">
        <v>1704</v>
      </c>
      <c r="B107" s="0" t="str">
        <f aca="false">IFERROR(INDEX('BLS OEWS May2025'!$B$3:$B$1396,MATCH($A107,'BLS OEWS May2025'!$A$3:$A$1396,0)),"")</f>
        <v>Telephone Operators</v>
      </c>
      <c r="C107" s="0" t="s">
        <v>2705</v>
      </c>
      <c r="D107" s="0" t="s">
        <v>2713</v>
      </c>
      <c r="E107" s="0" t="s">
        <v>2992</v>
      </c>
      <c r="F107" s="0" t="str">
        <f aca="false">LEFT($A107,6)&amp;"0"</f>
        <v>43-2020</v>
      </c>
      <c r="G107" s="0" t="n">
        <f aca="false">COUNTIF('HBS Occupation Detail'!$G$3:$G$912,$A107)</f>
        <v>1</v>
      </c>
      <c r="H107" s="27" t="n">
        <f aca="false">AVERAGEIF('HBS Occupation Detail'!$G$3:$G$912,$A107,'HBS Occupation Detail'!$E$3:$E$912)</f>
        <v>0.52</v>
      </c>
      <c r="I107" s="27" t="n">
        <f aca="false">AVERAGEIF('HBS Occupation Detail'!$G$3:$G$912,$A107,'HBS Occupation Detail'!$F$3:$F$912)</f>
        <v>0.43</v>
      </c>
      <c r="J107" s="27" t="n">
        <f aca="false">_xlfn.MAXIFS('HBS Occupation Detail'!$E$3:$E$912,'HBS Occupation Detail'!$G$3:$G$912,$A107)-_xlfn.MINIFS('HBS Occupation Detail'!$E$3:$E$912,'HBS Occupation Detail'!$G$3:$G$912,$A107)</f>
        <v>0</v>
      </c>
      <c r="K107" s="24" t="n">
        <f aca="false">IFERROR(INDEX('BLS OEWS May2025'!$D$3:$D$1396,MATCH($A107,'BLS OEWS May2025'!$A$3:$A$1396,0)),0)</f>
        <v>3430</v>
      </c>
      <c r="L107" s="0" t="str">
        <f aca="false">IF(H107&gt;='Exposure Bands'!$B$6,"High",IF(H107&gt;='Exposure Bands'!$B$5,"Elevated",IF(H107&gt;='Exposure Bands'!$B$4,"Moderate","Low")))</f>
        <v>High</v>
      </c>
      <c r="M107" s="28"/>
    </row>
    <row r="108" customFormat="false" ht="15" hidden="false" customHeight="true" outlineLevel="0" collapsed="false">
      <c r="A108" s="0" t="s">
        <v>448</v>
      </c>
      <c r="B108" s="0" t="str">
        <f aca="false">IFERROR(INDEX('BLS OEWS May2025'!$B$3:$B$1396,MATCH($A108,'BLS OEWS May2025'!$A$3:$A$1396,0)),"")</f>
        <v>Operations Research Analysts</v>
      </c>
      <c r="C108" s="0" t="s">
        <v>2705</v>
      </c>
      <c r="D108" s="0" t="s">
        <v>2744</v>
      </c>
      <c r="E108" s="0" t="s">
        <v>2998</v>
      </c>
      <c r="F108" s="0" t="str">
        <f aca="false">LEFT($A108,6)&amp;"0"</f>
        <v>15-2030</v>
      </c>
      <c r="G108" s="0" t="n">
        <f aca="false">COUNTIF('HBS Occupation Detail'!$G$3:$G$912,$A108)</f>
        <v>1</v>
      </c>
      <c r="H108" s="27" t="n">
        <f aca="false">AVERAGEIF('HBS Occupation Detail'!$G$3:$G$912,$A108,'HBS Occupation Detail'!$E$3:$E$912)</f>
        <v>0.52</v>
      </c>
      <c r="I108" s="27" t="n">
        <f aca="false">AVERAGEIF('HBS Occupation Detail'!$G$3:$G$912,$A108,'HBS Occupation Detail'!$F$3:$F$912)</f>
        <v>0.24</v>
      </c>
      <c r="J108" s="27" t="n">
        <f aca="false">_xlfn.MAXIFS('HBS Occupation Detail'!$E$3:$E$912,'HBS Occupation Detail'!$G$3:$G$912,$A108)-_xlfn.MINIFS('HBS Occupation Detail'!$E$3:$E$912,'HBS Occupation Detail'!$G$3:$G$912,$A108)</f>
        <v>0</v>
      </c>
      <c r="K108" s="24" t="n">
        <f aca="false">IFERROR(INDEX('BLS OEWS May2025'!$D$3:$D$1396,MATCH($A108,'BLS OEWS May2025'!$A$3:$A$1396,0)),0)</f>
        <v>108510</v>
      </c>
      <c r="L108" s="0" t="str">
        <f aca="false">IF(H108&gt;='Exposure Bands'!$B$6,"High",IF(H108&gt;='Exposure Bands'!$B$5,"Elevated",IF(H108&gt;='Exposure Bands'!$B$4,"Moderate","Low")))</f>
        <v>High</v>
      </c>
      <c r="M108" s="28"/>
    </row>
    <row r="109" customFormat="false" ht="27.75" hidden="false" customHeight="true" outlineLevel="0" collapsed="false">
      <c r="A109" s="0" t="s">
        <v>271</v>
      </c>
      <c r="B109" s="0" t="str">
        <f aca="false">IFERROR(INDEX('BLS OEWS May2025'!$B$3:$B$1396,MATCH($A109,'BLS OEWS May2025'!$A$3:$A$1396,0)),"")</f>
        <v>Natural Sciences Managers</v>
      </c>
      <c r="C109" s="0" t="s">
        <v>2705</v>
      </c>
      <c r="D109" s="0" t="s">
        <v>2804</v>
      </c>
      <c r="E109" s="0" t="s">
        <v>4486</v>
      </c>
      <c r="F109" s="0" t="str">
        <f aca="false">LEFT($A109,6)&amp;"0"</f>
        <v>11-9120</v>
      </c>
      <c r="G109" s="0" t="n">
        <f aca="false">COUNTIF('HBS Occupation Detail'!$G$3:$G$912,$A109)</f>
        <v>3</v>
      </c>
      <c r="H109" s="27" t="n">
        <f aca="false">AVERAGEIF('HBS Occupation Detail'!$G$3:$G$912,$A109,'HBS Occupation Detail'!$E$3:$E$912)</f>
        <v>0.516666666666667</v>
      </c>
      <c r="I109" s="27" t="n">
        <f aca="false">AVERAGEIF('HBS Occupation Detail'!$G$3:$G$912,$A109,'HBS Occupation Detail'!$F$3:$F$912)</f>
        <v>0.326666666666667</v>
      </c>
      <c r="J109" s="27" t="n">
        <f aca="false">_xlfn.MAXIFS('HBS Occupation Detail'!$E$3:$E$912,'HBS Occupation Detail'!$G$3:$G$912,$A109)-_xlfn.MINIFS('HBS Occupation Detail'!$E$3:$E$912,'HBS Occupation Detail'!$G$3:$G$912,$A109)</f>
        <v>0.16</v>
      </c>
      <c r="K109" s="24" t="n">
        <f aca="false">IFERROR(INDEX('BLS OEWS May2025'!$D$3:$D$1396,MATCH($A109,'BLS OEWS May2025'!$A$3:$A$1396,0)),0)</f>
        <v>108690</v>
      </c>
      <c r="L109" s="0" t="str">
        <f aca="false">IF(H109&gt;='Exposure Bands'!$B$6,"High",IF(H109&gt;='Exposure Bands'!$B$5,"Elevated",IF(H109&gt;='Exposure Bands'!$B$4,"Moderate","Low")))</f>
        <v>High</v>
      </c>
      <c r="M109" s="28" t="s">
        <v>4502</v>
      </c>
    </row>
    <row r="110" customFormat="false" ht="15" hidden="false" customHeight="true" outlineLevel="0" collapsed="false">
      <c r="A110" s="0" t="s">
        <v>1794</v>
      </c>
      <c r="B110" s="0" t="str">
        <f aca="false">IFERROR(INDEX('BLS OEWS May2025'!$B$3:$B$1396,MATCH($A110,'BLS OEWS May2025'!$A$3:$A$1396,0)),"")</f>
        <v>Cargo and Freight Agents</v>
      </c>
      <c r="C110" s="0" t="s">
        <v>2705</v>
      </c>
      <c r="D110" s="0" t="s">
        <v>2713</v>
      </c>
      <c r="E110" s="0" t="s">
        <v>4486</v>
      </c>
      <c r="F110" s="0" t="str">
        <f aca="false">LEFT($A110,6)&amp;"0"</f>
        <v>43-5010</v>
      </c>
      <c r="G110" s="0" t="n">
        <f aca="false">COUNTIF('HBS Occupation Detail'!$G$3:$G$912,$A110)</f>
        <v>2</v>
      </c>
      <c r="H110" s="27" t="n">
        <f aca="false">AVERAGEIF('HBS Occupation Detail'!$G$3:$G$912,$A110,'HBS Occupation Detail'!$E$3:$E$912)</f>
        <v>0.515</v>
      </c>
      <c r="I110" s="27" t="n">
        <f aca="false">AVERAGEIF('HBS Occupation Detail'!$G$3:$G$912,$A110,'HBS Occupation Detail'!$F$3:$F$912)</f>
        <v>0.28</v>
      </c>
      <c r="J110" s="27" t="n">
        <f aca="false">_xlfn.MAXIFS('HBS Occupation Detail'!$E$3:$E$912,'HBS Occupation Detail'!$G$3:$G$912,$A110)-_xlfn.MINIFS('HBS Occupation Detail'!$E$3:$E$912,'HBS Occupation Detail'!$G$3:$G$912,$A110)</f>
        <v>0.27</v>
      </c>
      <c r="K110" s="24" t="n">
        <f aca="false">IFERROR(INDEX('BLS OEWS May2025'!$D$3:$D$1396,MATCH($A110,'BLS OEWS May2025'!$A$3:$A$1396,0)),0)</f>
        <v>97670</v>
      </c>
      <c r="L110" s="0" t="str">
        <f aca="false">IF(H110&gt;='Exposure Bands'!$B$6,"High",IF(H110&gt;='Exposure Bands'!$B$5,"Elevated",IF(H110&gt;='Exposure Bands'!$B$4,"Moderate","Low")))</f>
        <v>High</v>
      </c>
      <c r="M110" s="28" t="s">
        <v>4503</v>
      </c>
    </row>
    <row r="111" customFormat="false" ht="15" hidden="false" customHeight="true" outlineLevel="0" collapsed="false">
      <c r="A111" s="0" t="s">
        <v>818</v>
      </c>
      <c r="B111" s="0" t="str">
        <f aca="false">IFERROR(INDEX('BLS OEWS May2025'!$B$3:$B$1396,MATCH($A111,'BLS OEWS May2025'!$A$3:$A$1396,0)),"")</f>
        <v>Forestry and Conservation Science Teachers, Postsecondary</v>
      </c>
      <c r="C111" s="0" t="s">
        <v>2705</v>
      </c>
      <c r="D111" s="0" t="s">
        <v>2760</v>
      </c>
      <c r="E111" s="0" t="s">
        <v>3000</v>
      </c>
      <c r="F111" s="0" t="str">
        <f aca="false">LEFT($A111,6)&amp;"0"</f>
        <v>25-1040</v>
      </c>
      <c r="G111" s="0" t="n">
        <f aca="false">COUNTIF('HBS Occupation Detail'!$G$3:$G$912,$A111)</f>
        <v>1</v>
      </c>
      <c r="H111" s="27" t="n">
        <f aca="false">AVERAGEIF('HBS Occupation Detail'!$G$3:$G$912,$A111,'HBS Occupation Detail'!$E$3:$E$912)</f>
        <v>0.51</v>
      </c>
      <c r="I111" s="27" t="n">
        <f aca="false">AVERAGEIF('HBS Occupation Detail'!$G$3:$G$912,$A111,'HBS Occupation Detail'!$F$3:$F$912)</f>
        <v>0.46</v>
      </c>
      <c r="J111" s="27" t="n">
        <f aca="false">_xlfn.MAXIFS('HBS Occupation Detail'!$E$3:$E$912,'HBS Occupation Detail'!$G$3:$G$912,$A111)-_xlfn.MINIFS('HBS Occupation Detail'!$E$3:$E$912,'HBS Occupation Detail'!$G$3:$G$912,$A111)</f>
        <v>0</v>
      </c>
      <c r="K111" s="24" t="n">
        <f aca="false">IFERROR(INDEX('BLS OEWS May2025'!$D$3:$D$1396,MATCH($A111,'BLS OEWS May2025'!$A$3:$A$1396,0)),0)</f>
        <v>1520</v>
      </c>
      <c r="L111" s="0" t="str">
        <f aca="false">IF(H111&gt;='Exposure Bands'!$B$6,"High",IF(H111&gt;='Exposure Bands'!$B$5,"Elevated",IF(H111&gt;='Exposure Bands'!$B$4,"Moderate","Low")))</f>
        <v>High</v>
      </c>
      <c r="M111" s="28"/>
    </row>
    <row r="112" customFormat="false" ht="15" hidden="false" customHeight="true" outlineLevel="0" collapsed="false">
      <c r="A112" s="0" t="s">
        <v>644</v>
      </c>
      <c r="B112" s="0" t="str">
        <f aca="false">IFERROR(INDEX('BLS OEWS May2025'!$B$3:$B$1396,MATCH($A112,'BLS OEWS May2025'!$A$3:$A$1396,0)),"")</f>
        <v>Industrial-Organizational Psychologists</v>
      </c>
      <c r="C112" s="0" t="s">
        <v>2705</v>
      </c>
      <c r="D112" s="0" t="s">
        <v>2730</v>
      </c>
      <c r="E112" s="0" t="s">
        <v>3002</v>
      </c>
      <c r="F112" s="0" t="str">
        <f aca="false">LEFT($A112,6)&amp;"0"</f>
        <v>19-3030</v>
      </c>
      <c r="G112" s="0" t="n">
        <f aca="false">COUNTIF('HBS Occupation Detail'!$G$3:$G$912,$A112)</f>
        <v>1</v>
      </c>
      <c r="H112" s="27" t="n">
        <f aca="false">AVERAGEIF('HBS Occupation Detail'!$G$3:$G$912,$A112,'HBS Occupation Detail'!$E$3:$E$912)</f>
        <v>0.51</v>
      </c>
      <c r="I112" s="27" t="n">
        <f aca="false">AVERAGEIF('HBS Occupation Detail'!$G$3:$G$912,$A112,'HBS Occupation Detail'!$F$3:$F$912)</f>
        <v>0.4</v>
      </c>
      <c r="J112" s="27" t="n">
        <f aca="false">_xlfn.MAXIFS('HBS Occupation Detail'!$E$3:$E$912,'HBS Occupation Detail'!$G$3:$G$912,$A112)-_xlfn.MINIFS('HBS Occupation Detail'!$E$3:$E$912,'HBS Occupation Detail'!$G$3:$G$912,$A112)</f>
        <v>0</v>
      </c>
      <c r="K112" s="24" t="n">
        <f aca="false">IFERROR(INDEX('BLS OEWS May2025'!$D$3:$D$1396,MATCH($A112,'BLS OEWS May2025'!$A$3:$A$1396,0)),0)</f>
        <v>790</v>
      </c>
      <c r="L112" s="0" t="str">
        <f aca="false">IF(H112&gt;='Exposure Bands'!$B$6,"High",IF(H112&gt;='Exposure Bands'!$B$5,"Elevated",IF(H112&gt;='Exposure Bands'!$B$4,"Moderate","Low")))</f>
        <v>High</v>
      </c>
      <c r="M112" s="28"/>
    </row>
    <row r="113" customFormat="false" ht="15" hidden="false" customHeight="true" outlineLevel="0" collapsed="false">
      <c r="A113" s="0" t="s">
        <v>355</v>
      </c>
      <c r="B113" s="0" t="str">
        <f aca="false">IFERROR(INDEX('BLS OEWS May2025'!$B$3:$B$1396,MATCH($A113,'BLS OEWS May2025'!$A$3:$A$1396,0)),"")</f>
        <v>Accountants and Auditors</v>
      </c>
      <c r="C113" s="0" t="s">
        <v>2705</v>
      </c>
      <c r="D113" s="0" t="s">
        <v>2733</v>
      </c>
      <c r="E113" s="0" t="s">
        <v>3004</v>
      </c>
      <c r="F113" s="0" t="str">
        <f aca="false">LEFT($A113,6)&amp;"0"</f>
        <v>13-2010</v>
      </c>
      <c r="G113" s="0" t="n">
        <f aca="false">COUNTIF('HBS Occupation Detail'!$G$3:$G$912,$A113)</f>
        <v>1</v>
      </c>
      <c r="H113" s="27" t="n">
        <f aca="false">AVERAGEIF('HBS Occupation Detail'!$G$3:$G$912,$A113,'HBS Occupation Detail'!$E$3:$E$912)</f>
        <v>0.51</v>
      </c>
      <c r="I113" s="27" t="n">
        <f aca="false">AVERAGEIF('HBS Occupation Detail'!$G$3:$G$912,$A113,'HBS Occupation Detail'!$F$3:$F$912)</f>
        <v>0.3</v>
      </c>
      <c r="J113" s="27" t="n">
        <f aca="false">_xlfn.MAXIFS('HBS Occupation Detail'!$E$3:$E$912,'HBS Occupation Detail'!$G$3:$G$912,$A113)-_xlfn.MINIFS('HBS Occupation Detail'!$E$3:$E$912,'HBS Occupation Detail'!$G$3:$G$912,$A113)</f>
        <v>0</v>
      </c>
      <c r="K113" s="24" t="n">
        <f aca="false">IFERROR(INDEX('BLS OEWS May2025'!$D$3:$D$1396,MATCH($A113,'BLS OEWS May2025'!$A$3:$A$1396,0)),0)</f>
        <v>1449500</v>
      </c>
      <c r="L113" s="0" t="str">
        <f aca="false">IF(H113&gt;='Exposure Bands'!$B$6,"High",IF(H113&gt;='Exposure Bands'!$B$5,"Elevated",IF(H113&gt;='Exposure Bands'!$B$4,"Moderate","Low")))</f>
        <v>High</v>
      </c>
      <c r="M113" s="28"/>
    </row>
    <row r="114" customFormat="false" ht="15" hidden="false" customHeight="true" outlineLevel="0" collapsed="false">
      <c r="A114" s="0" t="s">
        <v>1590</v>
      </c>
      <c r="B114" s="0" t="str">
        <f aca="false">IFERROR(INDEX('BLS OEWS May2025'!$B$3:$B$1396,MATCH($A114,'BLS OEWS May2025'!$A$3:$A$1396,0)),"")</f>
        <v>Concierges</v>
      </c>
      <c r="C114" s="0" t="s">
        <v>2705</v>
      </c>
      <c r="D114" s="0" t="s">
        <v>2769</v>
      </c>
      <c r="E114" s="0" t="s">
        <v>1591</v>
      </c>
      <c r="F114" s="0" t="str">
        <f aca="false">LEFT($A114,6)&amp;"0"</f>
        <v>39-6010</v>
      </c>
      <c r="G114" s="0" t="n">
        <f aca="false">COUNTIF('HBS Occupation Detail'!$G$3:$G$912,$A114)</f>
        <v>1</v>
      </c>
      <c r="H114" s="27" t="n">
        <f aca="false">AVERAGEIF('HBS Occupation Detail'!$G$3:$G$912,$A114,'HBS Occupation Detail'!$E$3:$E$912)</f>
        <v>0.51</v>
      </c>
      <c r="I114" s="27" t="n">
        <f aca="false">AVERAGEIF('HBS Occupation Detail'!$G$3:$G$912,$A114,'HBS Occupation Detail'!$F$3:$F$912)</f>
        <v>0.41</v>
      </c>
      <c r="J114" s="27" t="n">
        <f aca="false">_xlfn.MAXIFS('HBS Occupation Detail'!$E$3:$E$912,'HBS Occupation Detail'!$G$3:$G$912,$A114)-_xlfn.MINIFS('HBS Occupation Detail'!$E$3:$E$912,'HBS Occupation Detail'!$G$3:$G$912,$A114)</f>
        <v>0</v>
      </c>
      <c r="K114" s="24" t="n">
        <f aca="false">IFERROR(INDEX('BLS OEWS May2025'!$D$3:$D$1396,MATCH($A114,'BLS OEWS May2025'!$A$3:$A$1396,0)),0)</f>
        <v>49240</v>
      </c>
      <c r="L114" s="0" t="str">
        <f aca="false">IF(H114&gt;='Exposure Bands'!$B$6,"High",IF(H114&gt;='Exposure Bands'!$B$5,"Elevated",IF(H114&gt;='Exposure Bands'!$B$4,"Moderate","Low")))</f>
        <v>High</v>
      </c>
      <c r="M114" s="28"/>
    </row>
    <row r="115" customFormat="false" ht="15" hidden="false" customHeight="true" outlineLevel="0" collapsed="false">
      <c r="A115" s="0" t="s">
        <v>1062</v>
      </c>
      <c r="B115" s="0" t="str">
        <f aca="false">IFERROR(INDEX('BLS OEWS May2025'!$B$3:$B$1396,MATCH($A115,'BLS OEWS May2025'!$A$3:$A$1396,0)),"")</f>
        <v>Technical Writers</v>
      </c>
      <c r="C115" s="0" t="s">
        <v>2705</v>
      </c>
      <c r="D115" s="0" t="s">
        <v>2716</v>
      </c>
      <c r="E115" s="0" t="s">
        <v>3007</v>
      </c>
      <c r="F115" s="0" t="str">
        <f aca="false">LEFT($A115,6)&amp;"0"</f>
        <v>27-3040</v>
      </c>
      <c r="G115" s="0" t="n">
        <f aca="false">COUNTIF('HBS Occupation Detail'!$G$3:$G$912,$A115)</f>
        <v>1</v>
      </c>
      <c r="H115" s="27" t="n">
        <f aca="false">AVERAGEIF('HBS Occupation Detail'!$G$3:$G$912,$A115,'HBS Occupation Detail'!$E$3:$E$912)</f>
        <v>0.51</v>
      </c>
      <c r="I115" s="27" t="n">
        <f aca="false">AVERAGEIF('HBS Occupation Detail'!$G$3:$G$912,$A115,'HBS Occupation Detail'!$F$3:$F$912)</f>
        <v>0.31</v>
      </c>
      <c r="J115" s="27" t="n">
        <f aca="false">_xlfn.MAXIFS('HBS Occupation Detail'!$E$3:$E$912,'HBS Occupation Detail'!$G$3:$G$912,$A115)-_xlfn.MINIFS('HBS Occupation Detail'!$E$3:$E$912,'HBS Occupation Detail'!$G$3:$G$912,$A115)</f>
        <v>0</v>
      </c>
      <c r="K115" s="24" t="n">
        <f aca="false">IFERROR(INDEX('BLS OEWS May2025'!$D$3:$D$1396,MATCH($A115,'BLS OEWS May2025'!$A$3:$A$1396,0)),0)</f>
        <v>45500</v>
      </c>
      <c r="L115" s="0" t="str">
        <f aca="false">IF(H115&gt;='Exposure Bands'!$B$6,"High",IF(H115&gt;='Exposure Bands'!$B$5,"Elevated",IF(H115&gt;='Exposure Bands'!$B$4,"Moderate","Low")))</f>
        <v>High</v>
      </c>
      <c r="M115" s="28"/>
    </row>
    <row r="116" customFormat="false" ht="15" hidden="false" customHeight="true" outlineLevel="0" collapsed="false">
      <c r="A116" s="0" t="s">
        <v>759</v>
      </c>
      <c r="B116" s="0" t="str">
        <f aca="false">IFERROR(INDEX('BLS OEWS May2025'!$B$3:$B$1396,MATCH($A116,'BLS OEWS May2025'!$A$3:$A$1396,0)),"")</f>
        <v>Directors, Religious Activities and Education</v>
      </c>
      <c r="C116" s="0" t="s">
        <v>2705</v>
      </c>
      <c r="D116" s="0" t="s">
        <v>2769</v>
      </c>
      <c r="E116" s="0" t="s">
        <v>3009</v>
      </c>
      <c r="F116" s="0" t="str">
        <f aca="false">LEFT($A116,6)&amp;"0"</f>
        <v>21-2020</v>
      </c>
      <c r="G116" s="0" t="n">
        <f aca="false">COUNTIF('HBS Occupation Detail'!$G$3:$G$912,$A116)</f>
        <v>1</v>
      </c>
      <c r="H116" s="27" t="n">
        <f aca="false">AVERAGEIF('HBS Occupation Detail'!$G$3:$G$912,$A116,'HBS Occupation Detail'!$E$3:$E$912)</f>
        <v>0.51</v>
      </c>
      <c r="I116" s="27" t="n">
        <f aca="false">AVERAGEIF('HBS Occupation Detail'!$G$3:$G$912,$A116,'HBS Occupation Detail'!$F$3:$F$912)</f>
        <v>0.42</v>
      </c>
      <c r="J116" s="27" t="n">
        <f aca="false">_xlfn.MAXIFS('HBS Occupation Detail'!$E$3:$E$912,'HBS Occupation Detail'!$G$3:$G$912,$A116)-_xlfn.MINIFS('HBS Occupation Detail'!$E$3:$E$912,'HBS Occupation Detail'!$G$3:$G$912,$A116)</f>
        <v>0</v>
      </c>
      <c r="K116" s="24" t="n">
        <f aca="false">IFERROR(INDEX('BLS OEWS May2025'!$D$3:$D$1396,MATCH($A116,'BLS OEWS May2025'!$A$3:$A$1396,0)),0)</f>
        <v>22160</v>
      </c>
      <c r="L116" s="0" t="str">
        <f aca="false">IF(H116&gt;='Exposure Bands'!$B$6,"High",IF(H116&gt;='Exposure Bands'!$B$5,"Elevated",IF(H116&gt;='Exposure Bands'!$B$4,"Moderate","Low")))</f>
        <v>High</v>
      </c>
      <c r="M116" s="28"/>
    </row>
    <row r="117" customFormat="false" ht="15" hidden="false" customHeight="true" outlineLevel="0" collapsed="false">
      <c r="A117" s="0" t="s">
        <v>385</v>
      </c>
      <c r="B117" s="0" t="str">
        <f aca="false">IFERROR(INDEX('BLS OEWS May2025'!$B$3:$B$1396,MATCH($A117,'BLS OEWS May2025'!$A$3:$A$1396,0)),"")</f>
        <v>Tax Examiners and Collectors, and Revenue Agents</v>
      </c>
      <c r="C117" s="0" t="s">
        <v>2705</v>
      </c>
      <c r="D117" s="0" t="s">
        <v>2733</v>
      </c>
      <c r="E117" s="0" t="s">
        <v>3019</v>
      </c>
      <c r="F117" s="0" t="str">
        <f aca="false">LEFT($A117,6)&amp;"0"</f>
        <v>13-2080</v>
      </c>
      <c r="G117" s="0" t="n">
        <f aca="false">COUNTIF('HBS Occupation Detail'!$G$3:$G$912,$A117)</f>
        <v>1</v>
      </c>
      <c r="H117" s="27" t="n">
        <f aca="false">AVERAGEIF('HBS Occupation Detail'!$G$3:$G$912,$A117,'HBS Occupation Detail'!$E$3:$E$912)</f>
        <v>0.5</v>
      </c>
      <c r="I117" s="27" t="n">
        <f aca="false">AVERAGEIF('HBS Occupation Detail'!$G$3:$G$912,$A117,'HBS Occupation Detail'!$F$3:$F$912)</f>
        <v>0.32</v>
      </c>
      <c r="J117" s="27" t="n">
        <f aca="false">_xlfn.MAXIFS('HBS Occupation Detail'!$E$3:$E$912,'HBS Occupation Detail'!$G$3:$G$912,$A117)-_xlfn.MINIFS('HBS Occupation Detail'!$E$3:$E$912,'HBS Occupation Detail'!$G$3:$G$912,$A117)</f>
        <v>0</v>
      </c>
      <c r="K117" s="24" t="n">
        <f aca="false">IFERROR(INDEX('BLS OEWS May2025'!$D$3:$D$1396,MATCH($A117,'BLS OEWS May2025'!$A$3:$A$1396,0)),0)</f>
        <v>56610</v>
      </c>
      <c r="L117" s="0" t="str">
        <f aca="false">IF(H117&gt;='Exposure Bands'!$B$6,"High",IF(H117&gt;='Exposure Bands'!$B$5,"Elevated",IF(H117&gt;='Exposure Bands'!$B$4,"Moderate","Low")))</f>
        <v>High</v>
      </c>
      <c r="M117" s="28"/>
    </row>
    <row r="118" customFormat="false" ht="15" hidden="false" customHeight="true" outlineLevel="0" collapsed="false">
      <c r="A118" s="0" t="s">
        <v>858</v>
      </c>
      <c r="B118" s="0" t="str">
        <f aca="false">IFERROR(INDEX('BLS OEWS May2025'!$B$3:$B$1396,MATCH($A118,'BLS OEWS May2025'!$A$3:$A$1396,0)),"")</f>
        <v>Library Science Teachers, Postsecondary</v>
      </c>
      <c r="C118" s="0" t="s">
        <v>2705</v>
      </c>
      <c r="D118" s="0" t="s">
        <v>2760</v>
      </c>
      <c r="E118" s="0" t="s">
        <v>3023</v>
      </c>
      <c r="F118" s="0" t="str">
        <f aca="false">LEFT($A118,6)&amp;"0"</f>
        <v>25-1080</v>
      </c>
      <c r="G118" s="0" t="n">
        <f aca="false">COUNTIF('HBS Occupation Detail'!$G$3:$G$912,$A118)</f>
        <v>1</v>
      </c>
      <c r="H118" s="27" t="n">
        <f aca="false">AVERAGEIF('HBS Occupation Detail'!$G$3:$G$912,$A118,'HBS Occupation Detail'!$E$3:$E$912)</f>
        <v>0.5</v>
      </c>
      <c r="I118" s="27" t="n">
        <f aca="false">AVERAGEIF('HBS Occupation Detail'!$G$3:$G$912,$A118,'HBS Occupation Detail'!$F$3:$F$912)</f>
        <v>0.47</v>
      </c>
      <c r="J118" s="27" t="n">
        <f aca="false">_xlfn.MAXIFS('HBS Occupation Detail'!$E$3:$E$912,'HBS Occupation Detail'!$G$3:$G$912,$A118)-_xlfn.MINIFS('HBS Occupation Detail'!$E$3:$E$912,'HBS Occupation Detail'!$G$3:$G$912,$A118)</f>
        <v>0</v>
      </c>
      <c r="K118" s="24" t="n">
        <f aca="false">IFERROR(INDEX('BLS OEWS May2025'!$D$3:$D$1396,MATCH($A118,'BLS OEWS May2025'!$A$3:$A$1396,0)),0)</f>
        <v>3630</v>
      </c>
      <c r="L118" s="0" t="str">
        <f aca="false">IF(H118&gt;='Exposure Bands'!$B$6,"High",IF(H118&gt;='Exposure Bands'!$B$5,"Elevated",IF(H118&gt;='Exposure Bands'!$B$4,"Moderate","Low")))</f>
        <v>High</v>
      </c>
      <c r="M118" s="28"/>
    </row>
    <row r="119" customFormat="false" ht="15" hidden="false" customHeight="true" outlineLevel="0" collapsed="false">
      <c r="A119" s="0" t="s">
        <v>442</v>
      </c>
      <c r="B119" s="0" t="str">
        <f aca="false">IFERROR(INDEX('BLS OEWS May2025'!$B$3:$B$1396,MATCH($A119,'BLS OEWS May2025'!$A$3:$A$1396,0)),"")</f>
        <v>Actuaries</v>
      </c>
      <c r="C119" s="0" t="s">
        <v>2705</v>
      </c>
      <c r="D119" s="0" t="s">
        <v>2744</v>
      </c>
      <c r="E119" s="0" t="s">
        <v>441</v>
      </c>
      <c r="F119" s="0" t="str">
        <f aca="false">LEFT($A119,6)&amp;"0"</f>
        <v>15-2010</v>
      </c>
      <c r="G119" s="0" t="n">
        <f aca="false">COUNTIF('HBS Occupation Detail'!$G$3:$G$912,$A119)</f>
        <v>1</v>
      </c>
      <c r="H119" s="27" t="n">
        <f aca="false">AVERAGEIF('HBS Occupation Detail'!$G$3:$G$912,$A119,'HBS Occupation Detail'!$E$3:$E$912)</f>
        <v>0.5</v>
      </c>
      <c r="I119" s="27" t="n">
        <f aca="false">AVERAGEIF('HBS Occupation Detail'!$G$3:$G$912,$A119,'HBS Occupation Detail'!$F$3:$F$912)</f>
        <v>0.2</v>
      </c>
      <c r="J119" s="27" t="n">
        <f aca="false">_xlfn.MAXIFS('HBS Occupation Detail'!$E$3:$E$912,'HBS Occupation Detail'!$G$3:$G$912,$A119)-_xlfn.MINIFS('HBS Occupation Detail'!$E$3:$E$912,'HBS Occupation Detail'!$G$3:$G$912,$A119)</f>
        <v>0</v>
      </c>
      <c r="K119" s="24" t="n">
        <f aca="false">IFERROR(INDEX('BLS OEWS May2025'!$D$3:$D$1396,MATCH($A119,'BLS OEWS May2025'!$A$3:$A$1396,0)),0)</f>
        <v>26670</v>
      </c>
      <c r="L119" s="0" t="str">
        <f aca="false">IF(H119&gt;='Exposure Bands'!$B$6,"High",IF(H119&gt;='Exposure Bands'!$B$5,"Elevated",IF(H119&gt;='Exposure Bands'!$B$4,"Moderate","Low")))</f>
        <v>High</v>
      </c>
      <c r="M119" s="28"/>
    </row>
    <row r="120" customFormat="false" ht="15" hidden="false" customHeight="true" outlineLevel="0" collapsed="false">
      <c r="A120" s="0" t="s">
        <v>314</v>
      </c>
      <c r="B120" s="0" t="str">
        <f aca="false">IFERROR(INDEX('BLS OEWS May2025'!$B$3:$B$1396,MATCH($A120,'BLS OEWS May2025'!$A$3:$A$1396,0)),"")</f>
        <v>Cost Estimators</v>
      </c>
      <c r="C120" s="0" t="s">
        <v>2705</v>
      </c>
      <c r="D120" s="0" t="s">
        <v>2733</v>
      </c>
      <c r="E120" s="0" t="s">
        <v>3026</v>
      </c>
      <c r="F120" s="0" t="str">
        <f aca="false">LEFT($A120,6)&amp;"0"</f>
        <v>13-1050</v>
      </c>
      <c r="G120" s="0" t="n">
        <f aca="false">COUNTIF('HBS Occupation Detail'!$G$3:$G$912,$A120)</f>
        <v>1</v>
      </c>
      <c r="H120" s="27" t="n">
        <f aca="false">AVERAGEIF('HBS Occupation Detail'!$G$3:$G$912,$A120,'HBS Occupation Detail'!$E$3:$E$912)</f>
        <v>0.5</v>
      </c>
      <c r="I120" s="27" t="n">
        <f aca="false">AVERAGEIF('HBS Occupation Detail'!$G$3:$G$912,$A120,'HBS Occupation Detail'!$F$3:$F$912)</f>
        <v>0.25</v>
      </c>
      <c r="J120" s="27" t="n">
        <f aca="false">_xlfn.MAXIFS('HBS Occupation Detail'!$E$3:$E$912,'HBS Occupation Detail'!$G$3:$G$912,$A120)-_xlfn.MINIFS('HBS Occupation Detail'!$E$3:$E$912,'HBS Occupation Detail'!$G$3:$G$912,$A120)</f>
        <v>0</v>
      </c>
      <c r="K120" s="24" t="n">
        <f aca="false">IFERROR(INDEX('BLS OEWS May2025'!$D$3:$D$1396,MATCH($A120,'BLS OEWS May2025'!$A$3:$A$1396,0)),0)</f>
        <v>224220</v>
      </c>
      <c r="L120" s="0" t="str">
        <f aca="false">IF(H120&gt;='Exposure Bands'!$B$6,"High",IF(H120&gt;='Exposure Bands'!$B$5,"Elevated",IF(H120&gt;='Exposure Bands'!$B$4,"Moderate","Low")))</f>
        <v>High</v>
      </c>
      <c r="M120" s="28"/>
    </row>
    <row r="121" customFormat="false" ht="15" hidden="false" customHeight="true" outlineLevel="0" collapsed="false">
      <c r="A121" s="0" t="s">
        <v>401</v>
      </c>
      <c r="B121" s="0" t="str">
        <f aca="false">IFERROR(INDEX('BLS OEWS May2025'!$B$3:$B$1396,MATCH($A121,'BLS OEWS May2025'!$A$3:$A$1396,0)),"")</f>
        <v>Information Security Analysts</v>
      </c>
      <c r="C121" s="0" t="s">
        <v>2705</v>
      </c>
      <c r="D121" s="0" t="s">
        <v>2744</v>
      </c>
      <c r="E121" s="0" t="s">
        <v>3028</v>
      </c>
      <c r="F121" s="0" t="str">
        <f aca="false">LEFT($A121,6)&amp;"0"</f>
        <v>15-1210</v>
      </c>
      <c r="G121" s="0" t="n">
        <f aca="false">COUNTIF('HBS Occupation Detail'!$G$3:$G$912,$A121)</f>
        <v>1</v>
      </c>
      <c r="H121" s="27" t="n">
        <f aca="false">AVERAGEIF('HBS Occupation Detail'!$G$3:$G$912,$A121,'HBS Occupation Detail'!$E$3:$E$912)</f>
        <v>0.5</v>
      </c>
      <c r="I121" s="27" t="n">
        <f aca="false">AVERAGEIF('HBS Occupation Detail'!$G$3:$G$912,$A121,'HBS Occupation Detail'!$F$3:$F$912)</f>
        <v>0.27</v>
      </c>
      <c r="J121" s="27" t="n">
        <f aca="false">_xlfn.MAXIFS('HBS Occupation Detail'!$E$3:$E$912,'HBS Occupation Detail'!$G$3:$G$912,$A121)-_xlfn.MINIFS('HBS Occupation Detail'!$E$3:$E$912,'HBS Occupation Detail'!$G$3:$G$912,$A121)</f>
        <v>0</v>
      </c>
      <c r="K121" s="24" t="n">
        <f aca="false">IFERROR(INDEX('BLS OEWS May2025'!$D$3:$D$1396,MATCH($A121,'BLS OEWS May2025'!$A$3:$A$1396,0)),0)</f>
        <v>190650</v>
      </c>
      <c r="L121" s="0" t="str">
        <f aca="false">IF(H121&gt;='Exposure Bands'!$B$6,"High",IF(H121&gt;='Exposure Bands'!$B$5,"Elevated",IF(H121&gt;='Exposure Bands'!$B$4,"Moderate","Low")))</f>
        <v>High</v>
      </c>
      <c r="M121" s="28"/>
    </row>
    <row r="122" customFormat="false" ht="15" hidden="false" customHeight="true" outlineLevel="0" collapsed="false">
      <c r="A122" s="0" t="s">
        <v>261</v>
      </c>
      <c r="B122" s="0" t="str">
        <f aca="false">IFERROR(INDEX('BLS OEWS May2025'!$B$3:$B$1396,MATCH($A122,'BLS OEWS May2025'!$A$3:$A$1396,0)),"")</f>
        <v>Entertainment and Recreation Managers, Except Gambling</v>
      </c>
      <c r="C122" s="0" t="s">
        <v>2705</v>
      </c>
      <c r="D122" s="0" t="s">
        <v>2804</v>
      </c>
      <c r="E122" s="0" t="s">
        <v>3030</v>
      </c>
      <c r="F122" s="0" t="str">
        <f aca="false">LEFT($A122,6)&amp;"0"</f>
        <v>11-9070</v>
      </c>
      <c r="G122" s="0" t="n">
        <f aca="false">COUNTIF('HBS Occupation Detail'!$G$3:$G$912,$A122)</f>
        <v>1</v>
      </c>
      <c r="H122" s="27" t="n">
        <f aca="false">AVERAGEIF('HBS Occupation Detail'!$G$3:$G$912,$A122,'HBS Occupation Detail'!$E$3:$E$912)</f>
        <v>0.5</v>
      </c>
      <c r="I122" s="27" t="n">
        <f aca="false">AVERAGEIF('HBS Occupation Detail'!$G$3:$G$912,$A122,'HBS Occupation Detail'!$F$3:$F$912)</f>
        <v>0.46</v>
      </c>
      <c r="J122" s="27" t="n">
        <f aca="false">_xlfn.MAXIFS('HBS Occupation Detail'!$E$3:$E$912,'HBS Occupation Detail'!$G$3:$G$912,$A122)-_xlfn.MINIFS('HBS Occupation Detail'!$E$3:$E$912,'HBS Occupation Detail'!$G$3:$G$912,$A122)</f>
        <v>0</v>
      </c>
      <c r="K122" s="24" t="n">
        <f aca="false">IFERROR(INDEX('BLS OEWS May2025'!$D$3:$D$1396,MATCH($A122,'BLS OEWS May2025'!$A$3:$A$1396,0)),0)</f>
        <v>37980</v>
      </c>
      <c r="L122" s="0" t="str">
        <f aca="false">IF(H122&gt;='Exposure Bands'!$B$6,"High",IF(H122&gt;='Exposure Bands'!$B$5,"Elevated",IF(H122&gt;='Exposure Bands'!$B$4,"Moderate","Low")))</f>
        <v>High</v>
      </c>
      <c r="M122" s="28"/>
    </row>
    <row r="123" customFormat="false" ht="15" hidden="false" customHeight="true" outlineLevel="0" collapsed="false">
      <c r="A123" s="0" t="s">
        <v>259</v>
      </c>
      <c r="B123" s="0" t="str">
        <f aca="false">IFERROR(INDEX('BLS OEWS May2025'!$B$3:$B$1396,MATCH($A123,'BLS OEWS May2025'!$A$3:$A$1396,0)),"")</f>
        <v>Gambling Managers</v>
      </c>
      <c r="C123" s="0" t="s">
        <v>2705</v>
      </c>
      <c r="D123" s="0" t="s">
        <v>2804</v>
      </c>
      <c r="E123" s="0" t="s">
        <v>3032</v>
      </c>
      <c r="F123" s="0" t="str">
        <f aca="false">LEFT($A123,6)&amp;"0"</f>
        <v>11-9070</v>
      </c>
      <c r="G123" s="0" t="n">
        <f aca="false">COUNTIF('HBS Occupation Detail'!$G$3:$G$912,$A123)</f>
        <v>1</v>
      </c>
      <c r="H123" s="27" t="n">
        <f aca="false">AVERAGEIF('HBS Occupation Detail'!$G$3:$G$912,$A123,'HBS Occupation Detail'!$E$3:$E$912)</f>
        <v>0.5</v>
      </c>
      <c r="I123" s="27" t="n">
        <f aca="false">AVERAGEIF('HBS Occupation Detail'!$G$3:$G$912,$A123,'HBS Occupation Detail'!$F$3:$F$912)</f>
        <v>0.39</v>
      </c>
      <c r="J123" s="27" t="n">
        <f aca="false">_xlfn.MAXIFS('HBS Occupation Detail'!$E$3:$E$912,'HBS Occupation Detail'!$G$3:$G$912,$A123)-_xlfn.MINIFS('HBS Occupation Detail'!$E$3:$E$912,'HBS Occupation Detail'!$G$3:$G$912,$A123)</f>
        <v>0</v>
      </c>
      <c r="K123" s="24" t="n">
        <f aca="false">IFERROR(INDEX('BLS OEWS May2025'!$D$3:$D$1396,MATCH($A123,'BLS OEWS May2025'!$A$3:$A$1396,0)),0)</f>
        <v>5030</v>
      </c>
      <c r="L123" s="0" t="str">
        <f aca="false">IF(H123&gt;='Exposure Bands'!$B$6,"High",IF(H123&gt;='Exposure Bands'!$B$5,"Elevated",IF(H123&gt;='Exposure Bands'!$B$4,"Moderate","Low")))</f>
        <v>High</v>
      </c>
      <c r="M123" s="28"/>
    </row>
    <row r="124" customFormat="false" ht="15" hidden="false" customHeight="true" outlineLevel="0" collapsed="false">
      <c r="A124" s="0" t="s">
        <v>1162</v>
      </c>
      <c r="B124" s="0" t="str">
        <f aca="false">IFERROR(INDEX('BLS OEWS May2025'!$B$3:$B$1396,MATCH($A124,'BLS OEWS May2025'!$A$3:$A$1396,0)),"")</f>
        <v>Nurse Midwives</v>
      </c>
      <c r="C124" s="0" t="s">
        <v>2705</v>
      </c>
      <c r="D124" s="0" t="s">
        <v>2721</v>
      </c>
      <c r="E124" s="0" t="s">
        <v>3034</v>
      </c>
      <c r="F124" s="0" t="str">
        <f aca="false">LEFT($A124,6)&amp;"0"</f>
        <v>29-1160</v>
      </c>
      <c r="G124" s="0" t="n">
        <f aca="false">COUNTIF('HBS Occupation Detail'!$G$3:$G$912,$A124)</f>
        <v>1</v>
      </c>
      <c r="H124" s="27" t="n">
        <f aca="false">AVERAGEIF('HBS Occupation Detail'!$G$3:$G$912,$A124,'HBS Occupation Detail'!$E$3:$E$912)</f>
        <v>0.5</v>
      </c>
      <c r="I124" s="27" t="n">
        <f aca="false">AVERAGEIF('HBS Occupation Detail'!$G$3:$G$912,$A124,'HBS Occupation Detail'!$F$3:$F$912)</f>
        <v>0.45</v>
      </c>
      <c r="J124" s="27" t="n">
        <f aca="false">_xlfn.MAXIFS('HBS Occupation Detail'!$E$3:$E$912,'HBS Occupation Detail'!$G$3:$G$912,$A124)-_xlfn.MINIFS('HBS Occupation Detail'!$E$3:$E$912,'HBS Occupation Detail'!$G$3:$G$912,$A124)</f>
        <v>0</v>
      </c>
      <c r="K124" s="24" t="n">
        <f aca="false">IFERROR(INDEX('BLS OEWS May2025'!$D$3:$D$1396,MATCH($A124,'BLS OEWS May2025'!$A$3:$A$1396,0)),0)</f>
        <v>7920</v>
      </c>
      <c r="L124" s="0" t="str">
        <f aca="false">IF(H124&gt;='Exposure Bands'!$B$6,"High",IF(H124&gt;='Exposure Bands'!$B$5,"Elevated",IF(H124&gt;='Exposure Bands'!$B$4,"Moderate","Low")))</f>
        <v>High</v>
      </c>
      <c r="M124" s="28"/>
    </row>
    <row r="125" customFormat="false" ht="15" hidden="false" customHeight="true" outlineLevel="0" collapsed="false">
      <c r="A125" s="0" t="s">
        <v>331</v>
      </c>
      <c r="B125" s="0" t="str">
        <f aca="false">IFERROR(INDEX('BLS OEWS May2025'!$B$3:$B$1396,MATCH($A125,'BLS OEWS May2025'!$A$3:$A$1396,0)),"")</f>
        <v>Management Analysts</v>
      </c>
      <c r="C125" s="0" t="s">
        <v>2705</v>
      </c>
      <c r="D125" s="0" t="s">
        <v>2733</v>
      </c>
      <c r="E125" s="0" t="s">
        <v>3036</v>
      </c>
      <c r="F125" s="0" t="str">
        <f aca="false">LEFT($A125,6)&amp;"0"</f>
        <v>13-1110</v>
      </c>
      <c r="G125" s="0" t="n">
        <f aca="false">COUNTIF('HBS Occupation Detail'!$G$3:$G$912,$A125)</f>
        <v>1</v>
      </c>
      <c r="H125" s="27" t="n">
        <f aca="false">AVERAGEIF('HBS Occupation Detail'!$G$3:$G$912,$A125,'HBS Occupation Detail'!$E$3:$E$912)</f>
        <v>0.5</v>
      </c>
      <c r="I125" s="27" t="n">
        <f aca="false">AVERAGEIF('HBS Occupation Detail'!$G$3:$G$912,$A125,'HBS Occupation Detail'!$F$3:$F$912)</f>
        <v>0.4</v>
      </c>
      <c r="J125" s="27" t="n">
        <f aca="false">_xlfn.MAXIFS('HBS Occupation Detail'!$E$3:$E$912,'HBS Occupation Detail'!$G$3:$G$912,$A125)-_xlfn.MINIFS('HBS Occupation Detail'!$E$3:$E$912,'HBS Occupation Detail'!$G$3:$G$912,$A125)</f>
        <v>0</v>
      </c>
      <c r="K125" s="24" t="n">
        <f aca="false">IFERROR(INDEX('BLS OEWS May2025'!$D$3:$D$1396,MATCH($A125,'BLS OEWS May2025'!$A$3:$A$1396,0)),0)</f>
        <v>898280</v>
      </c>
      <c r="L125" s="0" t="str">
        <f aca="false">IF(H125&gt;='Exposure Bands'!$B$6,"High",IF(H125&gt;='Exposure Bands'!$B$5,"Elevated",IF(H125&gt;='Exposure Bands'!$B$4,"Moderate","Low")))</f>
        <v>High</v>
      </c>
      <c r="M125" s="28"/>
    </row>
    <row r="126" customFormat="false" ht="15" hidden="false" customHeight="true" outlineLevel="0" collapsed="false">
      <c r="A126" s="0" t="s">
        <v>414</v>
      </c>
      <c r="B126" s="0" t="str">
        <f aca="false">IFERROR(INDEX('BLS OEWS May2025'!$B$3:$B$1396,MATCH($A126,'BLS OEWS May2025'!$A$3:$A$1396,0)),"")</f>
        <v>Computer Network Architects</v>
      </c>
      <c r="C126" s="0" t="s">
        <v>2705</v>
      </c>
      <c r="D126" s="0" t="s">
        <v>2744</v>
      </c>
      <c r="E126" s="0" t="s">
        <v>4486</v>
      </c>
      <c r="F126" s="0" t="str">
        <f aca="false">LEFT($A126,6)&amp;"0"</f>
        <v>15-1240</v>
      </c>
      <c r="G126" s="0" t="n">
        <f aca="false">COUNTIF('HBS Occupation Detail'!$G$3:$G$912,$A126)</f>
        <v>2</v>
      </c>
      <c r="H126" s="27" t="n">
        <f aca="false">AVERAGEIF('HBS Occupation Detail'!$G$3:$G$912,$A126,'HBS Occupation Detail'!$E$3:$E$912)</f>
        <v>0.495</v>
      </c>
      <c r="I126" s="27" t="n">
        <f aca="false">AVERAGEIF('HBS Occupation Detail'!$G$3:$G$912,$A126,'HBS Occupation Detail'!$F$3:$F$912)</f>
        <v>0.335</v>
      </c>
      <c r="J126" s="27" t="n">
        <f aca="false">_xlfn.MAXIFS('HBS Occupation Detail'!$E$3:$E$912,'HBS Occupation Detail'!$G$3:$G$912,$A126)-_xlfn.MINIFS('HBS Occupation Detail'!$E$3:$E$912,'HBS Occupation Detail'!$G$3:$G$912,$A126)</f>
        <v>0.01</v>
      </c>
      <c r="K126" s="24" t="n">
        <f aca="false">IFERROR(INDEX('BLS OEWS May2025'!$D$3:$D$1396,MATCH($A126,'BLS OEWS May2025'!$A$3:$A$1396,0)),0)</f>
        <v>179740</v>
      </c>
      <c r="L126" s="0" t="str">
        <f aca="false">IF(H126&gt;='Exposure Bands'!$B$6,"High",IF(H126&gt;='Exposure Bands'!$B$5,"Elevated",IF(H126&gt;='Exposure Bands'!$B$4,"Moderate","Low")))</f>
        <v>Elevated</v>
      </c>
      <c r="M126" s="28" t="s">
        <v>4504</v>
      </c>
    </row>
    <row r="127" customFormat="false" ht="15" hidden="false" customHeight="true" outlineLevel="0" collapsed="false">
      <c r="A127" s="0" t="s">
        <v>391</v>
      </c>
      <c r="B127" s="0" t="str">
        <f aca="false">IFERROR(INDEX('BLS OEWS May2025'!$B$3:$B$1396,MATCH($A127,'BLS OEWS May2025'!$A$3:$A$1396,0)),"")</f>
        <v>Financial Specialists, All Other</v>
      </c>
      <c r="C127" s="0" t="s">
        <v>2705</v>
      </c>
      <c r="D127" s="0" t="s">
        <v>2733</v>
      </c>
      <c r="E127" s="0" t="s">
        <v>4486</v>
      </c>
      <c r="F127" s="0" t="str">
        <f aca="false">LEFT($A127,6)&amp;"0"</f>
        <v>13-2090</v>
      </c>
      <c r="G127" s="0" t="n">
        <f aca="false">COUNTIF('HBS Occupation Detail'!$G$3:$G$912,$A127)</f>
        <v>2</v>
      </c>
      <c r="H127" s="27" t="n">
        <f aca="false">AVERAGEIF('HBS Occupation Detail'!$G$3:$G$912,$A127,'HBS Occupation Detail'!$E$3:$E$912)</f>
        <v>0.49</v>
      </c>
      <c r="I127" s="27" t="n">
        <f aca="false">AVERAGEIF('HBS Occupation Detail'!$G$3:$G$912,$A127,'HBS Occupation Detail'!$F$3:$F$912)</f>
        <v>0.3</v>
      </c>
      <c r="J127" s="27" t="n">
        <f aca="false">_xlfn.MAXIFS('HBS Occupation Detail'!$E$3:$E$912,'HBS Occupation Detail'!$G$3:$G$912,$A127)-_xlfn.MINIFS('HBS Occupation Detail'!$E$3:$E$912,'HBS Occupation Detail'!$G$3:$G$912,$A127)</f>
        <v>0.02</v>
      </c>
      <c r="K127" s="24" t="n">
        <f aca="false">IFERROR(INDEX('BLS OEWS May2025'!$D$3:$D$1396,MATCH($A127,'BLS OEWS May2025'!$A$3:$A$1396,0)),0)</f>
        <v>132130</v>
      </c>
      <c r="L127" s="0" t="str">
        <f aca="false">IF(H127&gt;='Exposure Bands'!$B$6,"High",IF(H127&gt;='Exposure Bands'!$B$5,"Elevated",IF(H127&gt;='Exposure Bands'!$B$4,"Moderate","Low")))</f>
        <v>Elevated</v>
      </c>
      <c r="M127" s="28" t="s">
        <v>4505</v>
      </c>
    </row>
    <row r="128" customFormat="false" ht="15" hidden="false" customHeight="true" outlineLevel="0" collapsed="false">
      <c r="A128" s="0" t="s">
        <v>874</v>
      </c>
      <c r="B128" s="0" t="str">
        <f aca="false">IFERROR(INDEX('BLS OEWS May2025'!$B$3:$B$1396,MATCH($A128,'BLS OEWS May2025'!$A$3:$A$1396,0)),"")</f>
        <v>English Language and Literature Teachers, Postsecondary</v>
      </c>
      <c r="C128" s="0" t="s">
        <v>2705</v>
      </c>
      <c r="D128" s="0" t="s">
        <v>2760</v>
      </c>
      <c r="E128" s="0" t="s">
        <v>3040</v>
      </c>
      <c r="F128" s="0" t="str">
        <f aca="false">LEFT($A128,6)&amp;"0"</f>
        <v>25-1120</v>
      </c>
      <c r="G128" s="0" t="n">
        <f aca="false">COUNTIF('HBS Occupation Detail'!$G$3:$G$912,$A128)</f>
        <v>1</v>
      </c>
      <c r="H128" s="27" t="n">
        <f aca="false">AVERAGEIF('HBS Occupation Detail'!$G$3:$G$912,$A128,'HBS Occupation Detail'!$E$3:$E$912)</f>
        <v>0.49</v>
      </c>
      <c r="I128" s="27" t="n">
        <f aca="false">AVERAGEIF('HBS Occupation Detail'!$G$3:$G$912,$A128,'HBS Occupation Detail'!$F$3:$F$912)</f>
        <v>0.47</v>
      </c>
      <c r="J128" s="27" t="n">
        <f aca="false">_xlfn.MAXIFS('HBS Occupation Detail'!$E$3:$E$912,'HBS Occupation Detail'!$G$3:$G$912,$A128)-_xlfn.MINIFS('HBS Occupation Detail'!$E$3:$E$912,'HBS Occupation Detail'!$G$3:$G$912,$A128)</f>
        <v>0</v>
      </c>
      <c r="K128" s="24" t="n">
        <f aca="false">IFERROR(INDEX('BLS OEWS May2025'!$D$3:$D$1396,MATCH($A128,'BLS OEWS May2025'!$A$3:$A$1396,0)),0)</f>
        <v>57720</v>
      </c>
      <c r="L128" s="0" t="str">
        <f aca="false">IF(H128&gt;='Exposure Bands'!$B$6,"High",IF(H128&gt;='Exposure Bands'!$B$5,"Elevated",IF(H128&gt;='Exposure Bands'!$B$4,"Moderate","Low")))</f>
        <v>Elevated</v>
      </c>
      <c r="M128" s="28"/>
    </row>
    <row r="129" customFormat="false" ht="15" hidden="false" customHeight="true" outlineLevel="0" collapsed="false">
      <c r="A129" s="0" t="s">
        <v>340</v>
      </c>
      <c r="B129" s="0" t="str">
        <f aca="false">IFERROR(INDEX('BLS OEWS May2025'!$B$3:$B$1396,MATCH($A129,'BLS OEWS May2025'!$A$3:$A$1396,0)),"")</f>
        <v>Compensation, Benefits, and Job Analysis Specialists</v>
      </c>
      <c r="C129" s="0" t="s">
        <v>2705</v>
      </c>
      <c r="D129" s="0" t="s">
        <v>2733</v>
      </c>
      <c r="E129" s="0" t="s">
        <v>3044</v>
      </c>
      <c r="F129" s="0" t="str">
        <f aca="false">LEFT($A129,6)&amp;"0"</f>
        <v>13-1140</v>
      </c>
      <c r="G129" s="0" t="n">
        <f aca="false">COUNTIF('HBS Occupation Detail'!$G$3:$G$912,$A129)</f>
        <v>1</v>
      </c>
      <c r="H129" s="27" t="n">
        <f aca="false">AVERAGEIF('HBS Occupation Detail'!$G$3:$G$912,$A129,'HBS Occupation Detail'!$E$3:$E$912)</f>
        <v>0.49</v>
      </c>
      <c r="I129" s="27" t="n">
        <f aca="false">AVERAGEIF('HBS Occupation Detail'!$G$3:$G$912,$A129,'HBS Occupation Detail'!$F$3:$F$912)</f>
        <v>0.34</v>
      </c>
      <c r="J129" s="27" t="n">
        <f aca="false">_xlfn.MAXIFS('HBS Occupation Detail'!$E$3:$E$912,'HBS Occupation Detail'!$G$3:$G$912,$A129)-_xlfn.MINIFS('HBS Occupation Detail'!$E$3:$E$912,'HBS Occupation Detail'!$G$3:$G$912,$A129)</f>
        <v>0</v>
      </c>
      <c r="K129" s="24" t="n">
        <f aca="false">IFERROR(INDEX('BLS OEWS May2025'!$D$3:$D$1396,MATCH($A129,'BLS OEWS May2025'!$A$3:$A$1396,0)),0)</f>
        <v>112380</v>
      </c>
      <c r="L129" s="0" t="str">
        <f aca="false">IF(H129&gt;='Exposure Bands'!$B$6,"High",IF(H129&gt;='Exposure Bands'!$B$5,"Elevated",IF(H129&gt;='Exposure Bands'!$B$4,"Moderate","Low")))</f>
        <v>Elevated</v>
      </c>
      <c r="M129" s="28"/>
    </row>
    <row r="130" customFormat="false" ht="15" hidden="false" customHeight="true" outlineLevel="0" collapsed="false">
      <c r="A130" s="0" t="s">
        <v>880</v>
      </c>
      <c r="B130" s="0" t="str">
        <f aca="false">IFERROR(INDEX('BLS OEWS May2025'!$B$3:$B$1396,MATCH($A130,'BLS OEWS May2025'!$A$3:$A$1396,0)),"")</f>
        <v>Philosophy and Religion Teachers, Postsecondary</v>
      </c>
      <c r="C130" s="0" t="s">
        <v>2705</v>
      </c>
      <c r="D130" s="0" t="s">
        <v>2760</v>
      </c>
      <c r="E130" s="0" t="s">
        <v>3046</v>
      </c>
      <c r="F130" s="0" t="str">
        <f aca="false">LEFT($A130,6)&amp;"0"</f>
        <v>25-1120</v>
      </c>
      <c r="G130" s="0" t="n">
        <f aca="false">COUNTIF('HBS Occupation Detail'!$G$3:$G$912,$A130)</f>
        <v>1</v>
      </c>
      <c r="H130" s="27" t="n">
        <f aca="false">AVERAGEIF('HBS Occupation Detail'!$G$3:$G$912,$A130,'HBS Occupation Detail'!$E$3:$E$912)</f>
        <v>0.49</v>
      </c>
      <c r="I130" s="27" t="n">
        <f aca="false">AVERAGEIF('HBS Occupation Detail'!$G$3:$G$912,$A130,'HBS Occupation Detail'!$F$3:$F$912)</f>
        <v>0.45</v>
      </c>
      <c r="J130" s="27" t="n">
        <f aca="false">_xlfn.MAXIFS('HBS Occupation Detail'!$E$3:$E$912,'HBS Occupation Detail'!$G$3:$G$912,$A130)-_xlfn.MINIFS('HBS Occupation Detail'!$E$3:$E$912,'HBS Occupation Detail'!$G$3:$G$912,$A130)</f>
        <v>0</v>
      </c>
      <c r="K130" s="24" t="n">
        <f aca="false">IFERROR(INDEX('BLS OEWS May2025'!$D$3:$D$1396,MATCH($A130,'BLS OEWS May2025'!$A$3:$A$1396,0)),0)</f>
        <v>20460</v>
      </c>
      <c r="L130" s="0" t="str">
        <f aca="false">IF(H130&gt;='Exposure Bands'!$B$6,"High",IF(H130&gt;='Exposure Bands'!$B$5,"Elevated",IF(H130&gt;='Exposure Bands'!$B$4,"Moderate","Low")))</f>
        <v>Elevated</v>
      </c>
      <c r="M130" s="28"/>
    </row>
    <row r="131" customFormat="false" ht="15" hidden="false" customHeight="true" outlineLevel="0" collapsed="false">
      <c r="A131" s="0" t="s">
        <v>410</v>
      </c>
      <c r="B131" s="0" t="str">
        <f aca="false">IFERROR(INDEX('BLS OEWS May2025'!$B$3:$B$1396,MATCH($A131,'BLS OEWS May2025'!$A$3:$A$1396,0)),"")</f>
        <v>Computer User Support Specialists</v>
      </c>
      <c r="C131" s="0" t="s">
        <v>2705</v>
      </c>
      <c r="D131" s="0" t="s">
        <v>2744</v>
      </c>
      <c r="E131" s="0" t="s">
        <v>3048</v>
      </c>
      <c r="F131" s="0" t="str">
        <f aca="false">LEFT($A131,6)&amp;"0"</f>
        <v>15-1230</v>
      </c>
      <c r="G131" s="0" t="n">
        <f aca="false">COUNTIF('HBS Occupation Detail'!$G$3:$G$912,$A131)</f>
        <v>1</v>
      </c>
      <c r="H131" s="27" t="n">
        <f aca="false">AVERAGEIF('HBS Occupation Detail'!$G$3:$G$912,$A131,'HBS Occupation Detail'!$E$3:$E$912)</f>
        <v>0.49</v>
      </c>
      <c r="I131" s="27" t="n">
        <f aca="false">AVERAGEIF('HBS Occupation Detail'!$G$3:$G$912,$A131,'HBS Occupation Detail'!$F$3:$F$912)</f>
        <v>0.49</v>
      </c>
      <c r="J131" s="27" t="n">
        <f aca="false">_xlfn.MAXIFS('HBS Occupation Detail'!$E$3:$E$912,'HBS Occupation Detail'!$G$3:$G$912,$A131)-_xlfn.MINIFS('HBS Occupation Detail'!$E$3:$E$912,'HBS Occupation Detail'!$G$3:$G$912,$A131)</f>
        <v>0</v>
      </c>
      <c r="K131" s="24" t="n">
        <f aca="false">IFERROR(INDEX('BLS OEWS May2025'!$D$3:$D$1396,MATCH($A131,'BLS OEWS May2025'!$A$3:$A$1396,0)),0)</f>
        <v>717190</v>
      </c>
      <c r="L131" s="0" t="str">
        <f aca="false">IF(H131&gt;='Exposure Bands'!$B$6,"High",IF(H131&gt;='Exposure Bands'!$B$5,"Elevated",IF(H131&gt;='Exposure Bands'!$B$4,"Moderate","Low")))</f>
        <v>Elevated</v>
      </c>
      <c r="M131" s="28"/>
    </row>
    <row r="132" customFormat="false" ht="15" hidden="false" customHeight="true" outlineLevel="0" collapsed="false">
      <c r="A132" s="0" t="s">
        <v>1241</v>
      </c>
      <c r="B132" s="0" t="str">
        <f aca="false">IFERROR(INDEX('BLS OEWS May2025'!$B$3:$B$1396,MATCH($A132,'BLS OEWS May2025'!$A$3:$A$1396,0)),"")</f>
        <v>Dietetic Technicians</v>
      </c>
      <c r="C132" s="0" t="s">
        <v>2705</v>
      </c>
      <c r="D132" s="0" t="s">
        <v>2721</v>
      </c>
      <c r="E132" s="0" t="s">
        <v>3054</v>
      </c>
      <c r="F132" s="0" t="str">
        <f aca="false">LEFT($A132,6)&amp;"0"</f>
        <v>29-2050</v>
      </c>
      <c r="G132" s="0" t="n">
        <f aca="false">COUNTIF('HBS Occupation Detail'!$G$3:$G$912,$A132)</f>
        <v>1</v>
      </c>
      <c r="H132" s="27" t="n">
        <f aca="false">AVERAGEIF('HBS Occupation Detail'!$G$3:$G$912,$A132,'HBS Occupation Detail'!$E$3:$E$912)</f>
        <v>0.49</v>
      </c>
      <c r="I132" s="27" t="n">
        <f aca="false">AVERAGEIF('HBS Occupation Detail'!$G$3:$G$912,$A132,'HBS Occupation Detail'!$F$3:$F$912)</f>
        <v>0.44</v>
      </c>
      <c r="J132" s="27" t="n">
        <f aca="false">_xlfn.MAXIFS('HBS Occupation Detail'!$E$3:$E$912,'HBS Occupation Detail'!$G$3:$G$912,$A132)-_xlfn.MINIFS('HBS Occupation Detail'!$E$3:$E$912,'HBS Occupation Detail'!$G$3:$G$912,$A132)</f>
        <v>0</v>
      </c>
      <c r="K132" s="24" t="n">
        <f aca="false">IFERROR(INDEX('BLS OEWS May2025'!$D$3:$D$1396,MATCH($A132,'BLS OEWS May2025'!$A$3:$A$1396,0)),0)</f>
        <v>31560</v>
      </c>
      <c r="L132" s="0" t="str">
        <f aca="false">IF(H132&gt;='Exposure Bands'!$B$6,"High",IF(H132&gt;='Exposure Bands'!$B$5,"Elevated",IF(H132&gt;='Exposure Bands'!$B$4,"Moderate","Low")))</f>
        <v>Elevated</v>
      </c>
      <c r="M132" s="28"/>
    </row>
    <row r="133" customFormat="false" ht="15" hidden="false" customHeight="true" outlineLevel="0" collapsed="false">
      <c r="A133" s="0" t="s">
        <v>1120</v>
      </c>
      <c r="B133" s="0" t="str">
        <f aca="false">IFERROR(INDEX('BLS OEWS May2025'!$B$3:$B$1396,MATCH($A133,'BLS OEWS May2025'!$A$3:$A$1396,0)),"")</f>
        <v>Dietitians and Nutritionists</v>
      </c>
      <c r="C133" s="0" t="s">
        <v>2705</v>
      </c>
      <c r="D133" s="0" t="s">
        <v>2721</v>
      </c>
      <c r="E133" s="0" t="s">
        <v>3060</v>
      </c>
      <c r="F133" s="0" t="str">
        <f aca="false">LEFT($A133,6)&amp;"0"</f>
        <v>29-1030</v>
      </c>
      <c r="G133" s="0" t="n">
        <f aca="false">COUNTIF('HBS Occupation Detail'!$G$3:$G$912,$A133)</f>
        <v>1</v>
      </c>
      <c r="H133" s="27" t="n">
        <f aca="false">AVERAGEIF('HBS Occupation Detail'!$G$3:$G$912,$A133,'HBS Occupation Detail'!$E$3:$E$912)</f>
        <v>0.49</v>
      </c>
      <c r="I133" s="27" t="n">
        <f aca="false">AVERAGEIF('HBS Occupation Detail'!$G$3:$G$912,$A133,'HBS Occupation Detail'!$F$3:$F$912)</f>
        <v>0.39</v>
      </c>
      <c r="J133" s="27" t="n">
        <f aca="false">_xlfn.MAXIFS('HBS Occupation Detail'!$E$3:$E$912,'HBS Occupation Detail'!$G$3:$G$912,$A133)-_xlfn.MINIFS('HBS Occupation Detail'!$E$3:$E$912,'HBS Occupation Detail'!$G$3:$G$912,$A133)</f>
        <v>0</v>
      </c>
      <c r="K133" s="24" t="n">
        <f aca="false">IFERROR(INDEX('BLS OEWS May2025'!$D$3:$D$1396,MATCH($A133,'BLS OEWS May2025'!$A$3:$A$1396,0)),0)</f>
        <v>77570</v>
      </c>
      <c r="L133" s="0" t="str">
        <f aca="false">IF(H133&gt;='Exposure Bands'!$B$6,"High",IF(H133&gt;='Exposure Bands'!$B$5,"Elevated",IF(H133&gt;='Exposure Bands'!$B$4,"Moderate","Low")))</f>
        <v>Elevated</v>
      </c>
      <c r="M133" s="28"/>
    </row>
    <row r="134" customFormat="false" ht="15" hidden="false" customHeight="true" outlineLevel="0" collapsed="false">
      <c r="A134" s="0" t="s">
        <v>1758</v>
      </c>
      <c r="B134" s="0" t="str">
        <f aca="false">IFERROR(INDEX('BLS OEWS May2025'!$B$3:$B$1396,MATCH($A134,'BLS OEWS May2025'!$A$3:$A$1396,0)),"")</f>
        <v>File Clerks</v>
      </c>
      <c r="C134" s="0" t="s">
        <v>2705</v>
      </c>
      <c r="D134" s="0" t="s">
        <v>2713</v>
      </c>
      <c r="E134" s="0" t="s">
        <v>3066</v>
      </c>
      <c r="F134" s="0" t="str">
        <f aca="false">LEFT($A134,6)&amp;"0"</f>
        <v>43-4070</v>
      </c>
      <c r="G134" s="0" t="n">
        <f aca="false">COUNTIF('HBS Occupation Detail'!$G$3:$G$912,$A134)</f>
        <v>1</v>
      </c>
      <c r="H134" s="27" t="n">
        <f aca="false">AVERAGEIF('HBS Occupation Detail'!$G$3:$G$912,$A134,'HBS Occupation Detail'!$E$3:$E$912)</f>
        <v>0.49</v>
      </c>
      <c r="I134" s="27" t="n">
        <f aca="false">AVERAGEIF('HBS Occupation Detail'!$G$3:$G$912,$A134,'HBS Occupation Detail'!$F$3:$F$912)</f>
        <v>0.47</v>
      </c>
      <c r="J134" s="27" t="n">
        <f aca="false">_xlfn.MAXIFS('HBS Occupation Detail'!$E$3:$E$912,'HBS Occupation Detail'!$G$3:$G$912,$A134)-_xlfn.MINIFS('HBS Occupation Detail'!$E$3:$E$912,'HBS Occupation Detail'!$G$3:$G$912,$A134)</f>
        <v>0</v>
      </c>
      <c r="K134" s="24" t="n">
        <f aca="false">IFERROR(INDEX('BLS OEWS May2025'!$D$3:$D$1396,MATCH($A134,'BLS OEWS May2025'!$A$3:$A$1396,0)),0)</f>
        <v>73440</v>
      </c>
      <c r="L134" s="0" t="str">
        <f aca="false">IF(H134&gt;='Exposure Bands'!$B$6,"High",IF(H134&gt;='Exposure Bands'!$B$5,"Elevated",IF(H134&gt;='Exposure Bands'!$B$4,"Moderate","Low")))</f>
        <v>Elevated</v>
      </c>
      <c r="M134" s="28"/>
    </row>
    <row r="135" customFormat="false" ht="15" hidden="false" customHeight="true" outlineLevel="0" collapsed="false">
      <c r="A135" s="0" t="s">
        <v>479</v>
      </c>
      <c r="B135" s="0" t="str">
        <f aca="false">IFERROR(INDEX('BLS OEWS May2025'!$B$3:$B$1396,MATCH($A135,'BLS OEWS May2025'!$A$3:$A$1396,0)),"")</f>
        <v>Aerospace Engineers</v>
      </c>
      <c r="C135" s="0" t="s">
        <v>2705</v>
      </c>
      <c r="D135" s="0" t="s">
        <v>2865</v>
      </c>
      <c r="E135" s="0" t="s">
        <v>3070</v>
      </c>
      <c r="F135" s="0" t="str">
        <f aca="false">LEFT($A135,6)&amp;"0"</f>
        <v>17-2010</v>
      </c>
      <c r="G135" s="0" t="n">
        <f aca="false">COUNTIF('HBS Occupation Detail'!$G$3:$G$912,$A135)</f>
        <v>1</v>
      </c>
      <c r="H135" s="27" t="n">
        <f aca="false">AVERAGEIF('HBS Occupation Detail'!$G$3:$G$912,$A135,'HBS Occupation Detail'!$E$3:$E$912)</f>
        <v>0.49</v>
      </c>
      <c r="I135" s="27" t="n">
        <f aca="false">AVERAGEIF('HBS Occupation Detail'!$G$3:$G$912,$A135,'HBS Occupation Detail'!$F$3:$F$912)</f>
        <v>0.24</v>
      </c>
      <c r="J135" s="27" t="n">
        <f aca="false">_xlfn.MAXIFS('HBS Occupation Detail'!$E$3:$E$912,'HBS Occupation Detail'!$G$3:$G$912,$A135)-_xlfn.MINIFS('HBS Occupation Detail'!$E$3:$E$912,'HBS Occupation Detail'!$G$3:$G$912,$A135)</f>
        <v>0</v>
      </c>
      <c r="K135" s="24" t="n">
        <f aca="false">IFERROR(INDEX('BLS OEWS May2025'!$D$3:$D$1396,MATCH($A135,'BLS OEWS May2025'!$A$3:$A$1396,0)),0)</f>
        <v>67710</v>
      </c>
      <c r="L135" s="0" t="str">
        <f aca="false">IF(H135&gt;='Exposure Bands'!$B$6,"High",IF(H135&gt;='Exposure Bands'!$B$5,"Elevated",IF(H135&gt;='Exposure Bands'!$B$4,"Moderate","Low")))</f>
        <v>Elevated</v>
      </c>
      <c r="M135" s="28"/>
    </row>
    <row r="136" customFormat="false" ht="15" hidden="false" customHeight="true" outlineLevel="0" collapsed="false">
      <c r="A136" s="0" t="s">
        <v>1662</v>
      </c>
      <c r="B136" s="0" t="str">
        <f aca="false">IFERROR(INDEX('BLS OEWS May2025'!$B$3:$B$1396,MATCH($A136,'BLS OEWS May2025'!$A$3:$A$1396,0)),"")</f>
        <v>Sales Representatives, Wholesale and Manufacturing, Except Technical and Scientific Products</v>
      </c>
      <c r="C136" s="0" t="s">
        <v>2705</v>
      </c>
      <c r="D136" s="0" t="s">
        <v>2723</v>
      </c>
      <c r="E136" s="0" t="s">
        <v>3072</v>
      </c>
      <c r="F136" s="0" t="str">
        <f aca="false">LEFT($A136,6)&amp;"0"</f>
        <v>41-4010</v>
      </c>
      <c r="G136" s="0" t="n">
        <f aca="false">COUNTIF('HBS Occupation Detail'!$G$3:$G$912,$A136)</f>
        <v>1</v>
      </c>
      <c r="H136" s="27" t="n">
        <f aca="false">AVERAGEIF('HBS Occupation Detail'!$G$3:$G$912,$A136,'HBS Occupation Detail'!$E$3:$E$912)</f>
        <v>0.49</v>
      </c>
      <c r="I136" s="27" t="n">
        <f aca="false">AVERAGEIF('HBS Occupation Detail'!$G$3:$G$912,$A136,'HBS Occupation Detail'!$F$3:$F$912)</f>
        <v>0.42</v>
      </c>
      <c r="J136" s="27" t="n">
        <f aca="false">_xlfn.MAXIFS('HBS Occupation Detail'!$E$3:$E$912,'HBS Occupation Detail'!$G$3:$G$912,$A136)-_xlfn.MINIFS('HBS Occupation Detail'!$E$3:$E$912,'HBS Occupation Detail'!$G$3:$G$912,$A136)</f>
        <v>0</v>
      </c>
      <c r="K136" s="24" t="n">
        <f aca="false">IFERROR(INDEX('BLS OEWS May2025'!$D$3:$D$1396,MATCH($A136,'BLS OEWS May2025'!$A$3:$A$1396,0)),0)</f>
        <v>1238190</v>
      </c>
      <c r="L136" s="0" t="str">
        <f aca="false">IF(H136&gt;='Exposure Bands'!$B$6,"High",IF(H136&gt;='Exposure Bands'!$B$5,"Elevated",IF(H136&gt;='Exposure Bands'!$B$4,"Moderate","Low")))</f>
        <v>Elevated</v>
      </c>
      <c r="M136" s="28"/>
    </row>
    <row r="137" customFormat="false" ht="15" hidden="false" customHeight="true" outlineLevel="0" collapsed="false">
      <c r="A137" s="0" t="s">
        <v>223</v>
      </c>
      <c r="B137" s="0" t="str">
        <f aca="false">IFERROR(INDEX('BLS OEWS May2025'!$B$3:$B$1396,MATCH($A137,'BLS OEWS May2025'!$A$3:$A$1396,0)),"")</f>
        <v>Transportation, Storage, and Distribution Managers</v>
      </c>
      <c r="C137" s="0" t="s">
        <v>2705</v>
      </c>
      <c r="D137" s="0" t="s">
        <v>2804</v>
      </c>
      <c r="E137" s="0" t="s">
        <v>4486</v>
      </c>
      <c r="F137" s="0" t="str">
        <f aca="false">LEFT($A137,6)&amp;"0"</f>
        <v>11-3070</v>
      </c>
      <c r="G137" s="0" t="n">
        <f aca="false">COUNTIF('HBS Occupation Detail'!$G$3:$G$912,$A137)</f>
        <v>2</v>
      </c>
      <c r="H137" s="27" t="n">
        <f aca="false">AVERAGEIF('HBS Occupation Detail'!$G$3:$G$912,$A137,'HBS Occupation Detail'!$E$3:$E$912)</f>
        <v>0.48</v>
      </c>
      <c r="I137" s="27" t="n">
        <f aca="false">AVERAGEIF('HBS Occupation Detail'!$G$3:$G$912,$A137,'HBS Occupation Detail'!$F$3:$F$912)</f>
        <v>0.24</v>
      </c>
      <c r="J137" s="27" t="n">
        <f aca="false">_xlfn.MAXIFS('HBS Occupation Detail'!$E$3:$E$912,'HBS Occupation Detail'!$G$3:$G$912,$A137)-_xlfn.MINIFS('HBS Occupation Detail'!$E$3:$E$912,'HBS Occupation Detail'!$G$3:$G$912,$A137)</f>
        <v>0.02</v>
      </c>
      <c r="K137" s="24" t="n">
        <f aca="false">IFERROR(INDEX('BLS OEWS May2025'!$D$3:$D$1396,MATCH($A137,'BLS OEWS May2025'!$A$3:$A$1396,0)),0)</f>
        <v>221180</v>
      </c>
      <c r="L137" s="0" t="str">
        <f aca="false">IF(H137&gt;='Exposure Bands'!$B$6,"High",IF(H137&gt;='Exposure Bands'!$B$5,"Elevated",IF(H137&gt;='Exposure Bands'!$B$4,"Moderate","Low")))</f>
        <v>Elevated</v>
      </c>
      <c r="M137" s="28" t="s">
        <v>4506</v>
      </c>
    </row>
    <row r="138" customFormat="false" ht="15" hidden="false" customHeight="true" outlineLevel="0" collapsed="false">
      <c r="A138" s="0" t="s">
        <v>722</v>
      </c>
      <c r="B138" s="0" t="str">
        <f aca="false">IFERROR(INDEX('BLS OEWS May2025'!$B$3:$B$1396,MATCH($A138,'BLS OEWS May2025'!$A$3:$A$1396,0)),"")</f>
        <v>Marriage and Family Therapists</v>
      </c>
      <c r="C138" s="0" t="s">
        <v>2705</v>
      </c>
      <c r="D138" s="0" t="s">
        <v>2769</v>
      </c>
      <c r="E138" s="0" t="s">
        <v>3074</v>
      </c>
      <c r="F138" s="0" t="str">
        <f aca="false">LEFT($A138,6)&amp;"0"</f>
        <v>21-1010</v>
      </c>
      <c r="G138" s="0" t="n">
        <f aca="false">COUNTIF('HBS Occupation Detail'!$G$3:$G$912,$A138)</f>
        <v>1</v>
      </c>
      <c r="H138" s="27" t="n">
        <f aca="false">AVERAGEIF('HBS Occupation Detail'!$G$3:$G$912,$A138,'HBS Occupation Detail'!$E$3:$E$912)</f>
        <v>0.48</v>
      </c>
      <c r="I138" s="27" t="n">
        <f aca="false">AVERAGEIF('HBS Occupation Detail'!$G$3:$G$912,$A138,'HBS Occupation Detail'!$F$3:$F$912)</f>
        <v>0.42</v>
      </c>
      <c r="J138" s="27" t="n">
        <f aca="false">_xlfn.MAXIFS('HBS Occupation Detail'!$E$3:$E$912,'HBS Occupation Detail'!$G$3:$G$912,$A138)-_xlfn.MINIFS('HBS Occupation Detail'!$E$3:$E$912,'HBS Occupation Detail'!$G$3:$G$912,$A138)</f>
        <v>0</v>
      </c>
      <c r="K138" s="24" t="n">
        <f aca="false">IFERROR(INDEX('BLS OEWS May2025'!$D$3:$D$1396,MATCH($A138,'BLS OEWS May2025'!$A$3:$A$1396,0)),0)</f>
        <v>66740</v>
      </c>
      <c r="L138" s="0" t="str">
        <f aca="false">IF(H138&gt;='Exposure Bands'!$B$6,"High",IF(H138&gt;='Exposure Bands'!$B$5,"Elevated",IF(H138&gt;='Exposure Bands'!$B$4,"Moderate","Low")))</f>
        <v>Elevated</v>
      </c>
      <c r="M138" s="28"/>
    </row>
    <row r="139" customFormat="false" ht="15" hidden="false" customHeight="true" outlineLevel="0" collapsed="false">
      <c r="A139" s="0" t="s">
        <v>1646</v>
      </c>
      <c r="B139" s="0" t="str">
        <f aca="false">IFERROR(INDEX('BLS OEWS May2025'!$B$3:$B$1396,MATCH($A139,'BLS OEWS May2025'!$A$3:$A$1396,0)),"")</f>
        <v>Insurance Sales Agents</v>
      </c>
      <c r="C139" s="0" t="s">
        <v>2705</v>
      </c>
      <c r="D139" s="0" t="s">
        <v>2723</v>
      </c>
      <c r="E139" s="0" t="s">
        <v>3076</v>
      </c>
      <c r="F139" s="0" t="str">
        <f aca="false">LEFT($A139,6)&amp;"0"</f>
        <v>41-3020</v>
      </c>
      <c r="G139" s="0" t="n">
        <f aca="false">COUNTIF('HBS Occupation Detail'!$G$3:$G$912,$A139)</f>
        <v>1</v>
      </c>
      <c r="H139" s="27" t="n">
        <f aca="false">AVERAGEIF('HBS Occupation Detail'!$G$3:$G$912,$A139,'HBS Occupation Detail'!$E$3:$E$912)</f>
        <v>0.48</v>
      </c>
      <c r="I139" s="27" t="n">
        <f aca="false">AVERAGEIF('HBS Occupation Detail'!$G$3:$G$912,$A139,'HBS Occupation Detail'!$F$3:$F$912)</f>
        <v>0.38</v>
      </c>
      <c r="J139" s="27" t="n">
        <f aca="false">_xlfn.MAXIFS('HBS Occupation Detail'!$E$3:$E$912,'HBS Occupation Detail'!$G$3:$G$912,$A139)-_xlfn.MINIFS('HBS Occupation Detail'!$E$3:$E$912,'HBS Occupation Detail'!$G$3:$G$912,$A139)</f>
        <v>0</v>
      </c>
      <c r="K139" s="24" t="n">
        <f aca="false">IFERROR(INDEX('BLS OEWS May2025'!$D$3:$D$1396,MATCH($A139,'BLS OEWS May2025'!$A$3:$A$1396,0)),0)</f>
        <v>479100</v>
      </c>
      <c r="L139" s="0" t="str">
        <f aca="false">IF(H139&gt;='Exposure Bands'!$B$6,"High",IF(H139&gt;='Exposure Bands'!$B$5,"Elevated",IF(H139&gt;='Exposure Bands'!$B$4,"Moderate","Low")))</f>
        <v>Elevated</v>
      </c>
      <c r="M139" s="28"/>
    </row>
    <row r="140" customFormat="false" ht="15" hidden="false" customHeight="true" outlineLevel="0" collapsed="false">
      <c r="A140" s="0" t="s">
        <v>836</v>
      </c>
      <c r="B140" s="0" t="str">
        <f aca="false">IFERROR(INDEX('BLS OEWS May2025'!$B$3:$B$1396,MATCH($A140,'BLS OEWS May2025'!$A$3:$A$1396,0)),"")</f>
        <v>Economics Teachers, Postsecondary</v>
      </c>
      <c r="C140" s="0" t="s">
        <v>2705</v>
      </c>
      <c r="D140" s="0" t="s">
        <v>2760</v>
      </c>
      <c r="E140" s="0" t="s">
        <v>3078</v>
      </c>
      <c r="F140" s="0" t="str">
        <f aca="false">LEFT($A140,6)&amp;"0"</f>
        <v>25-1060</v>
      </c>
      <c r="G140" s="0" t="n">
        <f aca="false">COUNTIF('HBS Occupation Detail'!$G$3:$G$912,$A140)</f>
        <v>1</v>
      </c>
      <c r="H140" s="27" t="n">
        <f aca="false">AVERAGEIF('HBS Occupation Detail'!$G$3:$G$912,$A140,'HBS Occupation Detail'!$E$3:$E$912)</f>
        <v>0.48</v>
      </c>
      <c r="I140" s="27" t="n">
        <f aca="false">AVERAGEIF('HBS Occupation Detail'!$G$3:$G$912,$A140,'HBS Occupation Detail'!$F$3:$F$912)</f>
        <v>0.44</v>
      </c>
      <c r="J140" s="27" t="n">
        <f aca="false">_xlfn.MAXIFS('HBS Occupation Detail'!$E$3:$E$912,'HBS Occupation Detail'!$G$3:$G$912,$A140)-_xlfn.MINIFS('HBS Occupation Detail'!$E$3:$E$912,'HBS Occupation Detail'!$G$3:$G$912,$A140)</f>
        <v>0</v>
      </c>
      <c r="K140" s="24" t="n">
        <f aca="false">IFERROR(INDEX('BLS OEWS May2025'!$D$3:$D$1396,MATCH($A140,'BLS OEWS May2025'!$A$3:$A$1396,0)),0)</f>
        <v>11560</v>
      </c>
      <c r="L140" s="0" t="str">
        <f aca="false">IF(H140&gt;='Exposure Bands'!$B$6,"High",IF(H140&gt;='Exposure Bands'!$B$5,"Elevated",IF(H140&gt;='Exposure Bands'!$B$4,"Moderate","Low")))</f>
        <v>Elevated</v>
      </c>
      <c r="M140" s="28"/>
    </row>
    <row r="141" customFormat="false" ht="15" hidden="false" customHeight="true" outlineLevel="0" collapsed="false">
      <c r="A141" s="0" t="s">
        <v>305</v>
      </c>
      <c r="B141" s="0" t="str">
        <f aca="false">IFERROR(INDEX('BLS OEWS May2025'!$B$3:$B$1396,MATCH($A141,'BLS OEWS May2025'!$A$3:$A$1396,0)),"")</f>
        <v>Claims Adjusters, Examiners, and Investigators</v>
      </c>
      <c r="C141" s="0" t="s">
        <v>2705</v>
      </c>
      <c r="D141" s="0" t="s">
        <v>2733</v>
      </c>
      <c r="E141" s="0" t="s">
        <v>3082</v>
      </c>
      <c r="F141" s="0" t="str">
        <f aca="false">LEFT($A141,6)&amp;"0"</f>
        <v>13-1030</v>
      </c>
      <c r="G141" s="0" t="n">
        <f aca="false">COUNTIF('HBS Occupation Detail'!$G$3:$G$912,$A141)</f>
        <v>1</v>
      </c>
      <c r="H141" s="27" t="n">
        <f aca="false">AVERAGEIF('HBS Occupation Detail'!$G$3:$G$912,$A141,'HBS Occupation Detail'!$E$3:$E$912)</f>
        <v>0.48</v>
      </c>
      <c r="I141" s="27" t="n">
        <f aca="false">AVERAGEIF('HBS Occupation Detail'!$G$3:$G$912,$A141,'HBS Occupation Detail'!$F$3:$F$912)</f>
        <v>0.35</v>
      </c>
      <c r="J141" s="27" t="n">
        <f aca="false">_xlfn.MAXIFS('HBS Occupation Detail'!$E$3:$E$912,'HBS Occupation Detail'!$G$3:$G$912,$A141)-_xlfn.MINIFS('HBS Occupation Detail'!$E$3:$E$912,'HBS Occupation Detail'!$G$3:$G$912,$A141)</f>
        <v>0</v>
      </c>
      <c r="K141" s="24" t="n">
        <f aca="false">IFERROR(INDEX('BLS OEWS May2025'!$D$3:$D$1396,MATCH($A141,'BLS OEWS May2025'!$A$3:$A$1396,0)),0)</f>
        <v>324230</v>
      </c>
      <c r="L141" s="0" t="str">
        <f aca="false">IF(H141&gt;='Exposure Bands'!$B$6,"High",IF(H141&gt;='Exposure Bands'!$B$5,"Elevated",IF(H141&gt;='Exposure Bands'!$B$4,"Moderate","Low")))</f>
        <v>Elevated</v>
      </c>
      <c r="M141" s="28"/>
    </row>
    <row r="142" customFormat="false" ht="15" hidden="false" customHeight="true" outlineLevel="0" collapsed="false">
      <c r="A142" s="0" t="s">
        <v>1716</v>
      </c>
      <c r="B142" s="0" t="str">
        <f aca="false">IFERROR(INDEX('BLS OEWS May2025'!$B$3:$B$1396,MATCH($A142,'BLS OEWS May2025'!$A$3:$A$1396,0)),"")</f>
        <v>Billing and Posting Clerks</v>
      </c>
      <c r="C142" s="0" t="s">
        <v>2705</v>
      </c>
      <c r="D142" s="0" t="s">
        <v>2713</v>
      </c>
      <c r="E142" s="0" t="s">
        <v>3084</v>
      </c>
      <c r="F142" s="0" t="str">
        <f aca="false">LEFT($A142,6)&amp;"0"</f>
        <v>43-3020</v>
      </c>
      <c r="G142" s="0" t="n">
        <f aca="false">COUNTIF('HBS Occupation Detail'!$G$3:$G$912,$A142)</f>
        <v>1</v>
      </c>
      <c r="H142" s="27" t="n">
        <f aca="false">AVERAGEIF('HBS Occupation Detail'!$G$3:$G$912,$A142,'HBS Occupation Detail'!$E$3:$E$912)</f>
        <v>0.48</v>
      </c>
      <c r="I142" s="27" t="n">
        <f aca="false">AVERAGEIF('HBS Occupation Detail'!$G$3:$G$912,$A142,'HBS Occupation Detail'!$F$3:$F$912)</f>
        <v>0.41</v>
      </c>
      <c r="J142" s="27" t="n">
        <f aca="false">_xlfn.MAXIFS('HBS Occupation Detail'!$E$3:$E$912,'HBS Occupation Detail'!$G$3:$G$912,$A142)-_xlfn.MINIFS('HBS Occupation Detail'!$E$3:$E$912,'HBS Occupation Detail'!$G$3:$G$912,$A142)</f>
        <v>0</v>
      </c>
      <c r="K142" s="24" t="n">
        <f aca="false">IFERROR(INDEX('BLS OEWS May2025'!$D$3:$D$1396,MATCH($A142,'BLS OEWS May2025'!$A$3:$A$1396,0)),0)</f>
        <v>404060</v>
      </c>
      <c r="L142" s="0" t="str">
        <f aca="false">IF(H142&gt;='Exposure Bands'!$B$6,"High",IF(H142&gt;='Exposure Bands'!$B$5,"Elevated",IF(H142&gt;='Exposure Bands'!$B$4,"Moderate","Low")))</f>
        <v>Elevated</v>
      </c>
      <c r="M142" s="28"/>
    </row>
    <row r="143" customFormat="false" ht="15" hidden="false" customHeight="true" outlineLevel="0" collapsed="false">
      <c r="A143" s="0" t="s">
        <v>822</v>
      </c>
      <c r="B143" s="0" t="str">
        <f aca="false">IFERROR(INDEX('BLS OEWS May2025'!$B$3:$B$1396,MATCH($A143,'BLS OEWS May2025'!$A$3:$A$1396,0)),"")</f>
        <v>Atmospheric, Earth, Marine, and Space Sciences Teachers, Postsecondary</v>
      </c>
      <c r="C143" s="0" t="s">
        <v>2705</v>
      </c>
      <c r="D143" s="0" t="s">
        <v>2760</v>
      </c>
      <c r="E143" s="0" t="s">
        <v>3092</v>
      </c>
      <c r="F143" s="0" t="str">
        <f aca="false">LEFT($A143,6)&amp;"0"</f>
        <v>25-1050</v>
      </c>
      <c r="G143" s="0" t="n">
        <f aca="false">COUNTIF('HBS Occupation Detail'!$G$3:$G$912,$A143)</f>
        <v>1</v>
      </c>
      <c r="H143" s="27" t="n">
        <f aca="false">AVERAGEIF('HBS Occupation Detail'!$G$3:$G$912,$A143,'HBS Occupation Detail'!$E$3:$E$912)</f>
        <v>0.48</v>
      </c>
      <c r="I143" s="27" t="n">
        <f aca="false">AVERAGEIF('HBS Occupation Detail'!$G$3:$G$912,$A143,'HBS Occupation Detail'!$F$3:$F$912)</f>
        <v>0.47</v>
      </c>
      <c r="J143" s="27" t="n">
        <f aca="false">_xlfn.MAXIFS('HBS Occupation Detail'!$E$3:$E$912,'HBS Occupation Detail'!$G$3:$G$912,$A143)-_xlfn.MINIFS('HBS Occupation Detail'!$E$3:$E$912,'HBS Occupation Detail'!$G$3:$G$912,$A143)</f>
        <v>0</v>
      </c>
      <c r="K143" s="24" t="n">
        <f aca="false">IFERROR(INDEX('BLS OEWS May2025'!$D$3:$D$1396,MATCH($A143,'BLS OEWS May2025'!$A$3:$A$1396,0)),0)</f>
        <v>9900</v>
      </c>
      <c r="L143" s="0" t="str">
        <f aca="false">IF(H143&gt;='Exposure Bands'!$B$6,"High",IF(H143&gt;='Exposure Bands'!$B$5,"Elevated",IF(H143&gt;='Exposure Bands'!$B$4,"Moderate","Low")))</f>
        <v>Elevated</v>
      </c>
      <c r="M143" s="28"/>
    </row>
    <row r="144" customFormat="false" ht="15" hidden="false" customHeight="true" outlineLevel="0" collapsed="false">
      <c r="A144" s="0" t="s">
        <v>886</v>
      </c>
      <c r="B144" s="0" t="str">
        <f aca="false">IFERROR(INDEX('BLS OEWS May2025'!$B$3:$B$1396,MATCH($A144,'BLS OEWS May2025'!$A$3:$A$1396,0)),"")</f>
        <v>Recreation and Fitness Studies Teachers, Postsecondary</v>
      </c>
      <c r="C144" s="0" t="s">
        <v>2705</v>
      </c>
      <c r="D144" s="0" t="s">
        <v>2760</v>
      </c>
      <c r="E144" s="0" t="s">
        <v>3094</v>
      </c>
      <c r="F144" s="0" t="str">
        <f aca="false">LEFT($A144,6)&amp;"0"</f>
        <v>25-1190</v>
      </c>
      <c r="G144" s="0" t="n">
        <f aca="false">COUNTIF('HBS Occupation Detail'!$G$3:$G$912,$A144)</f>
        <v>1</v>
      </c>
      <c r="H144" s="27" t="n">
        <f aca="false">AVERAGEIF('HBS Occupation Detail'!$G$3:$G$912,$A144,'HBS Occupation Detail'!$E$3:$E$912)</f>
        <v>0.48</v>
      </c>
      <c r="I144" s="27" t="n">
        <f aca="false">AVERAGEIF('HBS Occupation Detail'!$G$3:$G$912,$A144,'HBS Occupation Detail'!$F$3:$F$912)</f>
        <v>0.46</v>
      </c>
      <c r="J144" s="27" t="n">
        <f aca="false">_xlfn.MAXIFS('HBS Occupation Detail'!$E$3:$E$912,'HBS Occupation Detail'!$G$3:$G$912,$A144)-_xlfn.MINIFS('HBS Occupation Detail'!$E$3:$E$912,'HBS Occupation Detail'!$G$3:$G$912,$A144)</f>
        <v>0</v>
      </c>
      <c r="K144" s="24" t="n">
        <f aca="false">IFERROR(INDEX('BLS OEWS May2025'!$D$3:$D$1396,MATCH($A144,'BLS OEWS May2025'!$A$3:$A$1396,0)),0)</f>
        <v>12630</v>
      </c>
      <c r="L144" s="0" t="str">
        <f aca="false">IF(H144&gt;='Exposure Bands'!$B$6,"High",IF(H144&gt;='Exposure Bands'!$B$5,"Elevated",IF(H144&gt;='Exposure Bands'!$B$4,"Moderate","Low")))</f>
        <v>Elevated</v>
      </c>
      <c r="M144" s="28"/>
    </row>
    <row r="145" customFormat="false" ht="15" hidden="false" customHeight="true" outlineLevel="0" collapsed="false">
      <c r="A145" s="0" t="s">
        <v>1773</v>
      </c>
      <c r="B145" s="0" t="str">
        <f aca="false">IFERROR(INDEX('BLS OEWS May2025'!$B$3:$B$1396,MATCH($A145,'BLS OEWS May2025'!$A$3:$A$1396,0)),"")</f>
        <v>New Accounts Clerks</v>
      </c>
      <c r="C145" s="0" t="s">
        <v>2705</v>
      </c>
      <c r="D145" s="0" t="s">
        <v>2713</v>
      </c>
      <c r="E145" s="0" t="s">
        <v>3096</v>
      </c>
      <c r="F145" s="0" t="str">
        <f aca="false">LEFT($A145,6)&amp;"0"</f>
        <v>43-4140</v>
      </c>
      <c r="G145" s="0" t="n">
        <f aca="false">COUNTIF('HBS Occupation Detail'!$G$3:$G$912,$A145)</f>
        <v>1</v>
      </c>
      <c r="H145" s="27" t="n">
        <f aca="false">AVERAGEIF('HBS Occupation Detail'!$G$3:$G$912,$A145,'HBS Occupation Detail'!$E$3:$E$912)</f>
        <v>0.48</v>
      </c>
      <c r="I145" s="27" t="n">
        <f aca="false">AVERAGEIF('HBS Occupation Detail'!$G$3:$G$912,$A145,'HBS Occupation Detail'!$F$3:$F$912)</f>
        <v>0.48</v>
      </c>
      <c r="J145" s="27" t="n">
        <f aca="false">_xlfn.MAXIFS('HBS Occupation Detail'!$E$3:$E$912,'HBS Occupation Detail'!$G$3:$G$912,$A145)-_xlfn.MINIFS('HBS Occupation Detail'!$E$3:$E$912,'HBS Occupation Detail'!$G$3:$G$912,$A145)</f>
        <v>0</v>
      </c>
      <c r="K145" s="24" t="n">
        <f aca="false">IFERROR(INDEX('BLS OEWS May2025'!$D$3:$D$1396,MATCH($A145,'BLS OEWS May2025'!$A$3:$A$1396,0)),0)</f>
        <v>36860</v>
      </c>
      <c r="L145" s="0" t="str">
        <f aca="false">IF(H145&gt;='Exposure Bands'!$B$6,"High",IF(H145&gt;='Exposure Bands'!$B$5,"Elevated",IF(H145&gt;='Exposure Bands'!$B$4,"Moderate","Low")))</f>
        <v>Elevated</v>
      </c>
      <c r="M145" s="28"/>
    </row>
    <row r="146" customFormat="false" ht="15" hidden="false" customHeight="true" outlineLevel="0" collapsed="false">
      <c r="A146" s="0" t="s">
        <v>1701</v>
      </c>
      <c r="B146" s="0" t="str">
        <f aca="false">IFERROR(INDEX('BLS OEWS May2025'!$B$3:$B$1396,MATCH($A146,'BLS OEWS May2025'!$A$3:$A$1396,0)),"")</f>
        <v>Switchboard Operators, Including Answering Service</v>
      </c>
      <c r="C146" s="0" t="s">
        <v>2705</v>
      </c>
      <c r="D146" s="0" t="s">
        <v>2713</v>
      </c>
      <c r="E146" s="0" t="s">
        <v>3100</v>
      </c>
      <c r="F146" s="0" t="str">
        <f aca="false">LEFT($A146,6)&amp;"0"</f>
        <v>43-2010</v>
      </c>
      <c r="G146" s="0" t="n">
        <f aca="false">COUNTIF('HBS Occupation Detail'!$G$3:$G$912,$A146)</f>
        <v>1</v>
      </c>
      <c r="H146" s="27" t="n">
        <f aca="false">AVERAGEIF('HBS Occupation Detail'!$G$3:$G$912,$A146,'HBS Occupation Detail'!$E$3:$E$912)</f>
        <v>0.48</v>
      </c>
      <c r="I146" s="27" t="n">
        <f aca="false">AVERAGEIF('HBS Occupation Detail'!$G$3:$G$912,$A146,'HBS Occupation Detail'!$F$3:$F$912)</f>
        <v>0.5</v>
      </c>
      <c r="J146" s="27" t="n">
        <f aca="false">_xlfn.MAXIFS('HBS Occupation Detail'!$E$3:$E$912,'HBS Occupation Detail'!$G$3:$G$912,$A146)-_xlfn.MINIFS('HBS Occupation Detail'!$E$3:$E$912,'HBS Occupation Detail'!$G$3:$G$912,$A146)</f>
        <v>0</v>
      </c>
      <c r="K146" s="24" t="n">
        <f aca="false">IFERROR(INDEX('BLS OEWS May2025'!$D$3:$D$1396,MATCH($A146,'BLS OEWS May2025'!$A$3:$A$1396,0)),0)</f>
        <v>34280</v>
      </c>
      <c r="L146" s="0" t="str">
        <f aca="false">IF(H146&gt;='Exposure Bands'!$B$6,"High",IF(H146&gt;='Exposure Bands'!$B$5,"Elevated",IF(H146&gt;='Exposure Bands'!$B$4,"Moderate","Low")))</f>
        <v>Elevated</v>
      </c>
      <c r="M146" s="28"/>
    </row>
    <row r="147" customFormat="false" ht="27.75" hidden="false" customHeight="true" outlineLevel="0" collapsed="false">
      <c r="A147" s="0" t="s">
        <v>508</v>
      </c>
      <c r="B147" s="0" t="str">
        <f aca="false">IFERROR(INDEX('BLS OEWS May2025'!$B$3:$B$1396,MATCH($A147,'BLS OEWS May2025'!$A$3:$A$1396,0)),"")</f>
        <v>Industrial Engineers</v>
      </c>
      <c r="C147" s="0" t="s">
        <v>2705</v>
      </c>
      <c r="D147" s="0" t="s">
        <v>2865</v>
      </c>
      <c r="E147" s="0" t="s">
        <v>4486</v>
      </c>
      <c r="F147" s="0" t="str">
        <f aca="false">LEFT($A147,6)&amp;"0"</f>
        <v>17-2110</v>
      </c>
      <c r="G147" s="0" t="n">
        <f aca="false">COUNTIF('HBS Occupation Detail'!$G$3:$G$912,$A147)</f>
        <v>4</v>
      </c>
      <c r="H147" s="27" t="n">
        <f aca="false">AVERAGEIF('HBS Occupation Detail'!$G$3:$G$912,$A147,'HBS Occupation Detail'!$E$3:$E$912)</f>
        <v>0.475</v>
      </c>
      <c r="I147" s="27" t="n">
        <f aca="false">AVERAGEIF('HBS Occupation Detail'!$G$3:$G$912,$A147,'HBS Occupation Detail'!$F$3:$F$912)</f>
        <v>0.32</v>
      </c>
      <c r="J147" s="27" t="n">
        <f aca="false">_xlfn.MAXIFS('HBS Occupation Detail'!$E$3:$E$912,'HBS Occupation Detail'!$G$3:$G$912,$A147)-_xlfn.MINIFS('HBS Occupation Detail'!$E$3:$E$912,'HBS Occupation Detail'!$G$3:$G$912,$A147)</f>
        <v>0.13</v>
      </c>
      <c r="K147" s="24" t="n">
        <f aca="false">IFERROR(INDEX('BLS OEWS May2025'!$D$3:$D$1396,MATCH($A147,'BLS OEWS May2025'!$A$3:$A$1396,0)),0)</f>
        <v>365740</v>
      </c>
      <c r="L147" s="0" t="str">
        <f aca="false">IF(H147&gt;='Exposure Bands'!$B$6,"High",IF(H147&gt;='Exposure Bands'!$B$5,"Elevated",IF(H147&gt;='Exposure Bands'!$B$4,"Moderate","Low")))</f>
        <v>Elevated</v>
      </c>
      <c r="M147" s="28" t="s">
        <v>4507</v>
      </c>
    </row>
    <row r="148" customFormat="false" ht="15" hidden="false" customHeight="true" outlineLevel="0" collapsed="false">
      <c r="A148" s="0" t="s">
        <v>179</v>
      </c>
      <c r="B148" s="0" t="str">
        <f aca="false">IFERROR(INDEX('BLS OEWS May2025'!$B$3:$B$1396,MATCH($A148,'BLS OEWS May2025'!$A$3:$A$1396,0)),"")</f>
        <v>Chief Executives</v>
      </c>
      <c r="C148" s="0" t="s">
        <v>2705</v>
      </c>
      <c r="D148" s="0" t="s">
        <v>2804</v>
      </c>
      <c r="E148" s="0" t="s">
        <v>4486</v>
      </c>
      <c r="F148" s="0" t="str">
        <f aca="false">LEFT($A148,6)&amp;"0"</f>
        <v>11-1010</v>
      </c>
      <c r="G148" s="0" t="n">
        <f aca="false">COUNTIF('HBS Occupation Detail'!$G$3:$G$912,$A148)</f>
        <v>2</v>
      </c>
      <c r="H148" s="27" t="n">
        <f aca="false">AVERAGEIF('HBS Occupation Detail'!$G$3:$G$912,$A148,'HBS Occupation Detail'!$E$3:$E$912)</f>
        <v>0.475</v>
      </c>
      <c r="I148" s="27" t="n">
        <f aca="false">AVERAGEIF('HBS Occupation Detail'!$G$3:$G$912,$A148,'HBS Occupation Detail'!$F$3:$F$912)</f>
        <v>0.3</v>
      </c>
      <c r="J148" s="27" t="n">
        <f aca="false">_xlfn.MAXIFS('HBS Occupation Detail'!$E$3:$E$912,'HBS Occupation Detail'!$G$3:$G$912,$A148)-_xlfn.MINIFS('HBS Occupation Detail'!$E$3:$E$912,'HBS Occupation Detail'!$G$3:$G$912,$A148)</f>
        <v>0.21</v>
      </c>
      <c r="K148" s="24" t="n">
        <f aca="false">IFERROR(INDEX('BLS OEWS May2025'!$D$3:$D$1396,MATCH($A148,'BLS OEWS May2025'!$A$3:$A$1396,0)),0)</f>
        <v>204350</v>
      </c>
      <c r="L148" s="0" t="str">
        <f aca="false">IF(H148&gt;='Exposure Bands'!$B$6,"High",IF(H148&gt;='Exposure Bands'!$B$5,"Elevated",IF(H148&gt;='Exposure Bands'!$B$4,"Moderate","Low")))</f>
        <v>Elevated</v>
      </c>
      <c r="M148" s="28" t="s">
        <v>4508</v>
      </c>
    </row>
    <row r="149" customFormat="false" ht="15" hidden="false" customHeight="true" outlineLevel="0" collapsed="false">
      <c r="A149" s="0" t="s">
        <v>587</v>
      </c>
      <c r="B149" s="0" t="str">
        <f aca="false">IFERROR(INDEX('BLS OEWS May2025'!$B$3:$B$1396,MATCH($A149,'BLS OEWS May2025'!$A$3:$A$1396,0)),"")</f>
        <v>Biological Scientists, All Other</v>
      </c>
      <c r="C149" s="0" t="s">
        <v>2705</v>
      </c>
      <c r="D149" s="0" t="s">
        <v>2730</v>
      </c>
      <c r="E149" s="0" t="s">
        <v>4486</v>
      </c>
      <c r="F149" s="0" t="str">
        <f aca="false">LEFT($A149,6)&amp;"0"</f>
        <v>19-1020</v>
      </c>
      <c r="G149" s="0" t="n">
        <f aca="false">COUNTIF('HBS Occupation Detail'!$G$3:$G$912,$A149)</f>
        <v>4</v>
      </c>
      <c r="H149" s="27" t="n">
        <f aca="false">AVERAGEIF('HBS Occupation Detail'!$G$3:$G$912,$A149,'HBS Occupation Detail'!$E$3:$E$912)</f>
        <v>0.475</v>
      </c>
      <c r="I149" s="27" t="n">
        <f aca="false">AVERAGEIF('HBS Occupation Detail'!$G$3:$G$912,$A149,'HBS Occupation Detail'!$F$3:$F$912)</f>
        <v>0.335</v>
      </c>
      <c r="J149" s="27" t="n">
        <f aca="false">_xlfn.MAXIFS('HBS Occupation Detail'!$E$3:$E$912,'HBS Occupation Detail'!$G$3:$G$912,$A149)-_xlfn.MINIFS('HBS Occupation Detail'!$E$3:$E$912,'HBS Occupation Detail'!$G$3:$G$912,$A149)</f>
        <v>0.09</v>
      </c>
      <c r="K149" s="24" t="n">
        <f aca="false">IFERROR(INDEX('BLS OEWS May2025'!$D$3:$D$1396,MATCH($A149,'BLS OEWS May2025'!$A$3:$A$1396,0)),0)</f>
        <v>55850</v>
      </c>
      <c r="L149" s="0" t="str">
        <f aca="false">IF(H149&gt;='Exposure Bands'!$B$6,"High",IF(H149&gt;='Exposure Bands'!$B$5,"Elevated",IF(H149&gt;='Exposure Bands'!$B$4,"Moderate","Low")))</f>
        <v>Elevated</v>
      </c>
      <c r="M149" s="28" t="s">
        <v>4509</v>
      </c>
    </row>
    <row r="150" customFormat="false" ht="15" hidden="false" customHeight="true" outlineLevel="0" collapsed="false">
      <c r="A150" s="0" t="s">
        <v>420</v>
      </c>
      <c r="B150" s="0" t="str">
        <f aca="false">IFERROR(INDEX('BLS OEWS May2025'!$B$3:$B$1396,MATCH($A150,'BLS OEWS May2025'!$A$3:$A$1396,0)),"")</f>
        <v>Network and Computer Systems Administrators</v>
      </c>
      <c r="C150" s="0" t="s">
        <v>2705</v>
      </c>
      <c r="D150" s="0" t="s">
        <v>2744</v>
      </c>
      <c r="E150" s="0" t="s">
        <v>3108</v>
      </c>
      <c r="F150" s="0" t="str">
        <f aca="false">LEFT($A150,6)&amp;"0"</f>
        <v>15-1240</v>
      </c>
      <c r="G150" s="0" t="n">
        <f aca="false">COUNTIF('HBS Occupation Detail'!$G$3:$G$912,$A150)</f>
        <v>1</v>
      </c>
      <c r="H150" s="27" t="n">
        <f aca="false">AVERAGEIF('HBS Occupation Detail'!$G$3:$G$912,$A150,'HBS Occupation Detail'!$E$3:$E$912)</f>
        <v>0.47</v>
      </c>
      <c r="I150" s="27" t="n">
        <f aca="false">AVERAGEIF('HBS Occupation Detail'!$G$3:$G$912,$A150,'HBS Occupation Detail'!$F$3:$F$912)</f>
        <v>0.32</v>
      </c>
      <c r="J150" s="27" t="n">
        <f aca="false">_xlfn.MAXIFS('HBS Occupation Detail'!$E$3:$E$912,'HBS Occupation Detail'!$G$3:$G$912,$A150)-_xlfn.MINIFS('HBS Occupation Detail'!$E$3:$E$912,'HBS Occupation Detail'!$G$3:$G$912,$A150)</f>
        <v>0</v>
      </c>
      <c r="K150" s="24" t="n">
        <f aca="false">IFERROR(INDEX('BLS OEWS May2025'!$D$3:$D$1396,MATCH($A150,'BLS OEWS May2025'!$A$3:$A$1396,0)),0)</f>
        <v>314340</v>
      </c>
      <c r="L150" s="0" t="str">
        <f aca="false">IF(H150&gt;='Exposure Bands'!$B$6,"High",IF(H150&gt;='Exposure Bands'!$B$5,"Elevated",IF(H150&gt;='Exposure Bands'!$B$4,"Moderate","Low")))</f>
        <v>Elevated</v>
      </c>
      <c r="M150" s="28"/>
    </row>
    <row r="151" customFormat="false" ht="15" hidden="false" customHeight="true" outlineLevel="0" collapsed="false">
      <c r="A151" s="0" t="s">
        <v>786</v>
      </c>
      <c r="B151" s="0" t="str">
        <f aca="false">IFERROR(INDEX('BLS OEWS May2025'!$B$3:$B$1396,MATCH($A151,'BLS OEWS May2025'!$A$3:$A$1396,0)),"")</f>
        <v>Paralegals and Legal Assistants</v>
      </c>
      <c r="C151" s="0" t="s">
        <v>2705</v>
      </c>
      <c r="D151" s="0" t="s">
        <v>2845</v>
      </c>
      <c r="E151" s="0" t="s">
        <v>3110</v>
      </c>
      <c r="F151" s="0" t="str">
        <f aca="false">LEFT($A151,6)&amp;"0"</f>
        <v>23-2010</v>
      </c>
      <c r="G151" s="0" t="n">
        <f aca="false">COUNTIF('HBS Occupation Detail'!$G$3:$G$912,$A151)</f>
        <v>1</v>
      </c>
      <c r="H151" s="27" t="n">
        <f aca="false">AVERAGEIF('HBS Occupation Detail'!$G$3:$G$912,$A151,'HBS Occupation Detail'!$E$3:$E$912)</f>
        <v>0.47</v>
      </c>
      <c r="I151" s="27" t="n">
        <f aca="false">AVERAGEIF('HBS Occupation Detail'!$G$3:$G$912,$A151,'HBS Occupation Detail'!$F$3:$F$912)</f>
        <v>0.45</v>
      </c>
      <c r="J151" s="27" t="n">
        <f aca="false">_xlfn.MAXIFS('HBS Occupation Detail'!$E$3:$E$912,'HBS Occupation Detail'!$G$3:$G$912,$A151)-_xlfn.MINIFS('HBS Occupation Detail'!$E$3:$E$912,'HBS Occupation Detail'!$G$3:$G$912,$A151)</f>
        <v>0</v>
      </c>
      <c r="K151" s="24" t="n">
        <f aca="false">IFERROR(INDEX('BLS OEWS May2025'!$D$3:$D$1396,MATCH($A151,'BLS OEWS May2025'!$A$3:$A$1396,0)),0)</f>
        <v>392880</v>
      </c>
      <c r="L151" s="0" t="str">
        <f aca="false">IF(H151&gt;='Exposure Bands'!$B$6,"High",IF(H151&gt;='Exposure Bands'!$B$5,"Elevated",IF(H151&gt;='Exposure Bands'!$B$4,"Moderate","Low")))</f>
        <v>Elevated</v>
      </c>
      <c r="M151" s="28"/>
    </row>
    <row r="152" customFormat="false" ht="15" hidden="false" customHeight="true" outlineLevel="0" collapsed="false">
      <c r="A152" s="0" t="s">
        <v>283</v>
      </c>
      <c r="B152" s="0" t="str">
        <f aca="false">IFERROR(INDEX('BLS OEWS May2025'!$B$3:$B$1396,MATCH($A152,'BLS OEWS May2025'!$A$3:$A$1396,0)),"")</f>
        <v>Emergency Management Directors</v>
      </c>
      <c r="C152" s="0" t="s">
        <v>2705</v>
      </c>
      <c r="D152" s="0" t="s">
        <v>2804</v>
      </c>
      <c r="E152" s="0" t="s">
        <v>3112</v>
      </c>
      <c r="F152" s="0" t="str">
        <f aca="false">LEFT($A152,6)&amp;"0"</f>
        <v>11-9160</v>
      </c>
      <c r="G152" s="0" t="n">
        <f aca="false">COUNTIF('HBS Occupation Detail'!$G$3:$G$912,$A152)</f>
        <v>1</v>
      </c>
      <c r="H152" s="27" t="n">
        <f aca="false">AVERAGEIF('HBS Occupation Detail'!$G$3:$G$912,$A152,'HBS Occupation Detail'!$E$3:$E$912)</f>
        <v>0.47</v>
      </c>
      <c r="I152" s="27" t="n">
        <f aca="false">AVERAGEIF('HBS Occupation Detail'!$G$3:$G$912,$A152,'HBS Occupation Detail'!$F$3:$F$912)</f>
        <v>0.39</v>
      </c>
      <c r="J152" s="27" t="n">
        <f aca="false">_xlfn.MAXIFS('HBS Occupation Detail'!$E$3:$E$912,'HBS Occupation Detail'!$G$3:$G$912,$A152)-_xlfn.MINIFS('HBS Occupation Detail'!$E$3:$E$912,'HBS Occupation Detail'!$G$3:$G$912,$A152)</f>
        <v>0</v>
      </c>
      <c r="K152" s="24" t="n">
        <f aca="false">IFERROR(INDEX('BLS OEWS May2025'!$D$3:$D$1396,MATCH($A152,'BLS OEWS May2025'!$A$3:$A$1396,0)),0)</f>
        <v>13500</v>
      </c>
      <c r="L152" s="0" t="str">
        <f aca="false">IF(H152&gt;='Exposure Bands'!$B$6,"High",IF(H152&gt;='Exposure Bands'!$B$5,"Elevated",IF(H152&gt;='Exposure Bands'!$B$4,"Moderate","Low")))</f>
        <v>Elevated</v>
      </c>
      <c r="M152" s="28"/>
    </row>
    <row r="153" customFormat="false" ht="15" hidden="false" customHeight="true" outlineLevel="0" collapsed="false">
      <c r="A153" s="0" t="s">
        <v>808</v>
      </c>
      <c r="B153" s="0" t="str">
        <f aca="false">IFERROR(INDEX('BLS OEWS May2025'!$B$3:$B$1396,MATCH($A153,'BLS OEWS May2025'!$A$3:$A$1396,0)),"")</f>
        <v>Architecture Teachers, Postsecondary</v>
      </c>
      <c r="C153" s="0" t="s">
        <v>2705</v>
      </c>
      <c r="D153" s="0" t="s">
        <v>2760</v>
      </c>
      <c r="E153" s="0" t="s">
        <v>3114</v>
      </c>
      <c r="F153" s="0" t="str">
        <f aca="false">LEFT($A153,6)&amp;"0"</f>
        <v>25-1030</v>
      </c>
      <c r="G153" s="0" t="n">
        <f aca="false">COUNTIF('HBS Occupation Detail'!$G$3:$G$912,$A153)</f>
        <v>1</v>
      </c>
      <c r="H153" s="27" t="n">
        <f aca="false">AVERAGEIF('HBS Occupation Detail'!$G$3:$G$912,$A153,'HBS Occupation Detail'!$E$3:$E$912)</f>
        <v>0.47</v>
      </c>
      <c r="I153" s="27" t="n">
        <f aca="false">AVERAGEIF('HBS Occupation Detail'!$G$3:$G$912,$A153,'HBS Occupation Detail'!$F$3:$F$912)</f>
        <v>0.46</v>
      </c>
      <c r="J153" s="27" t="n">
        <f aca="false">_xlfn.MAXIFS('HBS Occupation Detail'!$E$3:$E$912,'HBS Occupation Detail'!$G$3:$G$912,$A153)-_xlfn.MINIFS('HBS Occupation Detail'!$E$3:$E$912,'HBS Occupation Detail'!$G$3:$G$912,$A153)</f>
        <v>0</v>
      </c>
      <c r="K153" s="24" t="n">
        <f aca="false">IFERROR(INDEX('BLS OEWS May2025'!$D$3:$D$1396,MATCH($A153,'BLS OEWS May2025'!$A$3:$A$1396,0)),0)</f>
        <v>7700</v>
      </c>
      <c r="L153" s="0" t="str">
        <f aca="false">IF(H153&gt;='Exposure Bands'!$B$6,"High",IF(H153&gt;='Exposure Bands'!$B$5,"Elevated",IF(H153&gt;='Exposure Bands'!$B$4,"Moderate","Low")))</f>
        <v>Elevated</v>
      </c>
      <c r="M153" s="28"/>
    </row>
    <row r="154" customFormat="false" ht="15" hidden="false" customHeight="true" outlineLevel="0" collapsed="false">
      <c r="A154" s="0" t="s">
        <v>948</v>
      </c>
      <c r="B154" s="0" t="str">
        <f aca="false">IFERROR(INDEX('BLS OEWS May2025'!$B$3:$B$1396,MATCH($A154,'BLS OEWS May2025'!$A$3:$A$1396,0)),"")</f>
        <v>Archivists</v>
      </c>
      <c r="C154" s="0" t="s">
        <v>2705</v>
      </c>
      <c r="D154" s="0" t="s">
        <v>2760</v>
      </c>
      <c r="E154" s="0" t="s">
        <v>949</v>
      </c>
      <c r="F154" s="0" t="str">
        <f aca="false">LEFT($A154,6)&amp;"0"</f>
        <v>25-4010</v>
      </c>
      <c r="G154" s="0" t="n">
        <f aca="false">COUNTIF('HBS Occupation Detail'!$G$3:$G$912,$A154)</f>
        <v>1</v>
      </c>
      <c r="H154" s="27" t="n">
        <f aca="false">AVERAGEIF('HBS Occupation Detail'!$G$3:$G$912,$A154,'HBS Occupation Detail'!$E$3:$E$912)</f>
        <v>0.47</v>
      </c>
      <c r="I154" s="27" t="n">
        <f aca="false">AVERAGEIF('HBS Occupation Detail'!$G$3:$G$912,$A154,'HBS Occupation Detail'!$F$3:$F$912)</f>
        <v>0.24</v>
      </c>
      <c r="J154" s="27" t="n">
        <f aca="false">_xlfn.MAXIFS('HBS Occupation Detail'!$E$3:$E$912,'HBS Occupation Detail'!$G$3:$G$912,$A154)-_xlfn.MINIFS('HBS Occupation Detail'!$E$3:$E$912,'HBS Occupation Detail'!$G$3:$G$912,$A154)</f>
        <v>0</v>
      </c>
      <c r="K154" s="24" t="n">
        <f aca="false">IFERROR(INDEX('BLS OEWS May2025'!$D$3:$D$1396,MATCH($A154,'BLS OEWS May2025'!$A$3:$A$1396,0)),0)</f>
        <v>7970</v>
      </c>
      <c r="L154" s="0" t="str">
        <f aca="false">IF(H154&gt;='Exposure Bands'!$B$6,"High",IF(H154&gt;='Exposure Bands'!$B$5,"Elevated",IF(H154&gt;='Exposure Bands'!$B$4,"Moderate","Low")))</f>
        <v>Elevated</v>
      </c>
      <c r="M154" s="28"/>
    </row>
    <row r="155" customFormat="false" ht="15" hidden="false" customHeight="true" outlineLevel="0" collapsed="false">
      <c r="A155" s="0" t="s">
        <v>226</v>
      </c>
      <c r="B155" s="0" t="str">
        <f aca="false">IFERROR(INDEX('BLS OEWS May2025'!$B$3:$B$1396,MATCH($A155,'BLS OEWS May2025'!$A$3:$A$1396,0)),"")</f>
        <v>Compensation and Benefits Managers</v>
      </c>
      <c r="C155" s="0" t="s">
        <v>2705</v>
      </c>
      <c r="D155" s="0" t="s">
        <v>2804</v>
      </c>
      <c r="E155" s="0" t="s">
        <v>3119</v>
      </c>
      <c r="F155" s="0" t="str">
        <f aca="false">LEFT($A155,6)&amp;"0"</f>
        <v>11-3110</v>
      </c>
      <c r="G155" s="0" t="n">
        <f aca="false">COUNTIF('HBS Occupation Detail'!$G$3:$G$912,$A155)</f>
        <v>1</v>
      </c>
      <c r="H155" s="27" t="n">
        <f aca="false">AVERAGEIF('HBS Occupation Detail'!$G$3:$G$912,$A155,'HBS Occupation Detail'!$E$3:$E$912)</f>
        <v>0.47</v>
      </c>
      <c r="I155" s="27" t="n">
        <f aca="false">AVERAGEIF('HBS Occupation Detail'!$G$3:$G$912,$A155,'HBS Occupation Detail'!$F$3:$F$912)</f>
        <v>0.3</v>
      </c>
      <c r="J155" s="27" t="n">
        <f aca="false">_xlfn.MAXIFS('HBS Occupation Detail'!$E$3:$E$912,'HBS Occupation Detail'!$G$3:$G$912,$A155)-_xlfn.MINIFS('HBS Occupation Detail'!$E$3:$E$912,'HBS Occupation Detail'!$G$3:$G$912,$A155)</f>
        <v>0</v>
      </c>
      <c r="K155" s="24" t="n">
        <f aca="false">IFERROR(INDEX('BLS OEWS May2025'!$D$3:$D$1396,MATCH($A155,'BLS OEWS May2025'!$A$3:$A$1396,0)),0)</f>
        <v>22940</v>
      </c>
      <c r="L155" s="0" t="str">
        <f aca="false">IF(H155&gt;='Exposure Bands'!$B$6,"High",IF(H155&gt;='Exposure Bands'!$B$5,"Elevated",IF(H155&gt;='Exposure Bands'!$B$4,"Moderate","Low")))</f>
        <v>Elevated</v>
      </c>
      <c r="M155" s="28"/>
    </row>
    <row r="156" customFormat="false" ht="15" hidden="false" customHeight="true" outlineLevel="0" collapsed="false">
      <c r="A156" s="0" t="s">
        <v>888</v>
      </c>
      <c r="B156" s="0" t="str">
        <f aca="false">IFERROR(INDEX('BLS OEWS May2025'!$B$3:$B$1396,MATCH($A156,'BLS OEWS May2025'!$A$3:$A$1396,0)),"")</f>
        <v>Career/Technical Education Teachers, Postsecondary</v>
      </c>
      <c r="C156" s="0" t="s">
        <v>2705</v>
      </c>
      <c r="D156" s="0" t="s">
        <v>2760</v>
      </c>
      <c r="E156" s="0" t="s">
        <v>3121</v>
      </c>
      <c r="F156" s="0" t="str">
        <f aca="false">LEFT($A156,6)&amp;"0"</f>
        <v>25-1190</v>
      </c>
      <c r="G156" s="0" t="n">
        <f aca="false">COUNTIF('HBS Occupation Detail'!$G$3:$G$912,$A156)</f>
        <v>1</v>
      </c>
      <c r="H156" s="27" t="n">
        <f aca="false">AVERAGEIF('HBS Occupation Detail'!$G$3:$G$912,$A156,'HBS Occupation Detail'!$E$3:$E$912)</f>
        <v>0.47</v>
      </c>
      <c r="I156" s="27" t="n">
        <f aca="false">AVERAGEIF('HBS Occupation Detail'!$G$3:$G$912,$A156,'HBS Occupation Detail'!$F$3:$F$912)</f>
        <v>0.46</v>
      </c>
      <c r="J156" s="27" t="n">
        <f aca="false">_xlfn.MAXIFS('HBS Occupation Detail'!$E$3:$E$912,'HBS Occupation Detail'!$G$3:$G$912,$A156)-_xlfn.MINIFS('HBS Occupation Detail'!$E$3:$E$912,'HBS Occupation Detail'!$G$3:$G$912,$A156)</f>
        <v>0</v>
      </c>
      <c r="K156" s="24" t="n">
        <f aca="false">IFERROR(INDEX('BLS OEWS May2025'!$D$3:$D$1396,MATCH($A156,'BLS OEWS May2025'!$A$3:$A$1396,0)),0)</f>
        <v>114110</v>
      </c>
      <c r="L156" s="0" t="str">
        <f aca="false">IF(H156&gt;='Exposure Bands'!$B$6,"High",IF(H156&gt;='Exposure Bands'!$B$5,"Elevated",IF(H156&gt;='Exposure Bands'!$B$4,"Moderate","Low")))</f>
        <v>Elevated</v>
      </c>
      <c r="M156" s="28"/>
    </row>
    <row r="157" customFormat="false" ht="15" hidden="false" customHeight="true" outlineLevel="0" collapsed="false">
      <c r="A157" s="0" t="s">
        <v>1800</v>
      </c>
      <c r="B157" s="0" t="str">
        <f aca="false">IFERROR(INDEX('BLS OEWS May2025'!$B$3:$B$1396,MATCH($A157,'BLS OEWS May2025'!$A$3:$A$1396,0)),"")</f>
        <v>Public Safety Telecommunicators</v>
      </c>
      <c r="C157" s="0" t="s">
        <v>2705</v>
      </c>
      <c r="D157" s="0" t="s">
        <v>2713</v>
      </c>
      <c r="E157" s="0" t="s">
        <v>3123</v>
      </c>
      <c r="F157" s="0" t="str">
        <f aca="false">LEFT($A157,6)&amp;"0"</f>
        <v>43-5030</v>
      </c>
      <c r="G157" s="0" t="n">
        <f aca="false">COUNTIF('HBS Occupation Detail'!$G$3:$G$912,$A157)</f>
        <v>1</v>
      </c>
      <c r="H157" s="27" t="n">
        <f aca="false">AVERAGEIF('HBS Occupation Detail'!$G$3:$G$912,$A157,'HBS Occupation Detail'!$E$3:$E$912)</f>
        <v>0.47</v>
      </c>
      <c r="I157" s="27" t="n">
        <f aca="false">AVERAGEIF('HBS Occupation Detail'!$G$3:$G$912,$A157,'HBS Occupation Detail'!$F$3:$F$912)</f>
        <v>0.44</v>
      </c>
      <c r="J157" s="27" t="n">
        <f aca="false">_xlfn.MAXIFS('HBS Occupation Detail'!$E$3:$E$912,'HBS Occupation Detail'!$G$3:$G$912,$A157)-_xlfn.MINIFS('HBS Occupation Detail'!$E$3:$E$912,'HBS Occupation Detail'!$G$3:$G$912,$A157)</f>
        <v>0</v>
      </c>
      <c r="K157" s="24" t="n">
        <f aca="false">IFERROR(INDEX('BLS OEWS May2025'!$D$3:$D$1396,MATCH($A157,'BLS OEWS May2025'!$A$3:$A$1396,0)),0)</f>
        <v>102500</v>
      </c>
      <c r="L157" s="0" t="str">
        <f aca="false">IF(H157&gt;='Exposure Bands'!$B$6,"High",IF(H157&gt;='Exposure Bands'!$B$5,"Elevated",IF(H157&gt;='Exposure Bands'!$B$4,"Moderate","Low")))</f>
        <v>Elevated</v>
      </c>
      <c r="M157" s="28"/>
    </row>
    <row r="158" customFormat="false" ht="15" hidden="false" customHeight="true" outlineLevel="0" collapsed="false">
      <c r="A158" s="0" t="s">
        <v>1165</v>
      </c>
      <c r="B158" s="0" t="str">
        <f aca="false">IFERROR(INDEX('BLS OEWS May2025'!$B$3:$B$1396,MATCH($A158,'BLS OEWS May2025'!$A$3:$A$1396,0)),"")</f>
        <v>Nurse Practitioners</v>
      </c>
      <c r="C158" s="0" t="s">
        <v>2705</v>
      </c>
      <c r="D158" s="0" t="s">
        <v>2721</v>
      </c>
      <c r="E158" s="0" t="s">
        <v>3125</v>
      </c>
      <c r="F158" s="0" t="str">
        <f aca="false">LEFT($A158,6)&amp;"0"</f>
        <v>29-1170</v>
      </c>
      <c r="G158" s="0" t="n">
        <f aca="false">COUNTIF('HBS Occupation Detail'!$G$3:$G$912,$A158)</f>
        <v>1</v>
      </c>
      <c r="H158" s="27" t="n">
        <f aca="false">AVERAGEIF('HBS Occupation Detail'!$G$3:$G$912,$A158,'HBS Occupation Detail'!$E$3:$E$912)</f>
        <v>0.47</v>
      </c>
      <c r="I158" s="27" t="n">
        <f aca="false">AVERAGEIF('HBS Occupation Detail'!$G$3:$G$912,$A158,'HBS Occupation Detail'!$F$3:$F$912)</f>
        <v>0.29</v>
      </c>
      <c r="J158" s="27" t="n">
        <f aca="false">_xlfn.MAXIFS('HBS Occupation Detail'!$E$3:$E$912,'HBS Occupation Detail'!$G$3:$G$912,$A158)-_xlfn.MINIFS('HBS Occupation Detail'!$E$3:$E$912,'HBS Occupation Detail'!$G$3:$G$912,$A158)</f>
        <v>0</v>
      </c>
      <c r="K158" s="24" t="n">
        <f aca="false">IFERROR(INDEX('BLS OEWS May2025'!$D$3:$D$1396,MATCH($A158,'BLS OEWS May2025'!$A$3:$A$1396,0)),0)</f>
        <v>323040</v>
      </c>
      <c r="L158" s="0" t="str">
        <f aca="false">IF(H158&gt;='Exposure Bands'!$B$6,"High",IF(H158&gt;='Exposure Bands'!$B$5,"Elevated",IF(H158&gt;='Exposure Bands'!$B$4,"Moderate","Low")))</f>
        <v>Elevated</v>
      </c>
      <c r="M158" s="28"/>
    </row>
    <row r="159" customFormat="false" ht="15" hidden="false" customHeight="true" outlineLevel="0" collapsed="false">
      <c r="A159" s="0" t="s">
        <v>1676</v>
      </c>
      <c r="B159" s="0" t="str">
        <f aca="false">IFERROR(INDEX('BLS OEWS May2025'!$B$3:$B$1396,MATCH($A159,'BLS OEWS May2025'!$A$3:$A$1396,0)),"")</f>
        <v>Real Estate Sales Agents</v>
      </c>
      <c r="C159" s="0" t="s">
        <v>2705</v>
      </c>
      <c r="D159" s="0" t="s">
        <v>2723</v>
      </c>
      <c r="E159" s="0" t="s">
        <v>3133</v>
      </c>
      <c r="F159" s="0" t="str">
        <f aca="false">LEFT($A159,6)&amp;"0"</f>
        <v>41-9020</v>
      </c>
      <c r="G159" s="0" t="n">
        <f aca="false">COUNTIF('HBS Occupation Detail'!$G$3:$G$912,$A159)</f>
        <v>1</v>
      </c>
      <c r="H159" s="27" t="n">
        <f aca="false">AVERAGEIF('HBS Occupation Detail'!$G$3:$G$912,$A159,'HBS Occupation Detail'!$E$3:$E$912)</f>
        <v>0.47</v>
      </c>
      <c r="I159" s="27" t="n">
        <f aca="false">AVERAGEIF('HBS Occupation Detail'!$G$3:$G$912,$A159,'HBS Occupation Detail'!$F$3:$F$912)</f>
        <v>0.43</v>
      </c>
      <c r="J159" s="27" t="n">
        <f aca="false">_xlfn.MAXIFS('HBS Occupation Detail'!$E$3:$E$912,'HBS Occupation Detail'!$G$3:$G$912,$A159)-_xlfn.MINIFS('HBS Occupation Detail'!$E$3:$E$912,'HBS Occupation Detail'!$G$3:$G$912,$A159)</f>
        <v>0</v>
      </c>
      <c r="K159" s="24" t="n">
        <f aca="false">IFERROR(INDEX('BLS OEWS May2025'!$D$3:$D$1396,MATCH($A159,'BLS OEWS May2025'!$A$3:$A$1396,0)),0)</f>
        <v>193370</v>
      </c>
      <c r="L159" s="0" t="str">
        <f aca="false">IF(H159&gt;='Exposure Bands'!$B$6,"High",IF(H159&gt;='Exposure Bands'!$B$5,"Elevated",IF(H159&gt;='Exposure Bands'!$B$4,"Moderate","Low")))</f>
        <v>Elevated</v>
      </c>
      <c r="M159" s="28"/>
    </row>
    <row r="160" customFormat="false" ht="27.75" hidden="false" customHeight="true" outlineLevel="0" collapsed="false">
      <c r="A160" s="0" t="s">
        <v>499</v>
      </c>
      <c r="B160" s="0" t="str">
        <f aca="false">IFERROR(INDEX('BLS OEWS May2025'!$B$3:$B$1396,MATCH($A160,'BLS OEWS May2025'!$A$3:$A$1396,0)),"")</f>
        <v>Electronics Engineers, Except Computer</v>
      </c>
      <c r="C160" s="0" t="s">
        <v>2705</v>
      </c>
      <c r="D160" s="0" t="s">
        <v>2865</v>
      </c>
      <c r="E160" s="0" t="s">
        <v>4486</v>
      </c>
      <c r="F160" s="0" t="str">
        <f aca="false">LEFT($A160,6)&amp;"0"</f>
        <v>17-2070</v>
      </c>
      <c r="G160" s="0" t="n">
        <f aca="false">COUNTIF('HBS Occupation Detail'!$G$3:$G$912,$A160)</f>
        <v>2</v>
      </c>
      <c r="H160" s="27" t="n">
        <f aca="false">AVERAGEIF('HBS Occupation Detail'!$G$3:$G$912,$A160,'HBS Occupation Detail'!$E$3:$E$912)</f>
        <v>0.465</v>
      </c>
      <c r="I160" s="27" t="n">
        <f aca="false">AVERAGEIF('HBS Occupation Detail'!$G$3:$G$912,$A160,'HBS Occupation Detail'!$F$3:$F$912)</f>
        <v>0.39</v>
      </c>
      <c r="J160" s="27" t="n">
        <f aca="false">_xlfn.MAXIFS('HBS Occupation Detail'!$E$3:$E$912,'HBS Occupation Detail'!$G$3:$G$912,$A160)-_xlfn.MINIFS('HBS Occupation Detail'!$E$3:$E$912,'HBS Occupation Detail'!$G$3:$G$912,$A160)</f>
        <v>0.03</v>
      </c>
      <c r="K160" s="24" t="n">
        <f aca="false">IFERROR(INDEX('BLS OEWS May2025'!$D$3:$D$1396,MATCH($A160,'BLS OEWS May2025'!$A$3:$A$1396,0)),0)</f>
        <v>96900</v>
      </c>
      <c r="L160" s="0" t="str">
        <f aca="false">IF(H160&gt;='Exposure Bands'!$B$6,"High",IF(H160&gt;='Exposure Bands'!$B$5,"Elevated",IF(H160&gt;='Exposure Bands'!$B$4,"Moderate","Low")))</f>
        <v>Elevated</v>
      </c>
      <c r="M160" s="28" t="s">
        <v>4510</v>
      </c>
    </row>
    <row r="161" customFormat="false" ht="15" hidden="false" customHeight="true" outlineLevel="0" collapsed="false">
      <c r="A161" s="0" t="s">
        <v>884</v>
      </c>
      <c r="B161" s="0" t="str">
        <f aca="false">IFERROR(INDEX('BLS OEWS May2025'!$B$3:$B$1396,MATCH($A161,'BLS OEWS May2025'!$A$3:$A$1396,0)),"")</f>
        <v>Family and Consumer Sciences Teachers, Postsecondary</v>
      </c>
      <c r="C161" s="0" t="s">
        <v>2705</v>
      </c>
      <c r="D161" s="0" t="s">
        <v>2760</v>
      </c>
      <c r="E161" s="0" t="s">
        <v>3135</v>
      </c>
      <c r="F161" s="0" t="str">
        <f aca="false">LEFT($A161,6)&amp;"0"</f>
        <v>25-1190</v>
      </c>
      <c r="G161" s="0" t="n">
        <f aca="false">COUNTIF('HBS Occupation Detail'!$G$3:$G$912,$A161)</f>
        <v>1</v>
      </c>
      <c r="H161" s="27" t="n">
        <f aca="false">AVERAGEIF('HBS Occupation Detail'!$G$3:$G$912,$A161,'HBS Occupation Detail'!$E$3:$E$912)</f>
        <v>0.46</v>
      </c>
      <c r="I161" s="27" t="n">
        <f aca="false">AVERAGEIF('HBS Occupation Detail'!$G$3:$G$912,$A161,'HBS Occupation Detail'!$F$3:$F$912)</f>
        <v>0.48</v>
      </c>
      <c r="J161" s="27" t="n">
        <f aca="false">_xlfn.MAXIFS('HBS Occupation Detail'!$E$3:$E$912,'HBS Occupation Detail'!$G$3:$G$912,$A161)-_xlfn.MINIFS('HBS Occupation Detail'!$E$3:$E$912,'HBS Occupation Detail'!$G$3:$G$912,$A161)</f>
        <v>0</v>
      </c>
      <c r="K161" s="24" t="n">
        <f aca="false">IFERROR(INDEX('BLS OEWS May2025'!$D$3:$D$1396,MATCH($A161,'BLS OEWS May2025'!$A$3:$A$1396,0)),0)</f>
        <v>2770</v>
      </c>
      <c r="L161" s="0" t="str">
        <f aca="false">IF(H161&gt;='Exposure Bands'!$B$6,"High",IF(H161&gt;='Exposure Bands'!$B$5,"Elevated",IF(H161&gt;='Exposure Bands'!$B$4,"Moderate","Low")))</f>
        <v>Elevated</v>
      </c>
      <c r="M161" s="28"/>
    </row>
    <row r="162" customFormat="false" ht="15" hidden="false" customHeight="true" outlineLevel="0" collapsed="false">
      <c r="A162" s="0" t="s">
        <v>826</v>
      </c>
      <c r="B162" s="0" t="str">
        <f aca="false">IFERROR(INDEX('BLS OEWS May2025'!$B$3:$B$1396,MATCH($A162,'BLS OEWS May2025'!$A$3:$A$1396,0)),"")</f>
        <v>Environmental Science Teachers, Postsecondary</v>
      </c>
      <c r="C162" s="0" t="s">
        <v>2705</v>
      </c>
      <c r="D162" s="0" t="s">
        <v>2760</v>
      </c>
      <c r="E162" s="0" t="s">
        <v>3137</v>
      </c>
      <c r="F162" s="0" t="str">
        <f aca="false">LEFT($A162,6)&amp;"0"</f>
        <v>25-1050</v>
      </c>
      <c r="G162" s="0" t="n">
        <f aca="false">COUNTIF('HBS Occupation Detail'!$G$3:$G$912,$A162)</f>
        <v>1</v>
      </c>
      <c r="H162" s="27" t="n">
        <f aca="false">AVERAGEIF('HBS Occupation Detail'!$G$3:$G$912,$A162,'HBS Occupation Detail'!$E$3:$E$912)</f>
        <v>0.46</v>
      </c>
      <c r="I162" s="27" t="n">
        <f aca="false">AVERAGEIF('HBS Occupation Detail'!$G$3:$G$912,$A162,'HBS Occupation Detail'!$F$3:$F$912)</f>
        <v>0.48</v>
      </c>
      <c r="J162" s="27" t="n">
        <f aca="false">_xlfn.MAXIFS('HBS Occupation Detail'!$E$3:$E$912,'HBS Occupation Detail'!$G$3:$G$912,$A162)-_xlfn.MINIFS('HBS Occupation Detail'!$E$3:$E$912,'HBS Occupation Detail'!$G$3:$G$912,$A162)</f>
        <v>0</v>
      </c>
      <c r="K162" s="24" t="n">
        <f aca="false">IFERROR(INDEX('BLS OEWS May2025'!$D$3:$D$1396,MATCH($A162,'BLS OEWS May2025'!$A$3:$A$1396,0)),0)</f>
        <v>6690</v>
      </c>
      <c r="L162" s="0" t="str">
        <f aca="false">IF(H162&gt;='Exposure Bands'!$B$6,"High",IF(H162&gt;='Exposure Bands'!$B$5,"Elevated",IF(H162&gt;='Exposure Bands'!$B$4,"Moderate","Low")))</f>
        <v>Elevated</v>
      </c>
      <c r="M162" s="28"/>
    </row>
    <row r="163" customFormat="false" ht="15" hidden="false" customHeight="true" outlineLevel="0" collapsed="false">
      <c r="A163" s="0" t="s">
        <v>1145</v>
      </c>
      <c r="B163" s="0" t="str">
        <f aca="false">IFERROR(INDEX('BLS OEWS May2025'!$B$3:$B$1396,MATCH($A163,'BLS OEWS May2025'!$A$3:$A$1396,0)),"")</f>
        <v>Speech-Language Pathologists</v>
      </c>
      <c r="C163" s="0" t="s">
        <v>2705</v>
      </c>
      <c r="D163" s="0" t="s">
        <v>2721</v>
      </c>
      <c r="E163" s="0" t="s">
        <v>3141</v>
      </c>
      <c r="F163" s="0" t="str">
        <f aca="false">LEFT($A163,6)&amp;"0"</f>
        <v>29-1120</v>
      </c>
      <c r="G163" s="0" t="n">
        <f aca="false">COUNTIF('HBS Occupation Detail'!$G$3:$G$912,$A163)</f>
        <v>1</v>
      </c>
      <c r="H163" s="27" t="n">
        <f aca="false">AVERAGEIF('HBS Occupation Detail'!$G$3:$G$912,$A163,'HBS Occupation Detail'!$E$3:$E$912)</f>
        <v>0.46</v>
      </c>
      <c r="I163" s="27" t="n">
        <f aca="false">AVERAGEIF('HBS Occupation Detail'!$G$3:$G$912,$A163,'HBS Occupation Detail'!$F$3:$F$912)</f>
        <v>0.38</v>
      </c>
      <c r="J163" s="27" t="n">
        <f aca="false">_xlfn.MAXIFS('HBS Occupation Detail'!$E$3:$E$912,'HBS Occupation Detail'!$G$3:$G$912,$A163)-_xlfn.MINIFS('HBS Occupation Detail'!$E$3:$E$912,'HBS Occupation Detail'!$G$3:$G$912,$A163)</f>
        <v>0</v>
      </c>
      <c r="K163" s="24" t="n">
        <f aca="false">IFERROR(INDEX('BLS OEWS May2025'!$D$3:$D$1396,MATCH($A163,'BLS OEWS May2025'!$A$3:$A$1396,0)),0)</f>
        <v>183390</v>
      </c>
      <c r="L163" s="0" t="str">
        <f aca="false">IF(H163&gt;='Exposure Bands'!$B$6,"High",IF(H163&gt;='Exposure Bands'!$B$5,"Elevated",IF(H163&gt;='Exposure Bands'!$B$4,"Moderate","Low")))</f>
        <v>Elevated</v>
      </c>
      <c r="M163" s="28"/>
    </row>
    <row r="164" customFormat="false" ht="15" hidden="false" customHeight="true" outlineLevel="0" collapsed="false">
      <c r="A164" s="0" t="s">
        <v>515</v>
      </c>
      <c r="B164" s="0" t="str">
        <f aca="false">IFERROR(INDEX('BLS OEWS May2025'!$B$3:$B$1396,MATCH($A164,'BLS OEWS May2025'!$A$3:$A$1396,0)),"")</f>
        <v>Materials Engineers</v>
      </c>
      <c r="C164" s="0" t="s">
        <v>2705</v>
      </c>
      <c r="D164" s="0" t="s">
        <v>2865</v>
      </c>
      <c r="E164" s="0" t="s">
        <v>3143</v>
      </c>
      <c r="F164" s="0" t="str">
        <f aca="false">LEFT($A164,6)&amp;"0"</f>
        <v>17-2130</v>
      </c>
      <c r="G164" s="0" t="n">
        <f aca="false">COUNTIF('HBS Occupation Detail'!$G$3:$G$912,$A164)</f>
        <v>1</v>
      </c>
      <c r="H164" s="27" t="n">
        <f aca="false">AVERAGEIF('HBS Occupation Detail'!$G$3:$G$912,$A164,'HBS Occupation Detail'!$E$3:$E$912)</f>
        <v>0.46</v>
      </c>
      <c r="I164" s="27" t="n">
        <f aca="false">AVERAGEIF('HBS Occupation Detail'!$G$3:$G$912,$A164,'HBS Occupation Detail'!$F$3:$F$912)</f>
        <v>0.38</v>
      </c>
      <c r="J164" s="27" t="n">
        <f aca="false">_xlfn.MAXIFS('HBS Occupation Detail'!$E$3:$E$912,'HBS Occupation Detail'!$G$3:$G$912,$A164)-_xlfn.MINIFS('HBS Occupation Detail'!$E$3:$E$912,'HBS Occupation Detail'!$G$3:$G$912,$A164)</f>
        <v>0</v>
      </c>
      <c r="K164" s="24" t="n">
        <f aca="false">IFERROR(INDEX('BLS OEWS May2025'!$D$3:$D$1396,MATCH($A164,'BLS OEWS May2025'!$A$3:$A$1396,0)),0)</f>
        <v>22770</v>
      </c>
      <c r="L164" s="0" t="str">
        <f aca="false">IF(H164&gt;='Exposure Bands'!$B$6,"High",IF(H164&gt;='Exposure Bands'!$B$5,"Elevated",IF(H164&gt;='Exposure Bands'!$B$4,"Moderate","Low")))</f>
        <v>Elevated</v>
      </c>
      <c r="M164" s="28"/>
    </row>
    <row r="165" customFormat="false" ht="15" hidden="false" customHeight="true" outlineLevel="0" collapsed="false">
      <c r="A165" s="0" t="s">
        <v>274</v>
      </c>
      <c r="B165" s="0" t="str">
        <f aca="false">IFERROR(INDEX('BLS OEWS May2025'!$B$3:$B$1396,MATCH($A165,'BLS OEWS May2025'!$A$3:$A$1396,0)),"")</f>
        <v>Postmasters and Mail Superintendents</v>
      </c>
      <c r="C165" s="0" t="s">
        <v>2705</v>
      </c>
      <c r="D165" s="0" t="s">
        <v>2804</v>
      </c>
      <c r="E165" s="0" t="s">
        <v>3145</v>
      </c>
      <c r="F165" s="0" t="str">
        <f aca="false">LEFT($A165,6)&amp;"0"</f>
        <v>11-9130</v>
      </c>
      <c r="G165" s="0" t="n">
        <f aca="false">COUNTIF('HBS Occupation Detail'!$G$3:$G$912,$A165)</f>
        <v>1</v>
      </c>
      <c r="H165" s="27" t="n">
        <f aca="false">AVERAGEIF('HBS Occupation Detail'!$G$3:$G$912,$A165,'HBS Occupation Detail'!$E$3:$E$912)</f>
        <v>0.46</v>
      </c>
      <c r="I165" s="27" t="n">
        <f aca="false">AVERAGEIF('HBS Occupation Detail'!$G$3:$G$912,$A165,'HBS Occupation Detail'!$F$3:$F$912)</f>
        <v>0.47</v>
      </c>
      <c r="J165" s="27" t="n">
        <f aca="false">_xlfn.MAXIFS('HBS Occupation Detail'!$E$3:$E$912,'HBS Occupation Detail'!$G$3:$G$912,$A165)-_xlfn.MINIFS('HBS Occupation Detail'!$E$3:$E$912,'HBS Occupation Detail'!$G$3:$G$912,$A165)</f>
        <v>0</v>
      </c>
      <c r="K165" s="24" t="n">
        <f aca="false">IFERROR(INDEX('BLS OEWS May2025'!$D$3:$D$1396,MATCH($A165,'BLS OEWS May2025'!$A$3:$A$1396,0)),0)</f>
        <v>13810</v>
      </c>
      <c r="L165" s="0" t="str">
        <f aca="false">IF(H165&gt;='Exposure Bands'!$B$6,"High",IF(H165&gt;='Exposure Bands'!$B$5,"Elevated",IF(H165&gt;='Exposure Bands'!$B$4,"Moderate","Low")))</f>
        <v>Elevated</v>
      </c>
      <c r="M165" s="28"/>
    </row>
    <row r="166" customFormat="false" ht="15" hidden="false" customHeight="true" outlineLevel="0" collapsed="false">
      <c r="A166" s="0" t="s">
        <v>1839</v>
      </c>
      <c r="B166" s="0" t="str">
        <f aca="false">IFERROR(INDEX('BLS OEWS May2025'!$B$3:$B$1396,MATCH($A166,'BLS OEWS May2025'!$A$3:$A$1396,0)),"")</f>
        <v>Data Entry Keyers</v>
      </c>
      <c r="C166" s="0" t="s">
        <v>2705</v>
      </c>
      <c r="D166" s="0" t="s">
        <v>2713</v>
      </c>
      <c r="E166" s="0" t="s">
        <v>3153</v>
      </c>
      <c r="F166" s="0" t="str">
        <f aca="false">LEFT($A166,6)&amp;"0"</f>
        <v>43-9020</v>
      </c>
      <c r="G166" s="0" t="n">
        <f aca="false">COUNTIF('HBS Occupation Detail'!$G$3:$G$912,$A166)</f>
        <v>1</v>
      </c>
      <c r="H166" s="27" t="n">
        <f aca="false">AVERAGEIF('HBS Occupation Detail'!$G$3:$G$912,$A166,'HBS Occupation Detail'!$E$3:$E$912)</f>
        <v>0.46</v>
      </c>
      <c r="I166" s="27" t="n">
        <f aca="false">AVERAGEIF('HBS Occupation Detail'!$G$3:$G$912,$A166,'HBS Occupation Detail'!$F$3:$F$912)</f>
        <v>0.43</v>
      </c>
      <c r="J166" s="27" t="n">
        <f aca="false">_xlfn.MAXIFS('HBS Occupation Detail'!$E$3:$E$912,'HBS Occupation Detail'!$G$3:$G$912,$A166)-_xlfn.MINIFS('HBS Occupation Detail'!$E$3:$E$912,'HBS Occupation Detail'!$G$3:$G$912,$A166)</f>
        <v>0</v>
      </c>
      <c r="K166" s="24" t="n">
        <f aca="false">IFERROR(INDEX('BLS OEWS May2025'!$D$3:$D$1396,MATCH($A166,'BLS OEWS May2025'!$A$3:$A$1396,0)),0)</f>
        <v>127080</v>
      </c>
      <c r="L166" s="0" t="str">
        <f aca="false">IF(H166&gt;='Exposure Bands'!$B$6,"High",IF(H166&gt;='Exposure Bands'!$B$5,"Elevated",IF(H166&gt;='Exposure Bands'!$B$4,"Moderate","Low")))</f>
        <v>Elevated</v>
      </c>
      <c r="M166" s="28"/>
    </row>
    <row r="167" customFormat="false" ht="15" hidden="false" customHeight="true" outlineLevel="0" collapsed="false">
      <c r="A167" s="0" t="s">
        <v>599</v>
      </c>
      <c r="B167" s="0" t="str">
        <f aca="false">IFERROR(INDEX('BLS OEWS May2025'!$B$3:$B$1396,MATCH($A167,'BLS OEWS May2025'!$A$3:$A$1396,0)),"")</f>
        <v>Medical Scientists, Except Epidemiologists</v>
      </c>
      <c r="C167" s="0" t="s">
        <v>2705</v>
      </c>
      <c r="D167" s="0" t="s">
        <v>2730</v>
      </c>
      <c r="E167" s="0" t="s">
        <v>3155</v>
      </c>
      <c r="F167" s="0" t="str">
        <f aca="false">LEFT($A167,6)&amp;"0"</f>
        <v>19-1040</v>
      </c>
      <c r="G167" s="0" t="n">
        <f aca="false">COUNTIF('HBS Occupation Detail'!$G$3:$G$912,$A167)</f>
        <v>1</v>
      </c>
      <c r="H167" s="27" t="n">
        <f aca="false">AVERAGEIF('HBS Occupation Detail'!$G$3:$G$912,$A167,'HBS Occupation Detail'!$E$3:$E$912)</f>
        <v>0.46</v>
      </c>
      <c r="I167" s="27" t="n">
        <f aca="false">AVERAGEIF('HBS Occupation Detail'!$G$3:$G$912,$A167,'HBS Occupation Detail'!$F$3:$F$912)</f>
        <v>0.41</v>
      </c>
      <c r="J167" s="27" t="n">
        <f aca="false">_xlfn.MAXIFS('HBS Occupation Detail'!$E$3:$E$912,'HBS Occupation Detail'!$G$3:$G$912,$A167)-_xlfn.MINIFS('HBS Occupation Detail'!$E$3:$E$912,'HBS Occupation Detail'!$G$3:$G$912,$A167)</f>
        <v>0</v>
      </c>
      <c r="K167" s="24" t="n">
        <f aca="false">IFERROR(INDEX('BLS OEWS May2025'!$D$3:$D$1396,MATCH($A167,'BLS OEWS May2025'!$A$3:$A$1396,0)),0)</f>
        <v>172340</v>
      </c>
      <c r="L167" s="0" t="str">
        <f aca="false">IF(H167&gt;='Exposure Bands'!$B$6,"High",IF(H167&gt;='Exposure Bands'!$B$5,"Elevated",IF(H167&gt;='Exposure Bands'!$B$4,"Moderate","Low")))</f>
        <v>Elevated</v>
      </c>
      <c r="M167" s="28"/>
    </row>
    <row r="168" customFormat="false" ht="27.75" hidden="false" customHeight="true" outlineLevel="0" collapsed="false">
      <c r="A168" s="0" t="s">
        <v>506</v>
      </c>
      <c r="B168" s="0" t="str">
        <f aca="false">IFERROR(INDEX('BLS OEWS May2025'!$B$3:$B$1396,MATCH($A168,'BLS OEWS May2025'!$A$3:$A$1396,0)),"")</f>
        <v>Health and Safety Engineers, Except Mining Safety Engineers and Inspectors</v>
      </c>
      <c r="C168" s="0" t="s">
        <v>2705</v>
      </c>
      <c r="D168" s="0" t="s">
        <v>2865</v>
      </c>
      <c r="E168" s="0" t="s">
        <v>4486</v>
      </c>
      <c r="F168" s="0" t="str">
        <f aca="false">LEFT($A168,6)&amp;"0"</f>
        <v>17-2110</v>
      </c>
      <c r="G168" s="0" t="n">
        <f aca="false">COUNTIF('HBS Occupation Detail'!$G$3:$G$912,$A168)</f>
        <v>2</v>
      </c>
      <c r="H168" s="27" t="n">
        <f aca="false">AVERAGEIF('HBS Occupation Detail'!$G$3:$G$912,$A168,'HBS Occupation Detail'!$E$3:$E$912)</f>
        <v>0.46</v>
      </c>
      <c r="I168" s="27" t="n">
        <f aca="false">AVERAGEIF('HBS Occupation Detail'!$G$3:$G$912,$A168,'HBS Occupation Detail'!$F$3:$F$912)</f>
        <v>0.38</v>
      </c>
      <c r="J168" s="27" t="n">
        <f aca="false">_xlfn.MAXIFS('HBS Occupation Detail'!$E$3:$E$912,'HBS Occupation Detail'!$G$3:$G$912,$A168)-_xlfn.MINIFS('HBS Occupation Detail'!$E$3:$E$912,'HBS Occupation Detail'!$G$3:$G$912,$A168)</f>
        <v>0</v>
      </c>
      <c r="K168" s="24" t="n">
        <f aca="false">IFERROR(INDEX('BLS OEWS May2025'!$D$3:$D$1396,MATCH($A168,'BLS OEWS May2025'!$A$3:$A$1396,0)),0)</f>
        <v>21450</v>
      </c>
      <c r="L168" s="0" t="str">
        <f aca="false">IF(H168&gt;='Exposure Bands'!$B$6,"High",IF(H168&gt;='Exposure Bands'!$B$5,"Elevated",IF(H168&gt;='Exposure Bands'!$B$4,"Moderate","Low")))</f>
        <v>Elevated</v>
      </c>
      <c r="M168" s="28" t="s">
        <v>4511</v>
      </c>
    </row>
    <row r="169" customFormat="false" ht="15" hidden="false" customHeight="true" outlineLevel="0" collapsed="false">
      <c r="A169" s="0" t="s">
        <v>518</v>
      </c>
      <c r="B169" s="0" t="str">
        <f aca="false">IFERROR(INDEX('BLS OEWS May2025'!$B$3:$B$1396,MATCH($A169,'BLS OEWS May2025'!$A$3:$A$1396,0)),"")</f>
        <v>Mechanical Engineers</v>
      </c>
      <c r="C169" s="0" t="s">
        <v>2705</v>
      </c>
      <c r="D169" s="0" t="s">
        <v>2865</v>
      </c>
      <c r="E169" s="0" t="s">
        <v>4486</v>
      </c>
      <c r="F169" s="0" t="str">
        <f aca="false">LEFT($A169,6)&amp;"0"</f>
        <v>17-2140</v>
      </c>
      <c r="G169" s="0" t="n">
        <f aca="false">COUNTIF('HBS Occupation Detail'!$G$3:$G$912,$A169)</f>
        <v>3</v>
      </c>
      <c r="H169" s="27" t="n">
        <f aca="false">AVERAGEIF('HBS Occupation Detail'!$G$3:$G$912,$A169,'HBS Occupation Detail'!$E$3:$E$912)</f>
        <v>0.453333333333333</v>
      </c>
      <c r="I169" s="27" t="n">
        <f aca="false">AVERAGEIF('HBS Occupation Detail'!$G$3:$G$912,$A169,'HBS Occupation Detail'!$F$3:$F$912)</f>
        <v>0.28</v>
      </c>
      <c r="J169" s="27" t="n">
        <f aca="false">_xlfn.MAXIFS('HBS Occupation Detail'!$E$3:$E$912,'HBS Occupation Detail'!$G$3:$G$912,$A169)-_xlfn.MINIFS('HBS Occupation Detail'!$E$3:$E$912,'HBS Occupation Detail'!$G$3:$G$912,$A169)</f>
        <v>0.05</v>
      </c>
      <c r="K169" s="24" t="n">
        <f aca="false">IFERROR(INDEX('BLS OEWS May2025'!$D$3:$D$1396,MATCH($A169,'BLS OEWS May2025'!$A$3:$A$1396,0)),0)</f>
        <v>296810</v>
      </c>
      <c r="L169" s="0" t="str">
        <f aca="false">IF(H169&gt;='Exposure Bands'!$B$6,"High",IF(H169&gt;='Exposure Bands'!$B$5,"Elevated",IF(H169&gt;='Exposure Bands'!$B$4,"Moderate","Low")))</f>
        <v>Elevated</v>
      </c>
      <c r="M169" s="28" t="s">
        <v>4512</v>
      </c>
    </row>
    <row r="170" customFormat="false" ht="41.25" hidden="false" customHeight="true" outlineLevel="0" collapsed="false">
      <c r="A170" s="0" t="s">
        <v>301</v>
      </c>
      <c r="B170" s="0" t="str">
        <f aca="false">IFERROR(INDEX('BLS OEWS May2025'!$B$3:$B$1396,MATCH($A170,'BLS OEWS May2025'!$A$3:$A$1396,0)),"")</f>
        <v>Buyers and Purchasing Agents</v>
      </c>
      <c r="C170" s="0" t="s">
        <v>4478</v>
      </c>
      <c r="D170" s="0" t="s">
        <v>2733</v>
      </c>
      <c r="E170" s="0" t="s">
        <v>4486</v>
      </c>
      <c r="F170" s="0" t="str">
        <f aca="false">LEFT($A170,6)&amp;"0"</f>
        <v>13-1020</v>
      </c>
      <c r="G170" s="0" t="n">
        <f aca="false">COUNTIF('HBS Occupation Detail'!$G$3:$G$912,$A170)</f>
        <v>3</v>
      </c>
      <c r="H170" s="27" t="n">
        <f aca="false">AVERAGEIF('HBS Occupation Detail'!$G$3:$G$912,$A170,'HBS Occupation Detail'!$E$3:$E$912)</f>
        <v>0.453333333333333</v>
      </c>
      <c r="I170" s="27" t="n">
        <f aca="false">AVERAGEIF('HBS Occupation Detail'!$G$3:$G$912,$A170,'HBS Occupation Detail'!$F$3:$F$912)</f>
        <v>0.356666666666667</v>
      </c>
      <c r="J170" s="27" t="n">
        <f aca="false">_xlfn.MAXIFS('HBS Occupation Detail'!$E$3:$E$912,'HBS Occupation Detail'!$G$3:$G$912,$A170)-_xlfn.MINIFS('HBS Occupation Detail'!$E$3:$E$912,'HBS Occupation Detail'!$G$3:$G$912,$A170)</f>
        <v>0.1</v>
      </c>
      <c r="K170" s="24" t="n">
        <f aca="false">IFERROR(INDEX('BLS OEWS May2025'!$D$3:$D$1396,MATCH($A170,'BLS OEWS May2025'!$A$3:$A$1396,0)),0)</f>
        <v>491430</v>
      </c>
      <c r="L170" s="0" t="str">
        <f aca="false">IF(H170&gt;='Exposure Bands'!$B$6,"High",IF(H170&gt;='Exposure Bands'!$B$5,"Elevated",IF(H170&gt;='Exposure Bands'!$B$4,"Moderate","Low")))</f>
        <v>Elevated</v>
      </c>
      <c r="M170" s="28" t="s">
        <v>4513</v>
      </c>
    </row>
    <row r="171" customFormat="false" ht="41.25" hidden="false" customHeight="true" outlineLevel="0" collapsed="false">
      <c r="A171" s="0" t="s">
        <v>311</v>
      </c>
      <c r="B171" s="0" t="str">
        <f aca="false">IFERROR(INDEX('BLS OEWS May2025'!$B$3:$B$1396,MATCH($A171,'BLS OEWS May2025'!$A$3:$A$1396,0)),"")</f>
        <v>Compliance Officers</v>
      </c>
      <c r="C171" s="0" t="s">
        <v>2705</v>
      </c>
      <c r="D171" s="0" t="s">
        <v>2733</v>
      </c>
      <c r="E171" s="0" t="s">
        <v>4486</v>
      </c>
      <c r="F171" s="0" t="str">
        <f aca="false">LEFT($A171,6)&amp;"0"</f>
        <v>13-1040</v>
      </c>
      <c r="G171" s="0" t="n">
        <f aca="false">COUNTIF('HBS Occupation Detail'!$G$3:$G$912,$A171)</f>
        <v>7</v>
      </c>
      <c r="H171" s="27" t="n">
        <f aca="false">AVERAGEIF('HBS Occupation Detail'!$G$3:$G$912,$A171,'HBS Occupation Detail'!$E$3:$E$912)</f>
        <v>0.45</v>
      </c>
      <c r="I171" s="27" t="n">
        <f aca="false">AVERAGEIF('HBS Occupation Detail'!$G$3:$G$912,$A171,'HBS Occupation Detail'!$F$3:$F$912)</f>
        <v>0.34</v>
      </c>
      <c r="J171" s="27" t="n">
        <f aca="false">_xlfn.MAXIFS('HBS Occupation Detail'!$E$3:$E$912,'HBS Occupation Detail'!$G$3:$G$912,$A171)-_xlfn.MINIFS('HBS Occupation Detail'!$E$3:$E$912,'HBS Occupation Detail'!$G$3:$G$912,$A171)</f>
        <v>0.44</v>
      </c>
      <c r="K171" s="24" t="n">
        <f aca="false">IFERROR(INDEX('BLS OEWS May2025'!$D$3:$D$1396,MATCH($A171,'BLS OEWS May2025'!$A$3:$A$1396,0)),0)</f>
        <v>417070</v>
      </c>
      <c r="L171" s="0" t="str">
        <f aca="false">IF(H171&gt;='Exposure Bands'!$B$6,"High",IF(H171&gt;='Exposure Bands'!$B$5,"Elevated",IF(H171&gt;='Exposure Bands'!$B$4,"Moderate","Low")))</f>
        <v>Elevated</v>
      </c>
      <c r="M171" s="28" t="s">
        <v>4514</v>
      </c>
    </row>
    <row r="172" customFormat="false" ht="15" hidden="false" customHeight="true" outlineLevel="0" collapsed="false">
      <c r="A172" s="0" t="s">
        <v>959</v>
      </c>
      <c r="B172" s="0" t="str">
        <f aca="false">IFERROR(INDEX('BLS OEWS May2025'!$B$3:$B$1396,MATCH($A172,'BLS OEWS May2025'!$A$3:$A$1396,0)),"")</f>
        <v>Library Technicians</v>
      </c>
      <c r="C172" s="0" t="s">
        <v>2705</v>
      </c>
      <c r="D172" s="0" t="s">
        <v>2760</v>
      </c>
      <c r="E172" s="0" t="s">
        <v>3167</v>
      </c>
      <c r="F172" s="0" t="str">
        <f aca="false">LEFT($A172,6)&amp;"0"</f>
        <v>25-4030</v>
      </c>
      <c r="G172" s="0" t="n">
        <f aca="false">COUNTIF('HBS Occupation Detail'!$G$3:$G$912,$A172)</f>
        <v>1</v>
      </c>
      <c r="H172" s="27" t="n">
        <f aca="false">AVERAGEIF('HBS Occupation Detail'!$G$3:$G$912,$A172,'HBS Occupation Detail'!$E$3:$E$912)</f>
        <v>0.45</v>
      </c>
      <c r="I172" s="27" t="n">
        <f aca="false">AVERAGEIF('HBS Occupation Detail'!$G$3:$G$912,$A172,'HBS Occupation Detail'!$F$3:$F$912)</f>
        <v>0.42</v>
      </c>
      <c r="J172" s="27" t="n">
        <f aca="false">_xlfn.MAXIFS('HBS Occupation Detail'!$E$3:$E$912,'HBS Occupation Detail'!$G$3:$G$912,$A172)-_xlfn.MINIFS('HBS Occupation Detail'!$E$3:$E$912,'HBS Occupation Detail'!$G$3:$G$912,$A172)</f>
        <v>0</v>
      </c>
      <c r="K172" s="24" t="n">
        <f aca="false">IFERROR(INDEX('BLS OEWS May2025'!$D$3:$D$1396,MATCH($A172,'BLS OEWS May2025'!$A$3:$A$1396,0)),0)</f>
        <v>68690</v>
      </c>
      <c r="L172" s="0" t="str">
        <f aca="false">IF(H172&gt;='Exposure Bands'!$B$6,"High",IF(H172&gt;='Exposure Bands'!$B$5,"Elevated",IF(H172&gt;='Exposure Bands'!$B$4,"Moderate","Low")))</f>
        <v>Elevated</v>
      </c>
      <c r="M172" s="28"/>
    </row>
    <row r="173" customFormat="false" ht="15" hidden="false" customHeight="true" outlineLevel="0" collapsed="false">
      <c r="A173" s="0" t="s">
        <v>1344</v>
      </c>
      <c r="B173" s="0" t="str">
        <f aca="false">IFERROR(INDEX('BLS OEWS May2025'!$B$3:$B$1396,MATCH($A173,'BLS OEWS May2025'!$A$3:$A$1396,0)),"")</f>
        <v>First-Line Supervisors of Police and Detectives</v>
      </c>
      <c r="C173" s="0" t="s">
        <v>2705</v>
      </c>
      <c r="D173" s="0" t="s">
        <v>2769</v>
      </c>
      <c r="E173" s="0" t="s">
        <v>3169</v>
      </c>
      <c r="F173" s="0" t="str">
        <f aca="false">LEFT($A173,6)&amp;"0"</f>
        <v>33-1010</v>
      </c>
      <c r="G173" s="0" t="n">
        <f aca="false">COUNTIF('HBS Occupation Detail'!$G$3:$G$912,$A173)</f>
        <v>1</v>
      </c>
      <c r="H173" s="27" t="n">
        <f aca="false">AVERAGEIF('HBS Occupation Detail'!$G$3:$G$912,$A173,'HBS Occupation Detail'!$E$3:$E$912)</f>
        <v>0.45</v>
      </c>
      <c r="I173" s="27" t="n">
        <f aca="false">AVERAGEIF('HBS Occupation Detail'!$G$3:$G$912,$A173,'HBS Occupation Detail'!$F$3:$F$912)</f>
        <v>0.5</v>
      </c>
      <c r="J173" s="27" t="n">
        <f aca="false">_xlfn.MAXIFS('HBS Occupation Detail'!$E$3:$E$912,'HBS Occupation Detail'!$G$3:$G$912,$A173)-_xlfn.MINIFS('HBS Occupation Detail'!$E$3:$E$912,'HBS Occupation Detail'!$G$3:$G$912,$A173)</f>
        <v>0</v>
      </c>
      <c r="K173" s="24" t="n">
        <f aca="false">IFERROR(INDEX('BLS OEWS May2025'!$D$3:$D$1396,MATCH($A173,'BLS OEWS May2025'!$A$3:$A$1396,0)),0)</f>
        <v>154610</v>
      </c>
      <c r="L173" s="0" t="str">
        <f aca="false">IF(H173&gt;='Exposure Bands'!$B$6,"High",IF(H173&gt;='Exposure Bands'!$B$5,"Elevated",IF(H173&gt;='Exposure Bands'!$B$4,"Moderate","Low")))</f>
        <v>Elevated</v>
      </c>
      <c r="M173" s="28"/>
    </row>
    <row r="174" customFormat="false" ht="15" hidden="false" customHeight="true" outlineLevel="0" collapsed="false">
      <c r="A174" s="0" t="s">
        <v>876</v>
      </c>
      <c r="B174" s="0" t="str">
        <f aca="false">IFERROR(INDEX('BLS OEWS May2025'!$B$3:$B$1396,MATCH($A174,'BLS OEWS May2025'!$A$3:$A$1396,0)),"")</f>
        <v>Foreign Language and Literature Teachers, Postsecondary</v>
      </c>
      <c r="C174" s="0" t="s">
        <v>2705</v>
      </c>
      <c r="D174" s="0" t="s">
        <v>2760</v>
      </c>
      <c r="E174" s="0" t="s">
        <v>3171</v>
      </c>
      <c r="F174" s="0" t="str">
        <f aca="false">LEFT($A174,6)&amp;"0"</f>
        <v>25-1120</v>
      </c>
      <c r="G174" s="0" t="n">
        <f aca="false">COUNTIF('HBS Occupation Detail'!$G$3:$G$912,$A174)</f>
        <v>1</v>
      </c>
      <c r="H174" s="27" t="n">
        <f aca="false">AVERAGEIF('HBS Occupation Detail'!$G$3:$G$912,$A174,'HBS Occupation Detail'!$E$3:$E$912)</f>
        <v>0.45</v>
      </c>
      <c r="I174" s="27" t="n">
        <f aca="false">AVERAGEIF('HBS Occupation Detail'!$G$3:$G$912,$A174,'HBS Occupation Detail'!$F$3:$F$912)</f>
        <v>0.49</v>
      </c>
      <c r="J174" s="27" t="n">
        <f aca="false">_xlfn.MAXIFS('HBS Occupation Detail'!$E$3:$E$912,'HBS Occupation Detail'!$G$3:$G$912,$A174)-_xlfn.MINIFS('HBS Occupation Detail'!$E$3:$E$912,'HBS Occupation Detail'!$G$3:$G$912,$A174)</f>
        <v>0</v>
      </c>
      <c r="K174" s="24" t="n">
        <f aca="false">IFERROR(INDEX('BLS OEWS May2025'!$D$3:$D$1396,MATCH($A174,'BLS OEWS May2025'!$A$3:$A$1396,0)),0)</f>
        <v>19830</v>
      </c>
      <c r="L174" s="0" t="str">
        <f aca="false">IF(H174&gt;='Exposure Bands'!$B$6,"High",IF(H174&gt;='Exposure Bands'!$B$5,"Elevated",IF(H174&gt;='Exposure Bands'!$B$4,"Moderate","Low")))</f>
        <v>Elevated</v>
      </c>
      <c r="M174" s="28"/>
    </row>
    <row r="175" customFormat="false" ht="15" hidden="false" customHeight="true" outlineLevel="0" collapsed="false">
      <c r="A175" s="0" t="s">
        <v>864</v>
      </c>
      <c r="B175" s="0" t="str">
        <f aca="false">IFERROR(INDEX('BLS OEWS May2025'!$B$3:$B$1396,MATCH($A175,'BLS OEWS May2025'!$A$3:$A$1396,0)),"")</f>
        <v>Law Teachers, Postsecondary</v>
      </c>
      <c r="C175" s="0" t="s">
        <v>2705</v>
      </c>
      <c r="D175" s="0" t="s">
        <v>2760</v>
      </c>
      <c r="E175" s="0" t="s">
        <v>3173</v>
      </c>
      <c r="F175" s="0" t="str">
        <f aca="false">LEFT($A175,6)&amp;"0"</f>
        <v>25-1110</v>
      </c>
      <c r="G175" s="0" t="n">
        <f aca="false">COUNTIF('HBS Occupation Detail'!$G$3:$G$912,$A175)</f>
        <v>1</v>
      </c>
      <c r="H175" s="27" t="n">
        <f aca="false">AVERAGEIF('HBS Occupation Detail'!$G$3:$G$912,$A175,'HBS Occupation Detail'!$E$3:$E$912)</f>
        <v>0.45</v>
      </c>
      <c r="I175" s="27" t="n">
        <f aca="false">AVERAGEIF('HBS Occupation Detail'!$G$3:$G$912,$A175,'HBS Occupation Detail'!$F$3:$F$912)</f>
        <v>0.47</v>
      </c>
      <c r="J175" s="27" t="n">
        <f aca="false">_xlfn.MAXIFS('HBS Occupation Detail'!$E$3:$E$912,'HBS Occupation Detail'!$G$3:$G$912,$A175)-_xlfn.MINIFS('HBS Occupation Detail'!$E$3:$E$912,'HBS Occupation Detail'!$G$3:$G$912,$A175)</f>
        <v>0</v>
      </c>
      <c r="K175" s="24" t="n">
        <f aca="false">IFERROR(INDEX('BLS OEWS May2025'!$D$3:$D$1396,MATCH($A175,'BLS OEWS May2025'!$A$3:$A$1396,0)),0)</f>
        <v>20060</v>
      </c>
      <c r="L175" s="0" t="str">
        <f aca="false">IF(H175&gt;='Exposure Bands'!$B$6,"High",IF(H175&gt;='Exposure Bands'!$B$5,"Elevated",IF(H175&gt;='Exposure Bands'!$B$4,"Moderate","Low")))</f>
        <v>Elevated</v>
      </c>
      <c r="M175" s="28"/>
    </row>
    <row r="176" customFormat="false" ht="15" hidden="false" customHeight="true" outlineLevel="0" collapsed="false">
      <c r="A176" s="0" t="s">
        <v>1668</v>
      </c>
      <c r="B176" s="0" t="str">
        <f aca="false">IFERROR(INDEX('BLS OEWS May2025'!$B$3:$B$1396,MATCH($A176,'BLS OEWS May2025'!$A$3:$A$1396,0)),"")</f>
        <v>Demonstrators and Product Promoters</v>
      </c>
      <c r="C176" s="0" t="s">
        <v>2705</v>
      </c>
      <c r="D176" s="0" t="s">
        <v>2723</v>
      </c>
      <c r="E176" s="0" t="s">
        <v>3175</v>
      </c>
      <c r="F176" s="0" t="str">
        <f aca="false">LEFT($A176,6)&amp;"0"</f>
        <v>41-9010</v>
      </c>
      <c r="G176" s="0" t="n">
        <f aca="false">COUNTIF('HBS Occupation Detail'!$G$3:$G$912,$A176)</f>
        <v>1</v>
      </c>
      <c r="H176" s="27" t="n">
        <f aca="false">AVERAGEIF('HBS Occupation Detail'!$G$3:$G$912,$A176,'HBS Occupation Detail'!$E$3:$E$912)</f>
        <v>0.45</v>
      </c>
      <c r="I176" s="27" t="n">
        <f aca="false">AVERAGEIF('HBS Occupation Detail'!$G$3:$G$912,$A176,'HBS Occupation Detail'!$F$3:$F$912)</f>
        <v>0.5</v>
      </c>
      <c r="J176" s="27" t="n">
        <f aca="false">_xlfn.MAXIFS('HBS Occupation Detail'!$E$3:$E$912,'HBS Occupation Detail'!$G$3:$G$912,$A176)-_xlfn.MINIFS('HBS Occupation Detail'!$E$3:$E$912,'HBS Occupation Detail'!$G$3:$G$912,$A176)</f>
        <v>0</v>
      </c>
      <c r="K176" s="24" t="n">
        <f aca="false">IFERROR(INDEX('BLS OEWS May2025'!$D$3:$D$1396,MATCH($A176,'BLS OEWS May2025'!$A$3:$A$1396,0)),0)</f>
        <v>64520</v>
      </c>
      <c r="L176" s="0" t="str">
        <f aca="false">IF(H176&gt;='Exposure Bands'!$B$6,"High",IF(H176&gt;='Exposure Bands'!$B$5,"Elevated",IF(H176&gt;='Exposure Bands'!$B$4,"Moderate","Low")))</f>
        <v>Elevated</v>
      </c>
      <c r="M176" s="28"/>
    </row>
    <row r="177" customFormat="false" ht="15" hidden="false" customHeight="true" outlineLevel="0" collapsed="false">
      <c r="A177" s="0" t="s">
        <v>872</v>
      </c>
      <c r="B177" s="0" t="str">
        <f aca="false">IFERROR(INDEX('BLS OEWS May2025'!$B$3:$B$1396,MATCH($A177,'BLS OEWS May2025'!$A$3:$A$1396,0)),"")</f>
        <v>Communications Teachers, Postsecondary</v>
      </c>
      <c r="C177" s="0" t="s">
        <v>2705</v>
      </c>
      <c r="D177" s="0" t="s">
        <v>2760</v>
      </c>
      <c r="E177" s="0" t="s">
        <v>3177</v>
      </c>
      <c r="F177" s="0" t="str">
        <f aca="false">LEFT($A177,6)&amp;"0"</f>
        <v>25-1120</v>
      </c>
      <c r="G177" s="0" t="n">
        <f aca="false">COUNTIF('HBS Occupation Detail'!$G$3:$G$912,$A177)</f>
        <v>1</v>
      </c>
      <c r="H177" s="27" t="n">
        <f aca="false">AVERAGEIF('HBS Occupation Detail'!$G$3:$G$912,$A177,'HBS Occupation Detail'!$E$3:$E$912)</f>
        <v>0.45</v>
      </c>
      <c r="I177" s="27" t="n">
        <f aca="false">AVERAGEIF('HBS Occupation Detail'!$G$3:$G$912,$A177,'HBS Occupation Detail'!$F$3:$F$912)</f>
        <v>0.48</v>
      </c>
      <c r="J177" s="27" t="n">
        <f aca="false">_xlfn.MAXIFS('HBS Occupation Detail'!$E$3:$E$912,'HBS Occupation Detail'!$G$3:$G$912,$A177)-_xlfn.MINIFS('HBS Occupation Detail'!$E$3:$E$912,'HBS Occupation Detail'!$G$3:$G$912,$A177)</f>
        <v>0</v>
      </c>
      <c r="K177" s="24" t="n">
        <f aca="false">IFERROR(INDEX('BLS OEWS May2025'!$D$3:$D$1396,MATCH($A177,'BLS OEWS May2025'!$A$3:$A$1396,0)),0)</f>
        <v>29420</v>
      </c>
      <c r="L177" s="0" t="str">
        <f aca="false">IF(H177&gt;='Exposure Bands'!$B$6,"High",IF(H177&gt;='Exposure Bands'!$B$5,"Elevated",IF(H177&gt;='Exposure Bands'!$B$4,"Moderate","Low")))</f>
        <v>Elevated</v>
      </c>
      <c r="M177" s="28"/>
    </row>
    <row r="178" customFormat="false" ht="15" hidden="false" customHeight="true" outlineLevel="0" collapsed="false">
      <c r="A178" s="0" t="s">
        <v>214</v>
      </c>
      <c r="B178" s="0" t="str">
        <f aca="false">IFERROR(INDEX('BLS OEWS May2025'!$B$3:$B$1396,MATCH($A178,'BLS OEWS May2025'!$A$3:$A$1396,0)),"")</f>
        <v>Financial Managers</v>
      </c>
      <c r="C178" s="0" t="s">
        <v>2705</v>
      </c>
      <c r="D178" s="0" t="s">
        <v>2804</v>
      </c>
      <c r="E178" s="0" t="s">
        <v>4486</v>
      </c>
      <c r="F178" s="0" t="str">
        <f aca="false">LEFT($A178,6)&amp;"0"</f>
        <v>11-3030</v>
      </c>
      <c r="G178" s="0" t="n">
        <f aca="false">COUNTIF('HBS Occupation Detail'!$G$3:$G$912,$A178)</f>
        <v>3</v>
      </c>
      <c r="H178" s="27" t="n">
        <f aca="false">AVERAGEIF('HBS Occupation Detail'!$G$3:$G$912,$A178,'HBS Occupation Detail'!$E$3:$E$912)</f>
        <v>0.45</v>
      </c>
      <c r="I178" s="27" t="n">
        <f aca="false">AVERAGEIF('HBS Occupation Detail'!$G$3:$G$912,$A178,'HBS Occupation Detail'!$F$3:$F$912)</f>
        <v>0.32</v>
      </c>
      <c r="J178" s="27" t="n">
        <f aca="false">_xlfn.MAXIFS('HBS Occupation Detail'!$E$3:$E$912,'HBS Occupation Detail'!$G$3:$G$912,$A178)-_xlfn.MINIFS('HBS Occupation Detail'!$E$3:$E$912,'HBS Occupation Detail'!$G$3:$G$912,$A178)</f>
        <v>0</v>
      </c>
      <c r="K178" s="24" t="n">
        <f aca="false">IFERROR(INDEX('BLS OEWS May2025'!$D$3:$D$1396,MATCH($A178,'BLS OEWS May2025'!$A$3:$A$1396,0)),0)</f>
        <v>841710</v>
      </c>
      <c r="L178" s="0" t="str">
        <f aca="false">IF(H178&gt;='Exposure Bands'!$B$6,"High",IF(H178&gt;='Exposure Bands'!$B$5,"Elevated",IF(H178&gt;='Exposure Bands'!$B$4,"Moderate","Low")))</f>
        <v>Elevated</v>
      </c>
      <c r="M178" s="28" t="s">
        <v>4515</v>
      </c>
    </row>
    <row r="179" customFormat="false" ht="15" hidden="false" customHeight="true" outlineLevel="0" collapsed="false">
      <c r="A179" s="0" t="s">
        <v>1514</v>
      </c>
      <c r="B179" s="0" t="str">
        <f aca="false">IFERROR(INDEX('BLS OEWS May2025'!$B$3:$B$1396,MATCH($A179,'BLS OEWS May2025'!$A$3:$A$1396,0)),"")</f>
        <v>First-Line Supervisors of Entertainment and Recreation Workers, Except Gambling Services</v>
      </c>
      <c r="C179" s="0" t="s">
        <v>2705</v>
      </c>
      <c r="D179" s="0" t="s">
        <v>2769</v>
      </c>
      <c r="E179" s="0" t="s">
        <v>3185</v>
      </c>
      <c r="F179" s="0" t="str">
        <f aca="false">LEFT($A179,6)&amp;"0"</f>
        <v>39-1010</v>
      </c>
      <c r="G179" s="0" t="n">
        <f aca="false">COUNTIF('HBS Occupation Detail'!$G$3:$G$912,$A179)</f>
        <v>1</v>
      </c>
      <c r="H179" s="27" t="n">
        <f aca="false">AVERAGEIF('HBS Occupation Detail'!$G$3:$G$912,$A179,'HBS Occupation Detail'!$E$3:$E$912)</f>
        <v>0.45</v>
      </c>
      <c r="I179" s="27" t="n">
        <f aca="false">AVERAGEIF('HBS Occupation Detail'!$G$3:$G$912,$A179,'HBS Occupation Detail'!$F$3:$F$912)</f>
        <v>0.49</v>
      </c>
      <c r="J179" s="27" t="n">
        <f aca="false">_xlfn.MAXIFS('HBS Occupation Detail'!$E$3:$E$912,'HBS Occupation Detail'!$G$3:$G$912,$A179)-_xlfn.MINIFS('HBS Occupation Detail'!$E$3:$E$912,'HBS Occupation Detail'!$G$3:$G$912,$A179)</f>
        <v>0</v>
      </c>
      <c r="K179" s="24" t="n">
        <f aca="false">IFERROR(INDEX('BLS OEWS May2025'!$D$3:$D$1396,MATCH($A179,'BLS OEWS May2025'!$A$3:$A$1396,0)),0)</f>
        <v>103190</v>
      </c>
      <c r="L179" s="0" t="str">
        <f aca="false">IF(H179&gt;='Exposure Bands'!$B$6,"High",IF(H179&gt;='Exposure Bands'!$B$5,"Elevated",IF(H179&gt;='Exposure Bands'!$B$4,"Moderate","Low")))</f>
        <v>Elevated</v>
      </c>
      <c r="M179" s="28"/>
    </row>
    <row r="180" customFormat="false" ht="15" hidden="false" customHeight="true" outlineLevel="0" collapsed="false">
      <c r="A180" s="0" t="s">
        <v>964</v>
      </c>
      <c r="B180" s="0" t="str">
        <f aca="false">IFERROR(INDEX('BLS OEWS May2025'!$B$3:$B$1396,MATCH($A180,'BLS OEWS May2025'!$A$3:$A$1396,0)),"")</f>
        <v>Farm and Home Management Educators</v>
      </c>
      <c r="C180" s="0" t="s">
        <v>2705</v>
      </c>
      <c r="D180" s="0" t="s">
        <v>2760</v>
      </c>
      <c r="E180" s="0" t="s">
        <v>3187</v>
      </c>
      <c r="F180" s="0" t="str">
        <f aca="false">LEFT($A180,6)&amp;"0"</f>
        <v>25-9020</v>
      </c>
      <c r="G180" s="0" t="n">
        <f aca="false">COUNTIF('HBS Occupation Detail'!$G$3:$G$912,$A180)</f>
        <v>1</v>
      </c>
      <c r="H180" s="27" t="n">
        <f aca="false">AVERAGEIF('HBS Occupation Detail'!$G$3:$G$912,$A180,'HBS Occupation Detail'!$E$3:$E$912)</f>
        <v>0.45</v>
      </c>
      <c r="I180" s="27" t="n">
        <f aca="false">AVERAGEIF('HBS Occupation Detail'!$G$3:$G$912,$A180,'HBS Occupation Detail'!$F$3:$F$912)</f>
        <v>0.42</v>
      </c>
      <c r="J180" s="27" t="n">
        <f aca="false">_xlfn.MAXIFS('HBS Occupation Detail'!$E$3:$E$912,'HBS Occupation Detail'!$G$3:$G$912,$A180)-_xlfn.MINIFS('HBS Occupation Detail'!$E$3:$E$912,'HBS Occupation Detail'!$G$3:$G$912,$A180)</f>
        <v>0</v>
      </c>
      <c r="K180" s="24" t="n">
        <f aca="false">IFERROR(INDEX('BLS OEWS May2025'!$D$3:$D$1396,MATCH($A180,'BLS OEWS May2025'!$A$3:$A$1396,0)),0)</f>
        <v>8220</v>
      </c>
      <c r="L180" s="0" t="str">
        <f aca="false">IF(H180&gt;='Exposure Bands'!$B$6,"High",IF(H180&gt;='Exposure Bands'!$B$5,"Elevated",IF(H180&gt;='Exposure Bands'!$B$4,"Moderate","Low")))</f>
        <v>Elevated</v>
      </c>
      <c r="M180" s="28"/>
    </row>
    <row r="181" customFormat="false" ht="15" hidden="false" customHeight="true" outlineLevel="0" collapsed="false">
      <c r="A181" s="0" t="s">
        <v>770</v>
      </c>
      <c r="B181" s="0" t="str">
        <f aca="false">IFERROR(INDEX('BLS OEWS May2025'!$B$3:$B$1396,MATCH($A181,'BLS OEWS May2025'!$A$3:$A$1396,0)),"")</f>
        <v>Lawyers</v>
      </c>
      <c r="C181" s="0" t="s">
        <v>2705</v>
      </c>
      <c r="D181" s="0" t="s">
        <v>2845</v>
      </c>
      <c r="E181" s="0" t="s">
        <v>771</v>
      </c>
      <c r="F181" s="0" t="str">
        <f aca="false">LEFT($A181,6)&amp;"0"</f>
        <v>23-1010</v>
      </c>
      <c r="G181" s="0" t="n">
        <f aca="false">COUNTIF('HBS Occupation Detail'!$G$3:$G$912,$A181)</f>
        <v>1</v>
      </c>
      <c r="H181" s="27" t="n">
        <f aca="false">AVERAGEIF('HBS Occupation Detail'!$G$3:$G$912,$A181,'HBS Occupation Detail'!$E$3:$E$912)</f>
        <v>0.45</v>
      </c>
      <c r="I181" s="27" t="n">
        <f aca="false">AVERAGEIF('HBS Occupation Detail'!$G$3:$G$912,$A181,'HBS Occupation Detail'!$F$3:$F$912)</f>
        <v>0.43</v>
      </c>
      <c r="J181" s="27" t="n">
        <f aca="false">_xlfn.MAXIFS('HBS Occupation Detail'!$E$3:$E$912,'HBS Occupation Detail'!$G$3:$G$912,$A181)-_xlfn.MINIFS('HBS Occupation Detail'!$E$3:$E$912,'HBS Occupation Detail'!$G$3:$G$912,$A181)</f>
        <v>0</v>
      </c>
      <c r="K181" s="24" t="n">
        <f aca="false">IFERROR(INDEX('BLS OEWS May2025'!$D$3:$D$1396,MATCH($A181,'BLS OEWS May2025'!$A$3:$A$1396,0)),0)</f>
        <v>754500</v>
      </c>
      <c r="L181" s="0" t="str">
        <f aca="false">IF(H181&gt;='Exposure Bands'!$B$6,"High",IF(H181&gt;='Exposure Bands'!$B$5,"Elevated",IF(H181&gt;='Exposure Bands'!$B$4,"Moderate","Low")))</f>
        <v>Elevated</v>
      </c>
      <c r="M181" s="28"/>
    </row>
    <row r="182" customFormat="false" ht="15" hidden="false" customHeight="true" outlineLevel="0" collapsed="false">
      <c r="A182" s="0" t="s">
        <v>930</v>
      </c>
      <c r="B182" s="0" t="str">
        <f aca="false">IFERROR(INDEX('BLS OEWS May2025'!$B$3:$B$1396,MATCH($A182,'BLS OEWS May2025'!$A$3:$A$1396,0)),"")</f>
        <v>Adult Basic Education, Adult Secondary Education, and English as a Second Language Instructors</v>
      </c>
      <c r="C182" s="0" t="s">
        <v>2705</v>
      </c>
      <c r="D182" s="0" t="s">
        <v>2760</v>
      </c>
      <c r="E182" s="0" t="s">
        <v>3194</v>
      </c>
      <c r="F182" s="0" t="str">
        <f aca="false">LEFT($A182,6)&amp;"0"</f>
        <v>25-3010</v>
      </c>
      <c r="G182" s="0" t="n">
        <f aca="false">COUNTIF('HBS Occupation Detail'!$G$3:$G$912,$A182)</f>
        <v>1</v>
      </c>
      <c r="H182" s="27" t="n">
        <f aca="false">AVERAGEIF('HBS Occupation Detail'!$G$3:$G$912,$A182,'HBS Occupation Detail'!$E$3:$E$912)</f>
        <v>0.45</v>
      </c>
      <c r="I182" s="27" t="n">
        <f aca="false">AVERAGEIF('HBS Occupation Detail'!$G$3:$G$912,$A182,'HBS Occupation Detail'!$F$3:$F$912)</f>
        <v>0.49</v>
      </c>
      <c r="J182" s="27" t="n">
        <f aca="false">_xlfn.MAXIFS('HBS Occupation Detail'!$E$3:$E$912,'HBS Occupation Detail'!$G$3:$G$912,$A182)-_xlfn.MINIFS('HBS Occupation Detail'!$E$3:$E$912,'HBS Occupation Detail'!$G$3:$G$912,$A182)</f>
        <v>0</v>
      </c>
      <c r="K182" s="24" t="n">
        <f aca="false">IFERROR(INDEX('BLS OEWS May2025'!$D$3:$D$1396,MATCH($A182,'BLS OEWS May2025'!$A$3:$A$1396,0)),0)</f>
        <v>37310</v>
      </c>
      <c r="L182" s="0" t="str">
        <f aca="false">IF(H182&gt;='Exposure Bands'!$B$6,"High",IF(H182&gt;='Exposure Bands'!$B$5,"Elevated",IF(H182&gt;='Exposure Bands'!$B$4,"Moderate","Low")))</f>
        <v>Elevated</v>
      </c>
      <c r="M182" s="28"/>
    </row>
    <row r="183" customFormat="false" ht="15" hidden="false" customHeight="true" outlineLevel="0" collapsed="false">
      <c r="A183" s="0" t="s">
        <v>524</v>
      </c>
      <c r="B183" s="0" t="str">
        <f aca="false">IFERROR(INDEX('BLS OEWS May2025'!$B$3:$B$1396,MATCH($A183,'BLS OEWS May2025'!$A$3:$A$1396,0)),"")</f>
        <v>Nuclear Engineers</v>
      </c>
      <c r="C183" s="0" t="s">
        <v>2705</v>
      </c>
      <c r="D183" s="0" t="s">
        <v>2865</v>
      </c>
      <c r="E183" s="0" t="s">
        <v>3196</v>
      </c>
      <c r="F183" s="0" t="str">
        <f aca="false">LEFT($A183,6)&amp;"0"</f>
        <v>17-2160</v>
      </c>
      <c r="G183" s="0" t="n">
        <f aca="false">COUNTIF('HBS Occupation Detail'!$G$3:$G$912,$A183)</f>
        <v>1</v>
      </c>
      <c r="H183" s="27" t="n">
        <f aca="false">AVERAGEIF('HBS Occupation Detail'!$G$3:$G$912,$A183,'HBS Occupation Detail'!$E$3:$E$912)</f>
        <v>0.45</v>
      </c>
      <c r="I183" s="27" t="n">
        <f aca="false">AVERAGEIF('HBS Occupation Detail'!$G$3:$G$912,$A183,'HBS Occupation Detail'!$F$3:$F$912)</f>
        <v>0.33</v>
      </c>
      <c r="J183" s="27" t="n">
        <f aca="false">_xlfn.MAXIFS('HBS Occupation Detail'!$E$3:$E$912,'HBS Occupation Detail'!$G$3:$G$912,$A183)-_xlfn.MINIFS('HBS Occupation Detail'!$E$3:$E$912,'HBS Occupation Detail'!$G$3:$G$912,$A183)</f>
        <v>0</v>
      </c>
      <c r="K183" s="24" t="n">
        <f aca="false">IFERROR(INDEX('BLS OEWS May2025'!$D$3:$D$1396,MATCH($A183,'BLS OEWS May2025'!$A$3:$A$1396,0)),0)</f>
        <v>15280</v>
      </c>
      <c r="L183" s="0" t="str">
        <f aca="false">IF(H183&gt;='Exposure Bands'!$B$6,"High",IF(H183&gt;='Exposure Bands'!$B$5,"Elevated",IF(H183&gt;='Exposure Bands'!$B$4,"Moderate","Low")))</f>
        <v>Elevated</v>
      </c>
      <c r="M183" s="28"/>
    </row>
    <row r="184" customFormat="false" ht="15" hidden="false" customHeight="true" outlineLevel="0" collapsed="false">
      <c r="A184" s="0" t="s">
        <v>824</v>
      </c>
      <c r="B184" s="0" t="str">
        <f aca="false">IFERROR(INDEX('BLS OEWS May2025'!$B$3:$B$1396,MATCH($A184,'BLS OEWS May2025'!$A$3:$A$1396,0)),"")</f>
        <v>Chemistry Teachers, Postsecondary</v>
      </c>
      <c r="C184" s="0" t="s">
        <v>2705</v>
      </c>
      <c r="D184" s="0" t="s">
        <v>2760</v>
      </c>
      <c r="E184" s="0" t="s">
        <v>3200</v>
      </c>
      <c r="F184" s="0" t="str">
        <f aca="false">LEFT($A184,6)&amp;"0"</f>
        <v>25-1050</v>
      </c>
      <c r="G184" s="0" t="n">
        <f aca="false">COUNTIF('HBS Occupation Detail'!$G$3:$G$912,$A184)</f>
        <v>1</v>
      </c>
      <c r="H184" s="27" t="n">
        <f aca="false">AVERAGEIF('HBS Occupation Detail'!$G$3:$G$912,$A184,'HBS Occupation Detail'!$E$3:$E$912)</f>
        <v>0.45</v>
      </c>
      <c r="I184" s="27" t="n">
        <f aca="false">AVERAGEIF('HBS Occupation Detail'!$G$3:$G$912,$A184,'HBS Occupation Detail'!$F$3:$F$912)</f>
        <v>0.5</v>
      </c>
      <c r="J184" s="27" t="n">
        <f aca="false">_xlfn.MAXIFS('HBS Occupation Detail'!$E$3:$E$912,'HBS Occupation Detail'!$G$3:$G$912,$A184)-_xlfn.MINIFS('HBS Occupation Detail'!$E$3:$E$912,'HBS Occupation Detail'!$G$3:$G$912,$A184)</f>
        <v>0</v>
      </c>
      <c r="K184" s="24" t="n">
        <f aca="false">IFERROR(INDEX('BLS OEWS May2025'!$D$3:$D$1396,MATCH($A184,'BLS OEWS May2025'!$A$3:$A$1396,0)),0)</f>
        <v>19980</v>
      </c>
      <c r="L184" s="0" t="str">
        <f aca="false">IF(H184&gt;='Exposure Bands'!$B$6,"High",IF(H184&gt;='Exposure Bands'!$B$5,"Elevated",IF(H184&gt;='Exposure Bands'!$B$4,"Moderate","Low")))</f>
        <v>Elevated</v>
      </c>
      <c r="M184" s="28"/>
    </row>
    <row r="185" customFormat="false" ht="41.25" hidden="false" customHeight="true" outlineLevel="0" collapsed="false">
      <c r="A185" s="0" t="s">
        <v>530</v>
      </c>
      <c r="B185" s="0" t="str">
        <f aca="false">IFERROR(INDEX('BLS OEWS May2025'!$B$3:$B$1396,MATCH($A185,'BLS OEWS May2025'!$A$3:$A$1396,0)),"")</f>
        <v>Engineers, All Other</v>
      </c>
      <c r="C185" s="0" t="s">
        <v>2705</v>
      </c>
      <c r="D185" s="0" t="s">
        <v>2865</v>
      </c>
      <c r="E185" s="0" t="s">
        <v>4486</v>
      </c>
      <c r="F185" s="0" t="str">
        <f aca="false">LEFT($A185,6)&amp;"0"</f>
        <v>17-2190</v>
      </c>
      <c r="G185" s="0" t="n">
        <f aca="false">COUNTIF('HBS Occupation Detail'!$G$3:$G$912,$A185)</f>
        <v>8</v>
      </c>
      <c r="H185" s="27" t="n">
        <f aca="false">AVERAGEIF('HBS Occupation Detail'!$G$3:$G$912,$A185,'HBS Occupation Detail'!$E$3:$E$912)</f>
        <v>0.44625</v>
      </c>
      <c r="I185" s="27" t="n">
        <f aca="false">AVERAGEIF('HBS Occupation Detail'!$G$3:$G$912,$A185,'HBS Occupation Detail'!$F$3:$F$912)</f>
        <v>0.35875</v>
      </c>
      <c r="J185" s="27" t="n">
        <f aca="false">_xlfn.MAXIFS('HBS Occupation Detail'!$E$3:$E$912,'HBS Occupation Detail'!$G$3:$G$912,$A185)-_xlfn.MINIFS('HBS Occupation Detail'!$E$3:$E$912,'HBS Occupation Detail'!$G$3:$G$912,$A185)</f>
        <v>0.18</v>
      </c>
      <c r="K185" s="24" t="n">
        <f aca="false">IFERROR(INDEX('BLS OEWS May2025'!$D$3:$D$1396,MATCH($A185,'BLS OEWS May2025'!$A$3:$A$1396,0)),0)</f>
        <v>154070</v>
      </c>
      <c r="L185" s="0" t="str">
        <f aca="false">IF(H185&gt;='Exposure Bands'!$B$6,"High",IF(H185&gt;='Exposure Bands'!$B$5,"Elevated",IF(H185&gt;='Exposure Bands'!$B$4,"Moderate","Low")))</f>
        <v>Elevated</v>
      </c>
      <c r="M185" s="28" t="s">
        <v>4516</v>
      </c>
    </row>
    <row r="186" customFormat="false" ht="27.75" hidden="false" customHeight="true" outlineLevel="0" collapsed="false">
      <c r="A186" s="0" t="s">
        <v>253</v>
      </c>
      <c r="B186" s="0" t="str">
        <f aca="false">IFERROR(INDEX('BLS OEWS May2025'!$B$3:$B$1396,MATCH($A186,'BLS OEWS May2025'!$A$3:$A$1396,0)),"")</f>
        <v>Architectural and Engineering Managers</v>
      </c>
      <c r="C186" s="0" t="s">
        <v>2705</v>
      </c>
      <c r="D186" s="0" t="s">
        <v>2804</v>
      </c>
      <c r="E186" s="0" t="s">
        <v>4486</v>
      </c>
      <c r="F186" s="0" t="str">
        <f aca="false">LEFT($A186,6)&amp;"0"</f>
        <v>11-9040</v>
      </c>
      <c r="G186" s="0" t="n">
        <f aca="false">COUNTIF('HBS Occupation Detail'!$G$3:$G$912,$A186)</f>
        <v>2</v>
      </c>
      <c r="H186" s="27" t="n">
        <f aca="false">AVERAGEIF('HBS Occupation Detail'!$G$3:$G$912,$A186,'HBS Occupation Detail'!$E$3:$E$912)</f>
        <v>0.44</v>
      </c>
      <c r="I186" s="27" t="n">
        <f aca="false">AVERAGEIF('HBS Occupation Detail'!$G$3:$G$912,$A186,'HBS Occupation Detail'!$F$3:$F$912)</f>
        <v>0.37</v>
      </c>
      <c r="J186" s="27" t="n">
        <f aca="false">_xlfn.MAXIFS('HBS Occupation Detail'!$E$3:$E$912,'HBS Occupation Detail'!$G$3:$G$912,$A186)-_xlfn.MINIFS('HBS Occupation Detail'!$E$3:$E$912,'HBS Occupation Detail'!$G$3:$G$912,$A186)</f>
        <v>0.08</v>
      </c>
      <c r="K186" s="24" t="n">
        <f aca="false">IFERROR(INDEX('BLS OEWS May2025'!$D$3:$D$1396,MATCH($A186,'BLS OEWS May2025'!$A$3:$A$1396,0)),0)</f>
        <v>220260</v>
      </c>
      <c r="L186" s="0" t="str">
        <f aca="false">IF(H186&gt;='Exposure Bands'!$B$6,"High",IF(H186&gt;='Exposure Bands'!$B$5,"Elevated",IF(H186&gt;='Exposure Bands'!$B$4,"Moderate","Low")))</f>
        <v>Elevated</v>
      </c>
      <c r="M186" s="28" t="s">
        <v>4517</v>
      </c>
    </row>
    <row r="187" customFormat="false" ht="15" hidden="false" customHeight="true" outlineLevel="0" collapsed="false">
      <c r="A187" s="0" t="s">
        <v>577</v>
      </c>
      <c r="B187" s="0" t="str">
        <f aca="false">IFERROR(INDEX('BLS OEWS May2025'!$B$3:$B$1396,MATCH($A187,'BLS OEWS May2025'!$A$3:$A$1396,0)),"")</f>
        <v>Soil and Plant Scientists</v>
      </c>
      <c r="C187" s="0" t="s">
        <v>2705</v>
      </c>
      <c r="D187" s="0" t="s">
        <v>2730</v>
      </c>
      <c r="E187" s="0" t="s">
        <v>3202</v>
      </c>
      <c r="F187" s="0" t="str">
        <f aca="false">LEFT($A187,6)&amp;"0"</f>
        <v>19-1010</v>
      </c>
      <c r="G187" s="0" t="n">
        <f aca="false">COUNTIF('HBS Occupation Detail'!$G$3:$G$912,$A187)</f>
        <v>1</v>
      </c>
      <c r="H187" s="27" t="n">
        <f aca="false">AVERAGEIF('HBS Occupation Detail'!$G$3:$G$912,$A187,'HBS Occupation Detail'!$E$3:$E$912)</f>
        <v>0.44</v>
      </c>
      <c r="I187" s="27" t="n">
        <f aca="false">AVERAGEIF('HBS Occupation Detail'!$G$3:$G$912,$A187,'HBS Occupation Detail'!$F$3:$F$912)</f>
        <v>0.28</v>
      </c>
      <c r="J187" s="27" t="n">
        <f aca="false">_xlfn.MAXIFS('HBS Occupation Detail'!$E$3:$E$912,'HBS Occupation Detail'!$G$3:$G$912,$A187)-_xlfn.MINIFS('HBS Occupation Detail'!$E$3:$E$912,'HBS Occupation Detail'!$G$3:$G$912,$A187)</f>
        <v>0</v>
      </c>
      <c r="K187" s="24" t="n">
        <f aca="false">IFERROR(INDEX('BLS OEWS May2025'!$D$3:$D$1396,MATCH($A187,'BLS OEWS May2025'!$A$3:$A$1396,0)),0)</f>
        <v>15730</v>
      </c>
      <c r="L187" s="0" t="str">
        <f aca="false">IF(H187&gt;='Exposure Bands'!$B$6,"High",IF(H187&gt;='Exposure Bands'!$B$5,"Elevated",IF(H187&gt;='Exposure Bands'!$B$4,"Moderate","Low")))</f>
        <v>Elevated</v>
      </c>
      <c r="M187" s="28"/>
    </row>
    <row r="188" customFormat="false" ht="15" hidden="false" customHeight="true" outlineLevel="0" collapsed="false">
      <c r="A188" s="0" t="s">
        <v>657</v>
      </c>
      <c r="B188" s="0" t="str">
        <f aca="false">IFERROR(INDEX('BLS OEWS May2025'!$B$3:$B$1396,MATCH($A188,'BLS OEWS May2025'!$A$3:$A$1396,0)),"")</f>
        <v>Urban and Regional Planners</v>
      </c>
      <c r="C188" s="0" t="s">
        <v>2705</v>
      </c>
      <c r="D188" s="0" t="s">
        <v>2730</v>
      </c>
      <c r="E188" s="0" t="s">
        <v>3204</v>
      </c>
      <c r="F188" s="0" t="str">
        <f aca="false">LEFT($A188,6)&amp;"0"</f>
        <v>19-3050</v>
      </c>
      <c r="G188" s="0" t="n">
        <f aca="false">COUNTIF('HBS Occupation Detail'!$G$3:$G$912,$A188)</f>
        <v>1</v>
      </c>
      <c r="H188" s="27" t="n">
        <f aca="false">AVERAGEIF('HBS Occupation Detail'!$G$3:$G$912,$A188,'HBS Occupation Detail'!$E$3:$E$912)</f>
        <v>0.44</v>
      </c>
      <c r="I188" s="27" t="n">
        <f aca="false">AVERAGEIF('HBS Occupation Detail'!$G$3:$G$912,$A188,'HBS Occupation Detail'!$F$3:$F$912)</f>
        <v>0.38</v>
      </c>
      <c r="J188" s="27" t="n">
        <f aca="false">_xlfn.MAXIFS('HBS Occupation Detail'!$E$3:$E$912,'HBS Occupation Detail'!$G$3:$G$912,$A188)-_xlfn.MINIFS('HBS Occupation Detail'!$E$3:$E$912,'HBS Occupation Detail'!$G$3:$G$912,$A188)</f>
        <v>0</v>
      </c>
      <c r="K188" s="24" t="n">
        <f aca="false">IFERROR(INDEX('BLS OEWS May2025'!$D$3:$D$1396,MATCH($A188,'BLS OEWS May2025'!$A$3:$A$1396,0)),0)</f>
        <v>44230</v>
      </c>
      <c r="L188" s="0" t="str">
        <f aca="false">IF(H188&gt;='Exposure Bands'!$B$6,"High",IF(H188&gt;='Exposure Bands'!$B$5,"Elevated",IF(H188&gt;='Exposure Bands'!$B$4,"Moderate","Low")))</f>
        <v>Elevated</v>
      </c>
      <c r="M188" s="28"/>
    </row>
    <row r="189" customFormat="false" ht="15" hidden="false" customHeight="true" outlineLevel="0" collapsed="false">
      <c r="A189" s="0" t="s">
        <v>856</v>
      </c>
      <c r="B189" s="0" t="str">
        <f aca="false">IFERROR(INDEX('BLS OEWS May2025'!$B$3:$B$1396,MATCH($A189,'BLS OEWS May2025'!$A$3:$A$1396,0)),"")</f>
        <v>Education Teachers, Postsecondary</v>
      </c>
      <c r="C189" s="0" t="s">
        <v>2705</v>
      </c>
      <c r="D189" s="0" t="s">
        <v>2760</v>
      </c>
      <c r="E189" s="0" t="s">
        <v>3206</v>
      </c>
      <c r="F189" s="0" t="str">
        <f aca="false">LEFT($A189,6)&amp;"0"</f>
        <v>25-1080</v>
      </c>
      <c r="G189" s="0" t="n">
        <f aca="false">COUNTIF('HBS Occupation Detail'!$G$3:$G$912,$A189)</f>
        <v>1</v>
      </c>
      <c r="H189" s="27" t="n">
        <f aca="false">AVERAGEIF('HBS Occupation Detail'!$G$3:$G$912,$A189,'HBS Occupation Detail'!$E$3:$E$912)</f>
        <v>0.44</v>
      </c>
      <c r="I189" s="27" t="n">
        <f aca="false">AVERAGEIF('HBS Occupation Detail'!$G$3:$G$912,$A189,'HBS Occupation Detail'!$F$3:$F$912)</f>
        <v>0.5</v>
      </c>
      <c r="J189" s="27" t="n">
        <f aca="false">_xlfn.MAXIFS('HBS Occupation Detail'!$E$3:$E$912,'HBS Occupation Detail'!$G$3:$G$912,$A189)-_xlfn.MINIFS('HBS Occupation Detail'!$E$3:$E$912,'HBS Occupation Detail'!$G$3:$G$912,$A189)</f>
        <v>0</v>
      </c>
      <c r="K189" s="24" t="n">
        <f aca="false">IFERROR(INDEX('BLS OEWS May2025'!$D$3:$D$1396,MATCH($A189,'BLS OEWS May2025'!$A$3:$A$1396,0)),0)</f>
        <v>60830</v>
      </c>
      <c r="L189" s="0" t="str">
        <f aca="false">IF(H189&gt;='Exposure Bands'!$B$6,"High",IF(H189&gt;='Exposure Bands'!$B$5,"Elevated",IF(H189&gt;='Exposure Bands'!$B$4,"Moderate","Low")))</f>
        <v>Elevated</v>
      </c>
      <c r="M189" s="28"/>
    </row>
    <row r="190" customFormat="false" ht="15" hidden="false" customHeight="true" outlineLevel="0" collapsed="false">
      <c r="A190" s="0" t="s">
        <v>832</v>
      </c>
      <c r="B190" s="0" t="str">
        <f aca="false">IFERROR(INDEX('BLS OEWS May2025'!$B$3:$B$1396,MATCH($A190,'BLS OEWS May2025'!$A$3:$A$1396,0)),"")</f>
        <v>Anthropology and Archeology Teachers, Postsecondary</v>
      </c>
      <c r="C190" s="0" t="s">
        <v>2705</v>
      </c>
      <c r="D190" s="0" t="s">
        <v>2760</v>
      </c>
      <c r="E190" s="0" t="s">
        <v>3208</v>
      </c>
      <c r="F190" s="0" t="str">
        <f aca="false">LEFT($A190,6)&amp;"0"</f>
        <v>25-1060</v>
      </c>
      <c r="G190" s="0" t="n">
        <f aca="false">COUNTIF('HBS Occupation Detail'!$G$3:$G$912,$A190)</f>
        <v>1</v>
      </c>
      <c r="H190" s="27" t="n">
        <f aca="false">AVERAGEIF('HBS Occupation Detail'!$G$3:$G$912,$A190,'HBS Occupation Detail'!$E$3:$E$912)</f>
        <v>0.44</v>
      </c>
      <c r="I190" s="27" t="n">
        <f aca="false">AVERAGEIF('HBS Occupation Detail'!$G$3:$G$912,$A190,'HBS Occupation Detail'!$F$3:$F$912)</f>
        <v>0.49</v>
      </c>
      <c r="J190" s="27" t="n">
        <f aca="false">_xlfn.MAXIFS('HBS Occupation Detail'!$E$3:$E$912,'HBS Occupation Detail'!$G$3:$G$912,$A190)-_xlfn.MINIFS('HBS Occupation Detail'!$E$3:$E$912,'HBS Occupation Detail'!$G$3:$G$912,$A190)</f>
        <v>0</v>
      </c>
      <c r="K190" s="24" t="n">
        <f aca="false">IFERROR(INDEX('BLS OEWS May2025'!$D$3:$D$1396,MATCH($A190,'BLS OEWS May2025'!$A$3:$A$1396,0)),0)</f>
        <v>5240</v>
      </c>
      <c r="L190" s="0" t="str">
        <f aca="false">IF(H190&gt;='Exposure Bands'!$B$6,"High",IF(H190&gt;='Exposure Bands'!$B$5,"Elevated",IF(H190&gt;='Exposure Bands'!$B$4,"Moderate","Low")))</f>
        <v>Elevated</v>
      </c>
      <c r="M190" s="28"/>
    </row>
    <row r="191" customFormat="false" ht="15" hidden="false" customHeight="true" outlineLevel="0" collapsed="false">
      <c r="A191" s="0" t="s">
        <v>646</v>
      </c>
      <c r="B191" s="0" t="str">
        <f aca="false">IFERROR(INDEX('BLS OEWS May2025'!$B$3:$B$1396,MATCH($A191,'BLS OEWS May2025'!$A$3:$A$1396,0)),"")</f>
        <v>Clinical and Counseling Psychologists</v>
      </c>
      <c r="C191" s="0" t="s">
        <v>2705</v>
      </c>
      <c r="D191" s="0" t="s">
        <v>2730</v>
      </c>
      <c r="E191" s="0" t="s">
        <v>3210</v>
      </c>
      <c r="F191" s="0" t="str">
        <f aca="false">LEFT($A191,6)&amp;"0"</f>
        <v>19-3030</v>
      </c>
      <c r="G191" s="0" t="n">
        <f aca="false">COUNTIF('HBS Occupation Detail'!$G$3:$G$912,$A191)</f>
        <v>1</v>
      </c>
      <c r="H191" s="27" t="n">
        <f aca="false">AVERAGEIF('HBS Occupation Detail'!$G$3:$G$912,$A191,'HBS Occupation Detail'!$E$3:$E$912)</f>
        <v>0.44</v>
      </c>
      <c r="I191" s="27" t="n">
        <f aca="false">AVERAGEIF('HBS Occupation Detail'!$G$3:$G$912,$A191,'HBS Occupation Detail'!$F$3:$F$912)</f>
        <v>0.44</v>
      </c>
      <c r="J191" s="27" t="n">
        <f aca="false">_xlfn.MAXIFS('HBS Occupation Detail'!$E$3:$E$912,'HBS Occupation Detail'!$G$3:$G$912,$A191)-_xlfn.MINIFS('HBS Occupation Detail'!$E$3:$E$912,'HBS Occupation Detail'!$G$3:$G$912,$A191)</f>
        <v>0</v>
      </c>
      <c r="K191" s="24" t="n">
        <f aca="false">IFERROR(INDEX('BLS OEWS May2025'!$D$3:$D$1396,MATCH($A191,'BLS OEWS May2025'!$A$3:$A$1396,0)),0)</f>
        <v>75990</v>
      </c>
      <c r="L191" s="0" t="str">
        <f aca="false">IF(H191&gt;='Exposure Bands'!$B$6,"High",IF(H191&gt;='Exposure Bands'!$B$5,"Elevated",IF(H191&gt;='Exposure Bands'!$B$4,"Moderate","Low")))</f>
        <v>Elevated</v>
      </c>
      <c r="M191" s="28"/>
    </row>
    <row r="192" customFormat="false" ht="15" hidden="false" customHeight="true" outlineLevel="0" collapsed="false">
      <c r="A192" s="0" t="s">
        <v>878</v>
      </c>
      <c r="B192" s="0" t="str">
        <f aca="false">IFERROR(INDEX('BLS OEWS May2025'!$B$3:$B$1396,MATCH($A192,'BLS OEWS May2025'!$A$3:$A$1396,0)),"")</f>
        <v>History Teachers, Postsecondary</v>
      </c>
      <c r="C192" s="0" t="s">
        <v>2705</v>
      </c>
      <c r="D192" s="0" t="s">
        <v>2760</v>
      </c>
      <c r="E192" s="0" t="s">
        <v>3212</v>
      </c>
      <c r="F192" s="0" t="str">
        <f aca="false">LEFT($A192,6)&amp;"0"</f>
        <v>25-1120</v>
      </c>
      <c r="G192" s="0" t="n">
        <f aca="false">COUNTIF('HBS Occupation Detail'!$G$3:$G$912,$A192)</f>
        <v>1</v>
      </c>
      <c r="H192" s="27" t="n">
        <f aca="false">AVERAGEIF('HBS Occupation Detail'!$G$3:$G$912,$A192,'HBS Occupation Detail'!$E$3:$E$912)</f>
        <v>0.44</v>
      </c>
      <c r="I192" s="27" t="n">
        <f aca="false">AVERAGEIF('HBS Occupation Detail'!$G$3:$G$912,$A192,'HBS Occupation Detail'!$F$3:$F$912)</f>
        <v>0.5</v>
      </c>
      <c r="J192" s="27" t="n">
        <f aca="false">_xlfn.MAXIFS('HBS Occupation Detail'!$E$3:$E$912,'HBS Occupation Detail'!$G$3:$G$912,$A192)-_xlfn.MINIFS('HBS Occupation Detail'!$E$3:$E$912,'HBS Occupation Detail'!$G$3:$G$912,$A192)</f>
        <v>0</v>
      </c>
      <c r="K192" s="24" t="n">
        <f aca="false">IFERROR(INDEX('BLS OEWS May2025'!$D$3:$D$1396,MATCH($A192,'BLS OEWS May2025'!$A$3:$A$1396,0)),0)</f>
        <v>18790</v>
      </c>
      <c r="L192" s="0" t="str">
        <f aca="false">IF(H192&gt;='Exposure Bands'!$B$6,"High",IF(H192&gt;='Exposure Bands'!$B$5,"Elevated",IF(H192&gt;='Exposure Bands'!$B$4,"Moderate","Low")))</f>
        <v>Elevated</v>
      </c>
      <c r="M192" s="28"/>
    </row>
    <row r="193" customFormat="false" ht="15" hidden="false" customHeight="true" outlineLevel="0" collapsed="false">
      <c r="A193" s="0" t="s">
        <v>690</v>
      </c>
      <c r="B193" s="0" t="str">
        <f aca="false">IFERROR(INDEX('BLS OEWS May2025'!$B$3:$B$1396,MATCH($A193,'BLS OEWS May2025'!$A$3:$A$1396,0)),"")</f>
        <v>Hydrologic Technicians</v>
      </c>
      <c r="C193" s="0" t="s">
        <v>2705</v>
      </c>
      <c r="D193" s="0" t="s">
        <v>2730</v>
      </c>
      <c r="E193" s="0" t="s">
        <v>3220</v>
      </c>
      <c r="F193" s="0" t="str">
        <f aca="false">LEFT($A193,6)&amp;"0"</f>
        <v>19-4040</v>
      </c>
      <c r="G193" s="0" t="n">
        <f aca="false">COUNTIF('HBS Occupation Detail'!$G$3:$G$912,$A193)</f>
        <v>1</v>
      </c>
      <c r="H193" s="27" t="n">
        <f aca="false">AVERAGEIF('HBS Occupation Detail'!$G$3:$G$912,$A193,'HBS Occupation Detail'!$E$3:$E$912)</f>
        <v>0.44</v>
      </c>
      <c r="I193" s="27" t="n">
        <f aca="false">AVERAGEIF('HBS Occupation Detail'!$G$3:$G$912,$A193,'HBS Occupation Detail'!$F$3:$F$912)</f>
        <v>0.38</v>
      </c>
      <c r="J193" s="27" t="n">
        <f aca="false">_xlfn.MAXIFS('HBS Occupation Detail'!$E$3:$E$912,'HBS Occupation Detail'!$G$3:$G$912,$A193)-_xlfn.MINIFS('HBS Occupation Detail'!$E$3:$E$912,'HBS Occupation Detail'!$G$3:$G$912,$A193)</f>
        <v>0</v>
      </c>
      <c r="K193" s="24" t="n">
        <f aca="false">IFERROR(INDEX('BLS OEWS May2025'!$D$3:$D$1396,MATCH($A193,'BLS OEWS May2025'!$A$3:$A$1396,0)),0)</f>
        <v>2840</v>
      </c>
      <c r="L193" s="0" t="str">
        <f aca="false">IF(H193&gt;='Exposure Bands'!$B$6,"High",IF(H193&gt;='Exposure Bands'!$B$5,"Elevated",IF(H193&gt;='Exposure Bands'!$B$4,"Moderate","Low")))</f>
        <v>Elevated</v>
      </c>
      <c r="M193" s="28"/>
    </row>
    <row r="194" customFormat="false" ht="15" hidden="false" customHeight="true" outlineLevel="0" collapsed="false">
      <c r="A194" s="0" t="s">
        <v>802</v>
      </c>
      <c r="B194" s="0" t="str">
        <f aca="false">IFERROR(INDEX('BLS OEWS May2025'!$B$3:$B$1396,MATCH($A194,'BLS OEWS May2025'!$A$3:$A$1396,0)),"")</f>
        <v>Computer Science Teachers, Postsecondary</v>
      </c>
      <c r="C194" s="0" t="s">
        <v>2705</v>
      </c>
      <c r="D194" s="0" t="s">
        <v>2760</v>
      </c>
      <c r="E194" s="0" t="s">
        <v>3222</v>
      </c>
      <c r="F194" s="0" t="str">
        <f aca="false">LEFT($A194,6)&amp;"0"</f>
        <v>25-1020</v>
      </c>
      <c r="G194" s="0" t="n">
        <f aca="false">COUNTIF('HBS Occupation Detail'!$G$3:$G$912,$A194)</f>
        <v>1</v>
      </c>
      <c r="H194" s="27" t="n">
        <f aca="false">AVERAGEIF('HBS Occupation Detail'!$G$3:$G$912,$A194,'HBS Occupation Detail'!$E$3:$E$912)</f>
        <v>0.44</v>
      </c>
      <c r="I194" s="27" t="n">
        <f aca="false">AVERAGEIF('HBS Occupation Detail'!$G$3:$G$912,$A194,'HBS Occupation Detail'!$F$3:$F$912)</f>
        <v>0.48</v>
      </c>
      <c r="J194" s="27" t="n">
        <f aca="false">_xlfn.MAXIFS('HBS Occupation Detail'!$E$3:$E$912,'HBS Occupation Detail'!$G$3:$G$912,$A194)-_xlfn.MINIFS('HBS Occupation Detail'!$E$3:$E$912,'HBS Occupation Detail'!$G$3:$G$912,$A194)</f>
        <v>0</v>
      </c>
      <c r="K194" s="24" t="n">
        <f aca="false">IFERROR(INDEX('BLS OEWS May2025'!$D$3:$D$1396,MATCH($A194,'BLS OEWS May2025'!$A$3:$A$1396,0)),0)</f>
        <v>35480</v>
      </c>
      <c r="L194" s="0" t="str">
        <f aca="false">IF(H194&gt;='Exposure Bands'!$B$6,"High",IF(H194&gt;='Exposure Bands'!$B$5,"Elevated",IF(H194&gt;='Exposure Bands'!$B$4,"Moderate","Low")))</f>
        <v>Elevated</v>
      </c>
      <c r="M194" s="28"/>
    </row>
    <row r="195" customFormat="false" ht="15" hidden="false" customHeight="true" outlineLevel="0" collapsed="false">
      <c r="A195" s="0" t="s">
        <v>366</v>
      </c>
      <c r="B195" s="0" t="str">
        <f aca="false">IFERROR(INDEX('BLS OEWS May2025'!$B$3:$B$1396,MATCH($A195,'BLS OEWS May2025'!$A$3:$A$1396,0)),"")</f>
        <v>Financial and Investment Analysts</v>
      </c>
      <c r="C195" s="0" t="s">
        <v>2705</v>
      </c>
      <c r="D195" s="0" t="s">
        <v>2733</v>
      </c>
      <c r="E195" s="0" t="s">
        <v>3228</v>
      </c>
      <c r="F195" s="0" t="str">
        <f aca="false">LEFT($A195,6)&amp;"0"</f>
        <v>13-2050</v>
      </c>
      <c r="G195" s="0" t="n">
        <f aca="false">COUNTIF('HBS Occupation Detail'!$G$3:$G$912,$A195)</f>
        <v>1</v>
      </c>
      <c r="H195" s="27" t="n">
        <f aca="false">AVERAGEIF('HBS Occupation Detail'!$G$3:$G$912,$A195,'HBS Occupation Detail'!$E$3:$E$912)</f>
        <v>0.44</v>
      </c>
      <c r="I195" s="27" t="n">
        <f aca="false">AVERAGEIF('HBS Occupation Detail'!$G$3:$G$912,$A195,'HBS Occupation Detail'!$F$3:$F$912)</f>
        <v>0.36</v>
      </c>
      <c r="J195" s="27" t="n">
        <f aca="false">_xlfn.MAXIFS('HBS Occupation Detail'!$E$3:$E$912,'HBS Occupation Detail'!$G$3:$G$912,$A195)-_xlfn.MINIFS('HBS Occupation Detail'!$E$3:$E$912,'HBS Occupation Detail'!$G$3:$G$912,$A195)</f>
        <v>0</v>
      </c>
      <c r="K195" s="24" t="n">
        <f aca="false">IFERROR(INDEX('BLS OEWS May2025'!$D$3:$D$1396,MATCH($A195,'BLS OEWS May2025'!$A$3:$A$1396,0)),0)</f>
        <v>361980</v>
      </c>
      <c r="L195" s="0" t="str">
        <f aca="false">IF(H195&gt;='Exposure Bands'!$B$6,"High",IF(H195&gt;='Exposure Bands'!$B$5,"Elevated",IF(H195&gt;='Exposure Bands'!$B$4,"Moderate","Low")))</f>
        <v>Elevated</v>
      </c>
      <c r="M195" s="28"/>
    </row>
    <row r="196" customFormat="false" ht="15" hidden="false" customHeight="true" outlineLevel="0" collapsed="false">
      <c r="A196" s="0" t="s">
        <v>211</v>
      </c>
      <c r="B196" s="0" t="str">
        <f aca="false">IFERROR(INDEX('BLS OEWS May2025'!$B$3:$B$1396,MATCH($A196,'BLS OEWS May2025'!$A$3:$A$1396,0)),"")</f>
        <v>Computer and Information Systems Managers</v>
      </c>
      <c r="C196" s="0" t="s">
        <v>2705</v>
      </c>
      <c r="D196" s="0" t="s">
        <v>2804</v>
      </c>
      <c r="E196" s="0" t="s">
        <v>3230</v>
      </c>
      <c r="F196" s="0" t="str">
        <f aca="false">LEFT($A196,6)&amp;"0"</f>
        <v>11-3020</v>
      </c>
      <c r="G196" s="0" t="n">
        <f aca="false">COUNTIF('HBS Occupation Detail'!$G$3:$G$912,$A196)</f>
        <v>1</v>
      </c>
      <c r="H196" s="27" t="n">
        <f aca="false">AVERAGEIF('HBS Occupation Detail'!$G$3:$G$912,$A196,'HBS Occupation Detail'!$E$3:$E$912)</f>
        <v>0.44</v>
      </c>
      <c r="I196" s="27" t="n">
        <f aca="false">AVERAGEIF('HBS Occupation Detail'!$G$3:$G$912,$A196,'HBS Occupation Detail'!$F$3:$F$912)</f>
        <v>0.37</v>
      </c>
      <c r="J196" s="27" t="n">
        <f aca="false">_xlfn.MAXIFS('HBS Occupation Detail'!$E$3:$E$912,'HBS Occupation Detail'!$G$3:$G$912,$A196)-_xlfn.MINIFS('HBS Occupation Detail'!$E$3:$E$912,'HBS Occupation Detail'!$G$3:$G$912,$A196)</f>
        <v>0</v>
      </c>
      <c r="K196" s="24" t="n">
        <f aca="false">IFERROR(INDEX('BLS OEWS May2025'!$D$3:$D$1396,MATCH($A196,'BLS OEWS May2025'!$A$3:$A$1396,0)),0)</f>
        <v>670570</v>
      </c>
      <c r="L196" s="0" t="str">
        <f aca="false">IF(H196&gt;='Exposure Bands'!$B$6,"High",IF(H196&gt;='Exposure Bands'!$B$5,"Elevated",IF(H196&gt;='Exposure Bands'!$B$4,"Moderate","Low")))</f>
        <v>Elevated</v>
      </c>
      <c r="M196" s="28"/>
    </row>
    <row r="197" customFormat="false" ht="15" hidden="false" customHeight="true" outlineLevel="0" collapsed="false">
      <c r="A197" s="0" t="s">
        <v>970</v>
      </c>
      <c r="B197" s="0" t="str">
        <f aca="false">IFERROR(INDEX('BLS OEWS May2025'!$B$3:$B$1396,MATCH($A197,'BLS OEWS May2025'!$A$3:$A$1396,0)),"")</f>
        <v>Teaching Assistants, Postsecondary</v>
      </c>
      <c r="C197" s="0" t="s">
        <v>2705</v>
      </c>
      <c r="D197" s="0" t="s">
        <v>2760</v>
      </c>
      <c r="E197" s="0" t="s">
        <v>3234</v>
      </c>
      <c r="F197" s="0" t="str">
        <f aca="false">LEFT($A197,6)&amp;"0"</f>
        <v>25-9040</v>
      </c>
      <c r="G197" s="0" t="n">
        <f aca="false">COUNTIF('HBS Occupation Detail'!$G$3:$G$912,$A197)</f>
        <v>1</v>
      </c>
      <c r="H197" s="27" t="n">
        <f aca="false">AVERAGEIF('HBS Occupation Detail'!$G$3:$G$912,$A197,'HBS Occupation Detail'!$E$3:$E$912)</f>
        <v>0.43</v>
      </c>
      <c r="I197" s="27" t="n">
        <f aca="false">AVERAGEIF('HBS Occupation Detail'!$G$3:$G$912,$A197,'HBS Occupation Detail'!$F$3:$F$912)</f>
        <v>0.48</v>
      </c>
      <c r="J197" s="27" t="n">
        <f aca="false">_xlfn.MAXIFS('HBS Occupation Detail'!$E$3:$E$912,'HBS Occupation Detail'!$G$3:$G$912,$A197)-_xlfn.MINIFS('HBS Occupation Detail'!$E$3:$E$912,'HBS Occupation Detail'!$G$3:$G$912,$A197)</f>
        <v>0</v>
      </c>
      <c r="K197" s="24" t="n">
        <f aca="false">IFERROR(INDEX('BLS OEWS May2025'!$D$3:$D$1396,MATCH($A197,'BLS OEWS May2025'!$A$3:$A$1396,0)),0)</f>
        <v>164090</v>
      </c>
      <c r="L197" s="0" t="str">
        <f aca="false">IF(H197&gt;='Exposure Bands'!$B$6,"High",IF(H197&gt;='Exposure Bands'!$B$5,"Elevated",IF(H197&gt;='Exposure Bands'!$B$4,"Moderate","Low")))</f>
        <v>Elevated</v>
      </c>
      <c r="M197" s="28"/>
    </row>
    <row r="198" customFormat="false" ht="15" hidden="false" customHeight="true" outlineLevel="0" collapsed="false">
      <c r="A198" s="0" t="s">
        <v>247</v>
      </c>
      <c r="B198" s="0" t="str">
        <f aca="false">IFERROR(INDEX('BLS OEWS May2025'!$B$3:$B$1396,MATCH($A198,'BLS OEWS May2025'!$A$3:$A$1396,0)),"")</f>
        <v>Education Administrators, Postsecondary</v>
      </c>
      <c r="C198" s="0" t="s">
        <v>2705</v>
      </c>
      <c r="D198" s="0" t="s">
        <v>2804</v>
      </c>
      <c r="E198" s="0" t="s">
        <v>3238</v>
      </c>
      <c r="F198" s="0" t="str">
        <f aca="false">LEFT($A198,6)&amp;"0"</f>
        <v>11-9030</v>
      </c>
      <c r="G198" s="0" t="n">
        <f aca="false">COUNTIF('HBS Occupation Detail'!$G$3:$G$912,$A198)</f>
        <v>1</v>
      </c>
      <c r="H198" s="27" t="n">
        <f aca="false">AVERAGEIF('HBS Occupation Detail'!$G$3:$G$912,$A198,'HBS Occupation Detail'!$E$3:$E$912)</f>
        <v>0.43</v>
      </c>
      <c r="I198" s="27" t="n">
        <f aca="false">AVERAGEIF('HBS Occupation Detail'!$G$3:$G$912,$A198,'HBS Occupation Detail'!$F$3:$F$912)</f>
        <v>0.43</v>
      </c>
      <c r="J198" s="27" t="n">
        <f aca="false">_xlfn.MAXIFS('HBS Occupation Detail'!$E$3:$E$912,'HBS Occupation Detail'!$G$3:$G$912,$A198)-_xlfn.MINIFS('HBS Occupation Detail'!$E$3:$E$912,'HBS Occupation Detail'!$G$3:$G$912,$A198)</f>
        <v>0</v>
      </c>
      <c r="K198" s="24" t="n">
        <f aca="false">IFERROR(INDEX('BLS OEWS May2025'!$D$3:$D$1396,MATCH($A198,'BLS OEWS May2025'!$A$3:$A$1396,0)),0)</f>
        <v>180470</v>
      </c>
      <c r="L198" s="0" t="str">
        <f aca="false">IF(H198&gt;='Exposure Bands'!$B$6,"High",IF(H198&gt;='Exposure Bands'!$B$5,"Elevated",IF(H198&gt;='Exposure Bands'!$B$4,"Moderate","Low")))</f>
        <v>Elevated</v>
      </c>
      <c r="M198" s="28"/>
    </row>
    <row r="199" customFormat="false" ht="15" hidden="false" customHeight="true" outlineLevel="0" collapsed="false">
      <c r="A199" s="0" t="s">
        <v>756</v>
      </c>
      <c r="B199" s="0" t="str">
        <f aca="false">IFERROR(INDEX('BLS OEWS May2025'!$B$3:$B$1396,MATCH($A199,'BLS OEWS May2025'!$A$3:$A$1396,0)),"")</f>
        <v>Clergy</v>
      </c>
      <c r="C199" s="0" t="s">
        <v>2705</v>
      </c>
      <c r="D199" s="0" t="s">
        <v>2769</v>
      </c>
      <c r="E199" s="0" t="s">
        <v>755</v>
      </c>
      <c r="F199" s="0" t="str">
        <f aca="false">LEFT($A199,6)&amp;"0"</f>
        <v>21-2010</v>
      </c>
      <c r="G199" s="0" t="n">
        <f aca="false">COUNTIF('HBS Occupation Detail'!$G$3:$G$912,$A199)</f>
        <v>1</v>
      </c>
      <c r="H199" s="27" t="n">
        <f aca="false">AVERAGEIF('HBS Occupation Detail'!$G$3:$G$912,$A199,'HBS Occupation Detail'!$E$3:$E$912)</f>
        <v>0.43</v>
      </c>
      <c r="I199" s="27" t="n">
        <f aca="false">AVERAGEIF('HBS Occupation Detail'!$G$3:$G$912,$A199,'HBS Occupation Detail'!$F$3:$F$912)</f>
        <v>0.5</v>
      </c>
      <c r="J199" s="27" t="n">
        <f aca="false">_xlfn.MAXIFS('HBS Occupation Detail'!$E$3:$E$912,'HBS Occupation Detail'!$G$3:$G$912,$A199)-_xlfn.MINIFS('HBS Occupation Detail'!$E$3:$E$912,'HBS Occupation Detail'!$G$3:$G$912,$A199)</f>
        <v>0</v>
      </c>
      <c r="K199" s="24" t="n">
        <f aca="false">IFERROR(INDEX('BLS OEWS May2025'!$D$3:$D$1396,MATCH($A199,'BLS OEWS May2025'!$A$3:$A$1396,0)),0)</f>
        <v>57200</v>
      </c>
      <c r="L199" s="0" t="str">
        <f aca="false">IF(H199&gt;='Exposure Bands'!$B$6,"High",IF(H199&gt;='Exposure Bands'!$B$5,"Elevated",IF(H199&gt;='Exposure Bands'!$B$4,"Moderate","Low")))</f>
        <v>Elevated</v>
      </c>
      <c r="M199" s="28"/>
    </row>
    <row r="200" customFormat="false" ht="15" hidden="false" customHeight="true" outlineLevel="0" collapsed="false">
      <c r="A200" s="0" t="s">
        <v>810</v>
      </c>
      <c r="B200" s="0" t="str">
        <f aca="false">IFERROR(INDEX('BLS OEWS May2025'!$B$3:$B$1396,MATCH($A200,'BLS OEWS May2025'!$A$3:$A$1396,0)),"")</f>
        <v>Engineering Teachers, Postsecondary</v>
      </c>
      <c r="C200" s="0" t="s">
        <v>2705</v>
      </c>
      <c r="D200" s="0" t="s">
        <v>2760</v>
      </c>
      <c r="E200" s="0" t="s">
        <v>3243</v>
      </c>
      <c r="F200" s="0" t="str">
        <f aca="false">LEFT($A200,6)&amp;"0"</f>
        <v>25-1030</v>
      </c>
      <c r="G200" s="0" t="n">
        <f aca="false">COUNTIF('HBS Occupation Detail'!$G$3:$G$912,$A200)</f>
        <v>1</v>
      </c>
      <c r="H200" s="27" t="n">
        <f aca="false">AVERAGEIF('HBS Occupation Detail'!$G$3:$G$912,$A200,'HBS Occupation Detail'!$E$3:$E$912)</f>
        <v>0.43</v>
      </c>
      <c r="I200" s="27" t="n">
        <f aca="false">AVERAGEIF('HBS Occupation Detail'!$G$3:$G$912,$A200,'HBS Occupation Detail'!$F$3:$F$912)</f>
        <v>0.5</v>
      </c>
      <c r="J200" s="27" t="n">
        <f aca="false">_xlfn.MAXIFS('HBS Occupation Detail'!$E$3:$E$912,'HBS Occupation Detail'!$G$3:$G$912,$A200)-_xlfn.MINIFS('HBS Occupation Detail'!$E$3:$E$912,'HBS Occupation Detail'!$G$3:$G$912,$A200)</f>
        <v>0</v>
      </c>
      <c r="K200" s="24" t="n">
        <f aca="false">IFERROR(INDEX('BLS OEWS May2025'!$D$3:$D$1396,MATCH($A200,'BLS OEWS May2025'!$A$3:$A$1396,0)),0)</f>
        <v>40270</v>
      </c>
      <c r="L200" s="0" t="str">
        <f aca="false">IF(H200&gt;='Exposure Bands'!$B$6,"High",IF(H200&gt;='Exposure Bands'!$B$5,"Elevated",IF(H200&gt;='Exposure Bands'!$B$4,"Moderate","Low")))</f>
        <v>Elevated</v>
      </c>
      <c r="M200" s="28"/>
    </row>
    <row r="201" customFormat="false" ht="15" hidden="false" customHeight="true" outlineLevel="0" collapsed="false">
      <c r="A201" s="0" t="s">
        <v>188</v>
      </c>
      <c r="B201" s="0" t="str">
        <f aca="false">IFERROR(INDEX('BLS OEWS May2025'!$B$3:$B$1396,MATCH($A201,'BLS OEWS May2025'!$A$3:$A$1396,0)),"")</f>
        <v>Advertising and Promotions Managers</v>
      </c>
      <c r="C201" s="0" t="s">
        <v>2705</v>
      </c>
      <c r="D201" s="0" t="s">
        <v>2804</v>
      </c>
      <c r="E201" s="0" t="s">
        <v>3245</v>
      </c>
      <c r="F201" s="0" t="str">
        <f aca="false">LEFT($A201,6)&amp;"0"</f>
        <v>11-2010</v>
      </c>
      <c r="G201" s="0" t="n">
        <f aca="false">COUNTIF('HBS Occupation Detail'!$G$3:$G$912,$A201)</f>
        <v>1</v>
      </c>
      <c r="H201" s="27" t="n">
        <f aca="false">AVERAGEIF('HBS Occupation Detail'!$G$3:$G$912,$A201,'HBS Occupation Detail'!$E$3:$E$912)</f>
        <v>0.43</v>
      </c>
      <c r="I201" s="27" t="n">
        <f aca="false">AVERAGEIF('HBS Occupation Detail'!$G$3:$G$912,$A201,'HBS Occupation Detail'!$F$3:$F$912)</f>
        <v>0.44</v>
      </c>
      <c r="J201" s="27" t="n">
        <f aca="false">_xlfn.MAXIFS('HBS Occupation Detail'!$E$3:$E$912,'HBS Occupation Detail'!$G$3:$G$912,$A201)-_xlfn.MINIFS('HBS Occupation Detail'!$E$3:$E$912,'HBS Occupation Detail'!$G$3:$G$912,$A201)</f>
        <v>0</v>
      </c>
      <c r="K201" s="24" t="n">
        <f aca="false">IFERROR(INDEX('BLS OEWS May2025'!$D$3:$D$1396,MATCH($A201,'BLS OEWS May2025'!$A$3:$A$1396,0)),0)</f>
        <v>21470</v>
      </c>
      <c r="L201" s="0" t="str">
        <f aca="false">IF(H201&gt;='Exposure Bands'!$B$6,"High",IF(H201&gt;='Exposure Bands'!$B$5,"Elevated",IF(H201&gt;='Exposure Bands'!$B$4,"Moderate","Low")))</f>
        <v>Elevated</v>
      </c>
      <c r="M201" s="28"/>
    </row>
    <row r="202" customFormat="false" ht="15" hidden="false" customHeight="true" outlineLevel="0" collapsed="false">
      <c r="A202" s="0" t="s">
        <v>1478</v>
      </c>
      <c r="B202" s="0" t="str">
        <f aca="false">IFERROR(INDEX('BLS OEWS May2025'!$B$3:$B$1396,MATCH($A202,'BLS OEWS May2025'!$A$3:$A$1396,0)),"")</f>
        <v>First-Line Supervisors of Housekeeping and Janitorial Workers</v>
      </c>
      <c r="C202" s="0" t="s">
        <v>2705</v>
      </c>
      <c r="D202" s="0" t="s">
        <v>2769</v>
      </c>
      <c r="E202" s="0" t="s">
        <v>3249</v>
      </c>
      <c r="F202" s="0" t="str">
        <f aca="false">LEFT($A202,6)&amp;"0"</f>
        <v>37-1010</v>
      </c>
      <c r="G202" s="0" t="n">
        <f aca="false">COUNTIF('HBS Occupation Detail'!$G$3:$G$912,$A202)</f>
        <v>1</v>
      </c>
      <c r="H202" s="27" t="n">
        <f aca="false">AVERAGEIF('HBS Occupation Detail'!$G$3:$G$912,$A202,'HBS Occupation Detail'!$E$3:$E$912)</f>
        <v>0.43</v>
      </c>
      <c r="I202" s="27" t="n">
        <f aca="false">AVERAGEIF('HBS Occupation Detail'!$G$3:$G$912,$A202,'HBS Occupation Detail'!$F$3:$F$912)</f>
        <v>0.5</v>
      </c>
      <c r="J202" s="27" t="n">
        <f aca="false">_xlfn.MAXIFS('HBS Occupation Detail'!$E$3:$E$912,'HBS Occupation Detail'!$G$3:$G$912,$A202)-_xlfn.MINIFS('HBS Occupation Detail'!$E$3:$E$912,'HBS Occupation Detail'!$G$3:$G$912,$A202)</f>
        <v>0</v>
      </c>
      <c r="K202" s="24" t="n">
        <f aca="false">IFERROR(INDEX('BLS OEWS May2025'!$D$3:$D$1396,MATCH($A202,'BLS OEWS May2025'!$A$3:$A$1396,0)),0)</f>
        <v>178760</v>
      </c>
      <c r="L202" s="0" t="str">
        <f aca="false">IF(H202&gt;='Exposure Bands'!$B$6,"High",IF(H202&gt;='Exposure Bands'!$B$5,"Elevated",IF(H202&gt;='Exposure Bands'!$B$4,"Moderate","Low")))</f>
        <v>Elevated</v>
      </c>
      <c r="M202" s="28"/>
    </row>
    <row r="203" customFormat="false" ht="15" hidden="false" customHeight="true" outlineLevel="0" collapsed="false">
      <c r="A203" s="0" t="s">
        <v>2239</v>
      </c>
      <c r="B203" s="0" t="str">
        <f aca="false">IFERROR(INDEX('BLS OEWS May2025'!$B$3:$B$1396,MATCH($A203,'BLS OEWS May2025'!$A$3:$A$1396,0)),"")</f>
        <v>First-Line Supervisors of Production and Operating Workers</v>
      </c>
      <c r="C203" s="0" t="s">
        <v>2705</v>
      </c>
      <c r="D203" s="0" t="s">
        <v>2946</v>
      </c>
      <c r="E203" s="0" t="s">
        <v>3251</v>
      </c>
      <c r="F203" s="0" t="str">
        <f aca="false">LEFT($A203,6)&amp;"0"</f>
        <v>51-1010</v>
      </c>
      <c r="G203" s="0" t="n">
        <f aca="false">COUNTIF('HBS Occupation Detail'!$G$3:$G$912,$A203)</f>
        <v>1</v>
      </c>
      <c r="H203" s="27" t="n">
        <f aca="false">AVERAGEIF('HBS Occupation Detail'!$G$3:$G$912,$A203,'HBS Occupation Detail'!$E$3:$E$912)</f>
        <v>0.43</v>
      </c>
      <c r="I203" s="27" t="n">
        <f aca="false">AVERAGEIF('HBS Occupation Detail'!$G$3:$G$912,$A203,'HBS Occupation Detail'!$F$3:$F$912)</f>
        <v>0.48</v>
      </c>
      <c r="J203" s="27" t="n">
        <f aca="false">_xlfn.MAXIFS('HBS Occupation Detail'!$E$3:$E$912,'HBS Occupation Detail'!$G$3:$G$912,$A203)-_xlfn.MINIFS('HBS Occupation Detail'!$E$3:$E$912,'HBS Occupation Detail'!$G$3:$G$912,$A203)</f>
        <v>0</v>
      </c>
      <c r="K203" s="24" t="n">
        <f aca="false">IFERROR(INDEX('BLS OEWS May2025'!$D$3:$D$1396,MATCH($A203,'BLS OEWS May2025'!$A$3:$A$1396,0)),0)</f>
        <v>673430</v>
      </c>
      <c r="L203" s="0" t="str">
        <f aca="false">IF(H203&gt;='Exposure Bands'!$B$6,"High",IF(H203&gt;='Exposure Bands'!$B$5,"Elevated",IF(H203&gt;='Exposure Bands'!$B$4,"Moderate","Low")))</f>
        <v>Elevated</v>
      </c>
      <c r="M203" s="28"/>
    </row>
    <row r="204" customFormat="false" ht="15" hidden="false" customHeight="true" outlineLevel="0" collapsed="false">
      <c r="A204" s="0" t="s">
        <v>720</v>
      </c>
      <c r="B204" s="0" t="str">
        <f aca="false">IFERROR(INDEX('BLS OEWS May2025'!$B$3:$B$1396,MATCH($A204,'BLS OEWS May2025'!$A$3:$A$1396,0)),"")</f>
        <v>Educational, Guidance, and Career Counselors and Advisors</v>
      </c>
      <c r="C204" s="0" t="s">
        <v>2705</v>
      </c>
      <c r="D204" s="0" t="s">
        <v>2769</v>
      </c>
      <c r="E204" s="0" t="s">
        <v>3253</v>
      </c>
      <c r="F204" s="0" t="str">
        <f aca="false">LEFT($A204,6)&amp;"0"</f>
        <v>21-1010</v>
      </c>
      <c r="G204" s="0" t="n">
        <f aca="false">COUNTIF('HBS Occupation Detail'!$G$3:$G$912,$A204)</f>
        <v>1</v>
      </c>
      <c r="H204" s="27" t="n">
        <f aca="false">AVERAGEIF('HBS Occupation Detail'!$G$3:$G$912,$A204,'HBS Occupation Detail'!$E$3:$E$912)</f>
        <v>0.43</v>
      </c>
      <c r="I204" s="27" t="n">
        <f aca="false">AVERAGEIF('HBS Occupation Detail'!$G$3:$G$912,$A204,'HBS Occupation Detail'!$F$3:$F$912)</f>
        <v>0.48</v>
      </c>
      <c r="J204" s="27" t="n">
        <f aca="false">_xlfn.MAXIFS('HBS Occupation Detail'!$E$3:$E$912,'HBS Occupation Detail'!$G$3:$G$912,$A204)-_xlfn.MINIFS('HBS Occupation Detail'!$E$3:$E$912,'HBS Occupation Detail'!$G$3:$G$912,$A204)</f>
        <v>0</v>
      </c>
      <c r="K204" s="24" t="n">
        <f aca="false">IFERROR(INDEX('BLS OEWS May2025'!$D$3:$D$1396,MATCH($A204,'BLS OEWS May2025'!$A$3:$A$1396,0)),0)</f>
        <v>353310</v>
      </c>
      <c r="L204" s="0" t="str">
        <f aca="false">IF(H204&gt;='Exposure Bands'!$B$6,"High",IF(H204&gt;='Exposure Bands'!$B$5,"Elevated",IF(H204&gt;='Exposure Bands'!$B$4,"Moderate","Low")))</f>
        <v>Elevated</v>
      </c>
      <c r="M204" s="28"/>
    </row>
    <row r="205" customFormat="false" ht="15" hidden="false" customHeight="true" outlineLevel="0" collapsed="false">
      <c r="A205" s="0" t="s">
        <v>776</v>
      </c>
      <c r="B205" s="0" t="str">
        <f aca="false">IFERROR(INDEX('BLS OEWS May2025'!$B$3:$B$1396,MATCH($A205,'BLS OEWS May2025'!$A$3:$A$1396,0)),"")</f>
        <v>Administrative Law Judges, Adjudicators, and Hearing Officers</v>
      </c>
      <c r="C205" s="0" t="s">
        <v>2705</v>
      </c>
      <c r="D205" s="0" t="s">
        <v>2845</v>
      </c>
      <c r="E205" s="0" t="s">
        <v>3255</v>
      </c>
      <c r="F205" s="0" t="str">
        <f aca="false">LEFT($A205,6)&amp;"0"</f>
        <v>23-1020</v>
      </c>
      <c r="G205" s="0" t="n">
        <f aca="false">COUNTIF('HBS Occupation Detail'!$G$3:$G$912,$A205)</f>
        <v>1</v>
      </c>
      <c r="H205" s="27" t="n">
        <f aca="false">AVERAGEIF('HBS Occupation Detail'!$G$3:$G$912,$A205,'HBS Occupation Detail'!$E$3:$E$912)</f>
        <v>0.43</v>
      </c>
      <c r="I205" s="27" t="n">
        <f aca="false">AVERAGEIF('HBS Occupation Detail'!$G$3:$G$912,$A205,'HBS Occupation Detail'!$F$3:$F$912)</f>
        <v>0.46</v>
      </c>
      <c r="J205" s="27" t="n">
        <f aca="false">_xlfn.MAXIFS('HBS Occupation Detail'!$E$3:$E$912,'HBS Occupation Detail'!$G$3:$G$912,$A205)-_xlfn.MINIFS('HBS Occupation Detail'!$E$3:$E$912,'HBS Occupation Detail'!$G$3:$G$912,$A205)</f>
        <v>0</v>
      </c>
      <c r="K205" s="24" t="n">
        <f aca="false">IFERROR(INDEX('BLS OEWS May2025'!$D$3:$D$1396,MATCH($A205,'BLS OEWS May2025'!$A$3:$A$1396,0)),0)</f>
        <v>16370</v>
      </c>
      <c r="L205" s="0" t="str">
        <f aca="false">IF(H205&gt;='Exposure Bands'!$B$6,"High",IF(H205&gt;='Exposure Bands'!$B$5,"Elevated",IF(H205&gt;='Exposure Bands'!$B$4,"Moderate","Low")))</f>
        <v>Elevated</v>
      </c>
      <c r="M205" s="28"/>
    </row>
    <row r="206" customFormat="false" ht="15" hidden="false" customHeight="true" outlineLevel="0" collapsed="false">
      <c r="A206" s="0" t="s">
        <v>950</v>
      </c>
      <c r="B206" s="0" t="str">
        <f aca="false">IFERROR(INDEX('BLS OEWS May2025'!$B$3:$B$1396,MATCH($A206,'BLS OEWS May2025'!$A$3:$A$1396,0)),"")</f>
        <v>Curators</v>
      </c>
      <c r="C206" s="0" t="s">
        <v>2705</v>
      </c>
      <c r="D206" s="0" t="s">
        <v>2760</v>
      </c>
      <c r="E206" s="0" t="s">
        <v>951</v>
      </c>
      <c r="F206" s="0" t="str">
        <f aca="false">LEFT($A206,6)&amp;"0"</f>
        <v>25-4010</v>
      </c>
      <c r="G206" s="0" t="n">
        <f aca="false">COUNTIF('HBS Occupation Detail'!$G$3:$G$912,$A206)</f>
        <v>1</v>
      </c>
      <c r="H206" s="27" t="n">
        <f aca="false">AVERAGEIF('HBS Occupation Detail'!$G$3:$G$912,$A206,'HBS Occupation Detail'!$E$3:$E$912)</f>
        <v>0.43</v>
      </c>
      <c r="I206" s="27" t="n">
        <f aca="false">AVERAGEIF('HBS Occupation Detail'!$G$3:$G$912,$A206,'HBS Occupation Detail'!$F$3:$F$912)</f>
        <v>0.45</v>
      </c>
      <c r="J206" s="27" t="n">
        <f aca="false">_xlfn.MAXIFS('HBS Occupation Detail'!$E$3:$E$912,'HBS Occupation Detail'!$G$3:$G$912,$A206)-_xlfn.MINIFS('HBS Occupation Detail'!$E$3:$E$912,'HBS Occupation Detail'!$G$3:$G$912,$A206)</f>
        <v>0</v>
      </c>
      <c r="K206" s="24" t="n">
        <f aca="false">IFERROR(INDEX('BLS OEWS May2025'!$D$3:$D$1396,MATCH($A206,'BLS OEWS May2025'!$A$3:$A$1396,0)),0)</f>
        <v>12150</v>
      </c>
      <c r="L206" s="0" t="str">
        <f aca="false">IF(H206&gt;='Exposure Bands'!$B$6,"High",IF(H206&gt;='Exposure Bands'!$B$5,"Elevated",IF(H206&gt;='Exposure Bands'!$B$4,"Moderate","Low")))</f>
        <v>Elevated</v>
      </c>
      <c r="M206" s="28"/>
    </row>
    <row r="207" customFormat="false" ht="15" hidden="false" customHeight="true" outlineLevel="0" collapsed="false">
      <c r="A207" s="0" t="s">
        <v>408</v>
      </c>
      <c r="B207" s="0" t="str">
        <f aca="false">IFERROR(INDEX('BLS OEWS May2025'!$B$3:$B$1396,MATCH($A207,'BLS OEWS May2025'!$A$3:$A$1396,0)),"")</f>
        <v>Computer Network Support Specialists</v>
      </c>
      <c r="C207" s="0" t="s">
        <v>2705</v>
      </c>
      <c r="D207" s="0" t="s">
        <v>2744</v>
      </c>
      <c r="E207" s="0" t="s">
        <v>3258</v>
      </c>
      <c r="F207" s="0" t="str">
        <f aca="false">LEFT($A207,6)&amp;"0"</f>
        <v>15-1230</v>
      </c>
      <c r="G207" s="0" t="n">
        <f aca="false">COUNTIF('HBS Occupation Detail'!$G$3:$G$912,$A207)</f>
        <v>1</v>
      </c>
      <c r="H207" s="27" t="n">
        <f aca="false">AVERAGEIF('HBS Occupation Detail'!$G$3:$G$912,$A207,'HBS Occupation Detail'!$E$3:$E$912)</f>
        <v>0.43</v>
      </c>
      <c r="I207" s="27" t="n">
        <f aca="false">AVERAGEIF('HBS Occupation Detail'!$G$3:$G$912,$A207,'HBS Occupation Detail'!$F$3:$F$912)</f>
        <v>0.46</v>
      </c>
      <c r="J207" s="27" t="n">
        <f aca="false">_xlfn.MAXIFS('HBS Occupation Detail'!$E$3:$E$912,'HBS Occupation Detail'!$G$3:$G$912,$A207)-_xlfn.MINIFS('HBS Occupation Detail'!$E$3:$E$912,'HBS Occupation Detail'!$G$3:$G$912,$A207)</f>
        <v>0</v>
      </c>
      <c r="K207" s="24" t="n">
        <f aca="false">IFERROR(INDEX('BLS OEWS May2025'!$D$3:$D$1396,MATCH($A207,'BLS OEWS May2025'!$A$3:$A$1396,0)),0)</f>
        <v>146190</v>
      </c>
      <c r="L207" s="0" t="str">
        <f aca="false">IF(H207&gt;='Exposure Bands'!$B$6,"High",IF(H207&gt;='Exposure Bands'!$B$5,"Elevated",IF(H207&gt;='Exposure Bands'!$B$4,"Moderate","Low")))</f>
        <v>Elevated</v>
      </c>
      <c r="M207" s="28"/>
    </row>
    <row r="208" customFormat="false" ht="15" hidden="false" customHeight="true" outlineLevel="0" collapsed="false">
      <c r="A208" s="0" t="s">
        <v>814</v>
      </c>
      <c r="B208" s="0" t="str">
        <f aca="false">IFERROR(INDEX('BLS OEWS May2025'!$B$3:$B$1396,MATCH($A208,'BLS OEWS May2025'!$A$3:$A$1396,0)),"")</f>
        <v>Agricultural Sciences Teachers, Postsecondary</v>
      </c>
      <c r="C208" s="0" t="s">
        <v>2705</v>
      </c>
      <c r="D208" s="0" t="s">
        <v>2760</v>
      </c>
      <c r="E208" s="0" t="s">
        <v>3260</v>
      </c>
      <c r="F208" s="0" t="str">
        <f aca="false">LEFT($A208,6)&amp;"0"</f>
        <v>25-1040</v>
      </c>
      <c r="G208" s="0" t="n">
        <f aca="false">COUNTIF('HBS Occupation Detail'!$G$3:$G$912,$A208)</f>
        <v>1</v>
      </c>
      <c r="H208" s="27" t="n">
        <f aca="false">AVERAGEIF('HBS Occupation Detail'!$G$3:$G$912,$A208,'HBS Occupation Detail'!$E$3:$E$912)</f>
        <v>0.43</v>
      </c>
      <c r="I208" s="27" t="n">
        <f aca="false">AVERAGEIF('HBS Occupation Detail'!$G$3:$G$912,$A208,'HBS Occupation Detail'!$F$3:$F$912)</f>
        <v>0.49</v>
      </c>
      <c r="J208" s="27" t="n">
        <f aca="false">_xlfn.MAXIFS('HBS Occupation Detail'!$E$3:$E$912,'HBS Occupation Detail'!$G$3:$G$912,$A208)-_xlfn.MINIFS('HBS Occupation Detail'!$E$3:$E$912,'HBS Occupation Detail'!$G$3:$G$912,$A208)</f>
        <v>0</v>
      </c>
      <c r="K208" s="24" t="n">
        <f aca="false">IFERROR(INDEX('BLS OEWS May2025'!$D$3:$D$1396,MATCH($A208,'BLS OEWS May2025'!$A$3:$A$1396,0)),0)</f>
        <v>8920</v>
      </c>
      <c r="L208" s="0" t="str">
        <f aca="false">IF(H208&gt;='Exposure Bands'!$B$6,"High",IF(H208&gt;='Exposure Bands'!$B$5,"Elevated",IF(H208&gt;='Exposure Bands'!$B$4,"Moderate","Low")))</f>
        <v>Elevated</v>
      </c>
      <c r="M208" s="28"/>
    </row>
    <row r="209" customFormat="false" ht="15" hidden="false" customHeight="true" outlineLevel="0" collapsed="false">
      <c r="A209" s="0" t="s">
        <v>265</v>
      </c>
      <c r="B209" s="0" t="str">
        <f aca="false">IFERROR(INDEX('BLS OEWS May2025'!$B$3:$B$1396,MATCH($A209,'BLS OEWS May2025'!$A$3:$A$1396,0)),"")</f>
        <v>Lodging Managers</v>
      </c>
      <c r="C209" s="0" t="s">
        <v>2705</v>
      </c>
      <c r="D209" s="0" t="s">
        <v>2804</v>
      </c>
      <c r="E209" s="0" t="s">
        <v>3264</v>
      </c>
      <c r="F209" s="0" t="str">
        <f aca="false">LEFT($A209,6)&amp;"0"</f>
        <v>11-9080</v>
      </c>
      <c r="G209" s="0" t="n">
        <f aca="false">COUNTIF('HBS Occupation Detail'!$G$3:$G$912,$A209)</f>
        <v>1</v>
      </c>
      <c r="H209" s="27" t="n">
        <f aca="false">AVERAGEIF('HBS Occupation Detail'!$G$3:$G$912,$A209,'HBS Occupation Detail'!$E$3:$E$912)</f>
        <v>0.43</v>
      </c>
      <c r="I209" s="27" t="n">
        <f aca="false">AVERAGEIF('HBS Occupation Detail'!$G$3:$G$912,$A209,'HBS Occupation Detail'!$F$3:$F$912)</f>
        <v>0.5</v>
      </c>
      <c r="J209" s="27" t="n">
        <f aca="false">_xlfn.MAXIFS('HBS Occupation Detail'!$E$3:$E$912,'HBS Occupation Detail'!$G$3:$G$912,$A209)-_xlfn.MINIFS('HBS Occupation Detail'!$E$3:$E$912,'HBS Occupation Detail'!$G$3:$G$912,$A209)</f>
        <v>0</v>
      </c>
      <c r="K209" s="24" t="n">
        <f aca="false">IFERROR(INDEX('BLS OEWS May2025'!$D$3:$D$1396,MATCH($A209,'BLS OEWS May2025'!$A$3:$A$1396,0)),0)</f>
        <v>42620</v>
      </c>
      <c r="L209" s="0" t="str">
        <f aca="false">IF(H209&gt;='Exposure Bands'!$B$6,"High",IF(H209&gt;='Exposure Bands'!$B$5,"Elevated",IF(H209&gt;='Exposure Bands'!$B$4,"Moderate","Low")))</f>
        <v>Elevated</v>
      </c>
      <c r="M209" s="28"/>
    </row>
    <row r="210" customFormat="false" ht="15" hidden="false" customHeight="true" outlineLevel="0" collapsed="false">
      <c r="A210" s="0" t="s">
        <v>746</v>
      </c>
      <c r="B210" s="0" t="str">
        <f aca="false">IFERROR(INDEX('BLS OEWS May2025'!$B$3:$B$1396,MATCH($A210,'BLS OEWS May2025'!$A$3:$A$1396,0)),"")</f>
        <v>Social and Human Service Assistants</v>
      </c>
      <c r="C210" s="0" t="s">
        <v>2705</v>
      </c>
      <c r="D210" s="0" t="s">
        <v>2769</v>
      </c>
      <c r="E210" s="0" t="s">
        <v>3266</v>
      </c>
      <c r="F210" s="0" t="str">
        <f aca="false">LEFT($A210,6)&amp;"0"</f>
        <v>21-1090</v>
      </c>
      <c r="G210" s="0" t="n">
        <f aca="false">COUNTIF('HBS Occupation Detail'!$G$3:$G$912,$A210)</f>
        <v>1</v>
      </c>
      <c r="H210" s="27" t="n">
        <f aca="false">AVERAGEIF('HBS Occupation Detail'!$G$3:$G$912,$A210,'HBS Occupation Detail'!$E$3:$E$912)</f>
        <v>0.43</v>
      </c>
      <c r="I210" s="27" t="n">
        <f aca="false">AVERAGEIF('HBS Occupation Detail'!$G$3:$G$912,$A210,'HBS Occupation Detail'!$F$3:$F$912)</f>
        <v>0.49</v>
      </c>
      <c r="J210" s="27" t="n">
        <f aca="false">_xlfn.MAXIFS('HBS Occupation Detail'!$E$3:$E$912,'HBS Occupation Detail'!$G$3:$G$912,$A210)-_xlfn.MINIFS('HBS Occupation Detail'!$E$3:$E$912,'HBS Occupation Detail'!$G$3:$G$912,$A210)</f>
        <v>0</v>
      </c>
      <c r="K210" s="24" t="n">
        <f aca="false">IFERROR(INDEX('BLS OEWS May2025'!$D$3:$D$1396,MATCH($A210,'BLS OEWS May2025'!$A$3:$A$1396,0)),0)</f>
        <v>437860</v>
      </c>
      <c r="L210" s="0" t="str">
        <f aca="false">IF(H210&gt;='Exposure Bands'!$B$6,"High",IF(H210&gt;='Exposure Bands'!$B$5,"Elevated",IF(H210&gt;='Exposure Bands'!$B$4,"Moderate","Low")))</f>
        <v>Elevated</v>
      </c>
      <c r="M210" s="28"/>
    </row>
    <row r="211" customFormat="false" ht="15" hidden="false" customHeight="true" outlineLevel="0" collapsed="false">
      <c r="A211" s="0" t="s">
        <v>229</v>
      </c>
      <c r="B211" s="0" t="str">
        <f aca="false">IFERROR(INDEX('BLS OEWS May2025'!$B$3:$B$1396,MATCH($A211,'BLS OEWS May2025'!$A$3:$A$1396,0)),"")</f>
        <v>Human Resources Managers</v>
      </c>
      <c r="C211" s="0" t="s">
        <v>2705</v>
      </c>
      <c r="D211" s="0" t="s">
        <v>2804</v>
      </c>
      <c r="E211" s="0" t="s">
        <v>3268</v>
      </c>
      <c r="F211" s="0" t="str">
        <f aca="false">LEFT($A211,6)&amp;"0"</f>
        <v>11-3120</v>
      </c>
      <c r="G211" s="0" t="n">
        <f aca="false">COUNTIF('HBS Occupation Detail'!$G$3:$G$912,$A211)</f>
        <v>1</v>
      </c>
      <c r="H211" s="27" t="n">
        <f aca="false">AVERAGEIF('HBS Occupation Detail'!$G$3:$G$912,$A211,'HBS Occupation Detail'!$E$3:$E$912)</f>
        <v>0.43</v>
      </c>
      <c r="I211" s="27" t="n">
        <f aca="false">AVERAGEIF('HBS Occupation Detail'!$G$3:$G$912,$A211,'HBS Occupation Detail'!$F$3:$F$912)</f>
        <v>0.37</v>
      </c>
      <c r="J211" s="27" t="n">
        <f aca="false">_xlfn.MAXIFS('HBS Occupation Detail'!$E$3:$E$912,'HBS Occupation Detail'!$G$3:$G$912,$A211)-_xlfn.MINIFS('HBS Occupation Detail'!$E$3:$E$912,'HBS Occupation Detail'!$G$3:$G$912,$A211)</f>
        <v>0</v>
      </c>
      <c r="K211" s="24" t="n">
        <f aca="false">IFERROR(INDEX('BLS OEWS May2025'!$D$3:$D$1396,MATCH($A211,'BLS OEWS May2025'!$A$3:$A$1396,0)),0)</f>
        <v>220660</v>
      </c>
      <c r="L211" s="0" t="str">
        <f aca="false">IF(H211&gt;='Exposure Bands'!$B$6,"High",IF(H211&gt;='Exposure Bands'!$B$5,"Elevated",IF(H211&gt;='Exposure Bands'!$B$4,"Moderate","Low")))</f>
        <v>Elevated</v>
      </c>
      <c r="M211" s="28"/>
    </row>
    <row r="212" customFormat="false" ht="15" hidden="false" customHeight="true" outlineLevel="0" collapsed="false">
      <c r="A212" s="0" t="s">
        <v>705</v>
      </c>
      <c r="B212" s="0" t="str">
        <f aca="false">IFERROR(INDEX('BLS OEWS May2025'!$B$3:$B$1396,MATCH($A212,'BLS OEWS May2025'!$A$3:$A$1396,0)),"")</f>
        <v>Life, Physical, and Social Science Technicians, All Other</v>
      </c>
      <c r="C212" s="0" t="s">
        <v>2705</v>
      </c>
      <c r="D212" s="0" t="s">
        <v>2730</v>
      </c>
      <c r="E212" s="0" t="s">
        <v>4486</v>
      </c>
      <c r="F212" s="0" t="str">
        <f aca="false">LEFT($A212,6)&amp;"0"</f>
        <v>19-4090</v>
      </c>
      <c r="G212" s="0" t="n">
        <f aca="false">COUNTIF('HBS Occupation Detail'!$G$3:$G$912,$A212)</f>
        <v>2</v>
      </c>
      <c r="H212" s="27" t="n">
        <f aca="false">AVERAGEIF('HBS Occupation Detail'!$G$3:$G$912,$A212,'HBS Occupation Detail'!$E$3:$E$912)</f>
        <v>0.425</v>
      </c>
      <c r="I212" s="27" t="n">
        <f aca="false">AVERAGEIF('HBS Occupation Detail'!$G$3:$G$912,$A212,'HBS Occupation Detail'!$F$3:$F$912)</f>
        <v>0.4</v>
      </c>
      <c r="J212" s="27" t="n">
        <f aca="false">_xlfn.MAXIFS('HBS Occupation Detail'!$E$3:$E$912,'HBS Occupation Detail'!$G$3:$G$912,$A212)-_xlfn.MINIFS('HBS Occupation Detail'!$E$3:$E$912,'HBS Occupation Detail'!$G$3:$G$912,$A212)</f>
        <v>0.09</v>
      </c>
      <c r="K212" s="24" t="n">
        <f aca="false">IFERROR(INDEX('BLS OEWS May2025'!$D$3:$D$1396,MATCH($A212,'BLS OEWS May2025'!$A$3:$A$1396,0)),0)</f>
        <v>73910</v>
      </c>
      <c r="L212" s="0" t="str">
        <f aca="false">IF(H212&gt;='Exposure Bands'!$B$6,"High",IF(H212&gt;='Exposure Bands'!$B$5,"Elevated",IF(H212&gt;='Exposure Bands'!$B$4,"Moderate","Low")))</f>
        <v>Elevated</v>
      </c>
      <c r="M212" s="28" t="s">
        <v>4518</v>
      </c>
    </row>
    <row r="213" customFormat="false" ht="15" hidden="false" customHeight="true" outlineLevel="0" collapsed="false">
      <c r="A213" s="0" t="s">
        <v>834</v>
      </c>
      <c r="B213" s="0" t="str">
        <f aca="false">IFERROR(INDEX('BLS OEWS May2025'!$B$3:$B$1396,MATCH($A213,'BLS OEWS May2025'!$A$3:$A$1396,0)),"")</f>
        <v>Area, Ethnic, and Cultural Studies Teachers, Postsecondary</v>
      </c>
      <c r="C213" s="0" t="s">
        <v>2705</v>
      </c>
      <c r="D213" s="0" t="s">
        <v>2760</v>
      </c>
      <c r="E213" s="0" t="s">
        <v>3270</v>
      </c>
      <c r="F213" s="0" t="str">
        <f aca="false">LEFT($A213,6)&amp;"0"</f>
        <v>25-1060</v>
      </c>
      <c r="G213" s="0" t="n">
        <f aca="false">COUNTIF('HBS Occupation Detail'!$G$3:$G$912,$A213)</f>
        <v>1</v>
      </c>
      <c r="H213" s="27" t="n">
        <f aca="false">AVERAGEIF('HBS Occupation Detail'!$G$3:$G$912,$A213,'HBS Occupation Detail'!$E$3:$E$912)</f>
        <v>0.42</v>
      </c>
      <c r="I213" s="27" t="n">
        <f aca="false">AVERAGEIF('HBS Occupation Detail'!$G$3:$G$912,$A213,'HBS Occupation Detail'!$F$3:$F$912)</f>
        <v>0.5</v>
      </c>
      <c r="J213" s="27" t="n">
        <f aca="false">_xlfn.MAXIFS('HBS Occupation Detail'!$E$3:$E$912,'HBS Occupation Detail'!$G$3:$G$912,$A213)-_xlfn.MINIFS('HBS Occupation Detail'!$E$3:$E$912,'HBS Occupation Detail'!$G$3:$G$912,$A213)</f>
        <v>0</v>
      </c>
      <c r="K213" s="24" t="n">
        <f aca="false">IFERROR(INDEX('BLS OEWS May2025'!$D$3:$D$1396,MATCH($A213,'BLS OEWS May2025'!$A$3:$A$1396,0)),0)</f>
        <v>11300</v>
      </c>
      <c r="L213" s="0" t="str">
        <f aca="false">IF(H213&gt;='Exposure Bands'!$B$6,"High",IF(H213&gt;='Exposure Bands'!$B$5,"Elevated",IF(H213&gt;='Exposure Bands'!$B$4,"Moderate","Low")))</f>
        <v>Elevated</v>
      </c>
      <c r="M213" s="28"/>
    </row>
    <row r="214" customFormat="false" ht="15" hidden="false" customHeight="true" outlineLevel="0" collapsed="false">
      <c r="A214" s="0" t="s">
        <v>838</v>
      </c>
      <c r="B214" s="0" t="str">
        <f aca="false">IFERROR(INDEX('BLS OEWS May2025'!$B$3:$B$1396,MATCH($A214,'BLS OEWS May2025'!$A$3:$A$1396,0)),"")</f>
        <v>Geography Teachers, Postsecondary</v>
      </c>
      <c r="C214" s="0" t="s">
        <v>2705</v>
      </c>
      <c r="D214" s="0" t="s">
        <v>2760</v>
      </c>
      <c r="E214" s="0" t="s">
        <v>3272</v>
      </c>
      <c r="F214" s="0" t="str">
        <f aca="false">LEFT($A214,6)&amp;"0"</f>
        <v>25-1060</v>
      </c>
      <c r="G214" s="0" t="n">
        <f aca="false">COUNTIF('HBS Occupation Detail'!$G$3:$G$912,$A214)</f>
        <v>1</v>
      </c>
      <c r="H214" s="27" t="n">
        <f aca="false">AVERAGEIF('HBS Occupation Detail'!$G$3:$G$912,$A214,'HBS Occupation Detail'!$E$3:$E$912)</f>
        <v>0.42</v>
      </c>
      <c r="I214" s="27" t="n">
        <f aca="false">AVERAGEIF('HBS Occupation Detail'!$G$3:$G$912,$A214,'HBS Occupation Detail'!$F$3:$F$912)</f>
        <v>0.5</v>
      </c>
      <c r="J214" s="27" t="n">
        <f aca="false">_xlfn.MAXIFS('HBS Occupation Detail'!$E$3:$E$912,'HBS Occupation Detail'!$G$3:$G$912,$A214)-_xlfn.MINIFS('HBS Occupation Detail'!$E$3:$E$912,'HBS Occupation Detail'!$G$3:$G$912,$A214)</f>
        <v>0</v>
      </c>
      <c r="K214" s="24" t="n">
        <f aca="false">IFERROR(INDEX('BLS OEWS May2025'!$D$3:$D$1396,MATCH($A214,'BLS OEWS May2025'!$A$3:$A$1396,0)),0)</f>
        <v>3330</v>
      </c>
      <c r="L214" s="0" t="str">
        <f aca="false">IF(H214&gt;='Exposure Bands'!$B$6,"High",IF(H214&gt;='Exposure Bands'!$B$5,"Elevated",IF(H214&gt;='Exposure Bands'!$B$4,"Moderate","Low")))</f>
        <v>Elevated</v>
      </c>
      <c r="M214" s="28"/>
    </row>
    <row r="215" customFormat="false" ht="15" hidden="false" customHeight="true" outlineLevel="0" collapsed="false">
      <c r="A215" s="0" t="s">
        <v>850</v>
      </c>
      <c r="B215" s="0" t="str">
        <f aca="false">IFERROR(INDEX('BLS OEWS May2025'!$B$3:$B$1396,MATCH($A215,'BLS OEWS May2025'!$A$3:$A$1396,0)),"")</f>
        <v>Health Specialties Teachers, Postsecondary</v>
      </c>
      <c r="C215" s="0" t="s">
        <v>2705</v>
      </c>
      <c r="D215" s="0" t="s">
        <v>2760</v>
      </c>
      <c r="E215" s="0" t="s">
        <v>3278</v>
      </c>
      <c r="F215" s="0" t="str">
        <f aca="false">LEFT($A215,6)&amp;"0"</f>
        <v>25-1070</v>
      </c>
      <c r="G215" s="0" t="n">
        <f aca="false">COUNTIF('HBS Occupation Detail'!$G$3:$G$912,$A215)</f>
        <v>1</v>
      </c>
      <c r="H215" s="27" t="n">
        <f aca="false">AVERAGEIF('HBS Occupation Detail'!$G$3:$G$912,$A215,'HBS Occupation Detail'!$E$3:$E$912)</f>
        <v>0.42</v>
      </c>
      <c r="I215" s="27" t="n">
        <f aca="false">AVERAGEIF('HBS Occupation Detail'!$G$3:$G$912,$A215,'HBS Occupation Detail'!$F$3:$F$912)</f>
        <v>0.5</v>
      </c>
      <c r="J215" s="27" t="n">
        <f aca="false">_xlfn.MAXIFS('HBS Occupation Detail'!$E$3:$E$912,'HBS Occupation Detail'!$G$3:$G$912,$A215)-_xlfn.MINIFS('HBS Occupation Detail'!$E$3:$E$912,'HBS Occupation Detail'!$G$3:$G$912,$A215)</f>
        <v>0</v>
      </c>
      <c r="K215" s="24" t="n">
        <f aca="false">IFERROR(INDEX('BLS OEWS May2025'!$D$3:$D$1396,MATCH($A215,'BLS OEWS May2025'!$A$3:$A$1396,0)),0)</f>
        <v>221270</v>
      </c>
      <c r="L215" s="0" t="str">
        <f aca="false">IF(H215&gt;='Exposure Bands'!$B$6,"High",IF(H215&gt;='Exposure Bands'!$B$5,"Elevated",IF(H215&gt;='Exposure Bands'!$B$4,"Moderate","Low")))</f>
        <v>Elevated</v>
      </c>
      <c r="M215" s="28"/>
    </row>
    <row r="216" customFormat="false" ht="15" hidden="false" customHeight="true" outlineLevel="0" collapsed="false">
      <c r="A216" s="0" t="s">
        <v>866</v>
      </c>
      <c r="B216" s="0" t="str">
        <f aca="false">IFERROR(INDEX('BLS OEWS May2025'!$B$3:$B$1396,MATCH($A216,'BLS OEWS May2025'!$A$3:$A$1396,0)),"")</f>
        <v>Social Work Teachers, Postsecondary</v>
      </c>
      <c r="C216" s="0" t="s">
        <v>2705</v>
      </c>
      <c r="D216" s="0" t="s">
        <v>2760</v>
      </c>
      <c r="E216" s="0" t="s">
        <v>3282</v>
      </c>
      <c r="F216" s="0" t="str">
        <f aca="false">LEFT($A216,6)&amp;"0"</f>
        <v>25-1110</v>
      </c>
      <c r="G216" s="0" t="n">
        <f aca="false">COUNTIF('HBS Occupation Detail'!$G$3:$G$912,$A216)</f>
        <v>1</v>
      </c>
      <c r="H216" s="27" t="n">
        <f aca="false">AVERAGEIF('HBS Occupation Detail'!$G$3:$G$912,$A216,'HBS Occupation Detail'!$E$3:$E$912)</f>
        <v>0.42</v>
      </c>
      <c r="I216" s="27" t="n">
        <f aca="false">AVERAGEIF('HBS Occupation Detail'!$G$3:$G$912,$A216,'HBS Occupation Detail'!$F$3:$F$912)</f>
        <v>0.5</v>
      </c>
      <c r="J216" s="27" t="n">
        <f aca="false">_xlfn.MAXIFS('HBS Occupation Detail'!$E$3:$E$912,'HBS Occupation Detail'!$G$3:$G$912,$A216)-_xlfn.MINIFS('HBS Occupation Detail'!$E$3:$E$912,'HBS Occupation Detail'!$G$3:$G$912,$A216)</f>
        <v>0</v>
      </c>
      <c r="K216" s="24" t="n">
        <f aca="false">IFERROR(INDEX('BLS OEWS May2025'!$D$3:$D$1396,MATCH($A216,'BLS OEWS May2025'!$A$3:$A$1396,0)),0)</f>
        <v>12610</v>
      </c>
      <c r="L216" s="0" t="str">
        <f aca="false">IF(H216&gt;='Exposure Bands'!$B$6,"High",IF(H216&gt;='Exposure Bands'!$B$5,"Elevated",IF(H216&gt;='Exposure Bands'!$B$4,"Moderate","Low")))</f>
        <v>Elevated</v>
      </c>
      <c r="M216" s="28"/>
    </row>
    <row r="217" customFormat="false" ht="15" hidden="false" customHeight="true" outlineLevel="0" collapsed="false">
      <c r="A217" s="0" t="s">
        <v>1328</v>
      </c>
      <c r="B217" s="0" t="str">
        <f aca="false">IFERROR(INDEX('BLS OEWS May2025'!$B$3:$B$1396,MATCH($A217,'BLS OEWS May2025'!$A$3:$A$1396,0)),"")</f>
        <v>Pharmacy Aides</v>
      </c>
      <c r="C217" s="0" t="s">
        <v>2705</v>
      </c>
      <c r="D217" s="0" t="s">
        <v>2721</v>
      </c>
      <c r="E217" s="0" t="s">
        <v>3284</v>
      </c>
      <c r="F217" s="0" t="str">
        <f aca="false">LEFT($A217,6)&amp;"0"</f>
        <v>31-9090</v>
      </c>
      <c r="G217" s="0" t="n">
        <f aca="false">COUNTIF('HBS Occupation Detail'!$G$3:$G$912,$A217)</f>
        <v>1</v>
      </c>
      <c r="H217" s="27" t="n">
        <f aca="false">AVERAGEIF('HBS Occupation Detail'!$G$3:$G$912,$A217,'HBS Occupation Detail'!$E$3:$E$912)</f>
        <v>0.42</v>
      </c>
      <c r="I217" s="27" t="n">
        <f aca="false">AVERAGEIF('HBS Occupation Detail'!$G$3:$G$912,$A217,'HBS Occupation Detail'!$F$3:$F$912)</f>
        <v>0.5</v>
      </c>
      <c r="J217" s="27" t="n">
        <f aca="false">_xlfn.MAXIFS('HBS Occupation Detail'!$E$3:$E$912,'HBS Occupation Detail'!$G$3:$G$912,$A217)-_xlfn.MINIFS('HBS Occupation Detail'!$E$3:$E$912,'HBS Occupation Detail'!$G$3:$G$912,$A217)</f>
        <v>0</v>
      </c>
      <c r="K217" s="24" t="n">
        <f aca="false">IFERROR(INDEX('BLS OEWS May2025'!$D$3:$D$1396,MATCH($A217,'BLS OEWS May2025'!$A$3:$A$1396,0)),0)</f>
        <v>39530</v>
      </c>
      <c r="L217" s="0" t="str">
        <f aca="false">IF(H217&gt;='Exposure Bands'!$B$6,"High",IF(H217&gt;='Exposure Bands'!$B$5,"Elevated",IF(H217&gt;='Exposure Bands'!$B$4,"Moderate","Low")))</f>
        <v>Elevated</v>
      </c>
      <c r="M217" s="28"/>
    </row>
    <row r="218" customFormat="false" ht="15" hidden="false" customHeight="true" outlineLevel="0" collapsed="false">
      <c r="A218" s="0" t="s">
        <v>844</v>
      </c>
      <c r="B218" s="0" t="str">
        <f aca="false">IFERROR(INDEX('BLS OEWS May2025'!$B$3:$B$1396,MATCH($A218,'BLS OEWS May2025'!$A$3:$A$1396,0)),"")</f>
        <v>Sociology Teachers, Postsecondary</v>
      </c>
      <c r="C218" s="0" t="s">
        <v>2705</v>
      </c>
      <c r="D218" s="0" t="s">
        <v>2760</v>
      </c>
      <c r="E218" s="0" t="s">
        <v>3286</v>
      </c>
      <c r="F218" s="0" t="str">
        <f aca="false">LEFT($A218,6)&amp;"0"</f>
        <v>25-1060</v>
      </c>
      <c r="G218" s="0" t="n">
        <f aca="false">COUNTIF('HBS Occupation Detail'!$G$3:$G$912,$A218)</f>
        <v>1</v>
      </c>
      <c r="H218" s="27" t="n">
        <f aca="false">AVERAGEIF('HBS Occupation Detail'!$G$3:$G$912,$A218,'HBS Occupation Detail'!$E$3:$E$912)</f>
        <v>0.42</v>
      </c>
      <c r="I218" s="27" t="n">
        <f aca="false">AVERAGEIF('HBS Occupation Detail'!$G$3:$G$912,$A218,'HBS Occupation Detail'!$F$3:$F$912)</f>
        <v>0.5</v>
      </c>
      <c r="J218" s="27" t="n">
        <f aca="false">_xlfn.MAXIFS('HBS Occupation Detail'!$E$3:$E$912,'HBS Occupation Detail'!$G$3:$G$912,$A218)-_xlfn.MINIFS('HBS Occupation Detail'!$E$3:$E$912,'HBS Occupation Detail'!$G$3:$G$912,$A218)</f>
        <v>0</v>
      </c>
      <c r="K218" s="24" t="n">
        <f aca="false">IFERROR(INDEX('BLS OEWS May2025'!$D$3:$D$1396,MATCH($A218,'BLS OEWS May2025'!$A$3:$A$1396,0)),0)</f>
        <v>11850</v>
      </c>
      <c r="L218" s="0" t="str">
        <f aca="false">IF(H218&gt;='Exposure Bands'!$B$6,"High",IF(H218&gt;='Exposure Bands'!$B$5,"Elevated",IF(H218&gt;='Exposure Bands'!$B$4,"Moderate","Low")))</f>
        <v>Elevated</v>
      </c>
      <c r="M218" s="28"/>
    </row>
    <row r="219" customFormat="false" ht="15" hidden="false" customHeight="true" outlineLevel="0" collapsed="false">
      <c r="A219" s="0" t="s">
        <v>426</v>
      </c>
      <c r="B219" s="0" t="str">
        <f aca="false">IFERROR(INDEX('BLS OEWS May2025'!$B$3:$B$1396,MATCH($A219,'BLS OEWS May2025'!$A$3:$A$1396,0)),"")</f>
        <v>Software Developers</v>
      </c>
      <c r="C219" s="0" t="s">
        <v>2705</v>
      </c>
      <c r="D219" s="0" t="s">
        <v>2744</v>
      </c>
      <c r="E219" s="0" t="s">
        <v>3288</v>
      </c>
      <c r="F219" s="0" t="str">
        <f aca="false">LEFT($A219,6)&amp;"0"</f>
        <v>15-1250</v>
      </c>
      <c r="G219" s="0" t="n">
        <f aca="false">COUNTIF('HBS Occupation Detail'!$G$3:$G$912,$A219)</f>
        <v>1</v>
      </c>
      <c r="H219" s="27" t="n">
        <f aca="false">AVERAGEIF('HBS Occupation Detail'!$G$3:$G$912,$A219,'HBS Occupation Detail'!$E$3:$E$912)</f>
        <v>0.42</v>
      </c>
      <c r="I219" s="27" t="n">
        <f aca="false">AVERAGEIF('HBS Occupation Detail'!$G$3:$G$912,$A219,'HBS Occupation Detail'!$F$3:$F$912)</f>
        <v>0.43</v>
      </c>
      <c r="J219" s="27" t="n">
        <f aca="false">_xlfn.MAXIFS('HBS Occupation Detail'!$E$3:$E$912,'HBS Occupation Detail'!$G$3:$G$912,$A219)-_xlfn.MINIFS('HBS Occupation Detail'!$E$3:$E$912,'HBS Occupation Detail'!$G$3:$G$912,$A219)</f>
        <v>0</v>
      </c>
      <c r="K219" s="24" t="n">
        <f aca="false">IFERROR(INDEX('BLS OEWS May2025'!$D$3:$D$1396,MATCH($A219,'BLS OEWS May2025'!$A$3:$A$1396,0)),0)</f>
        <v>1687890</v>
      </c>
      <c r="L219" s="0" t="str">
        <f aca="false">IF(H219&gt;='Exposure Bands'!$B$6,"High",IF(H219&gt;='Exposure Bands'!$B$5,"Elevated",IF(H219&gt;='Exposure Bands'!$B$4,"Moderate","Low")))</f>
        <v>Elevated</v>
      </c>
      <c r="M219" s="28"/>
    </row>
    <row r="220" customFormat="false" ht="15" hidden="false" customHeight="true" outlineLevel="0" collapsed="false">
      <c r="A220" s="0" t="s">
        <v>237</v>
      </c>
      <c r="B220" s="0" t="str">
        <f aca="false">IFERROR(INDEX('BLS OEWS May2025'!$B$3:$B$1396,MATCH($A220,'BLS OEWS May2025'!$A$3:$A$1396,0)),"")</f>
        <v>Farmers, Ranchers, and Other Agricultural Managers</v>
      </c>
      <c r="C220" s="0" t="s">
        <v>2705</v>
      </c>
      <c r="D220" s="0" t="s">
        <v>2804</v>
      </c>
      <c r="E220" s="0" t="s">
        <v>3294</v>
      </c>
      <c r="F220" s="0" t="str">
        <f aca="false">LEFT($A220,6)&amp;"0"</f>
        <v>11-9010</v>
      </c>
      <c r="G220" s="0" t="n">
        <f aca="false">COUNTIF('HBS Occupation Detail'!$G$3:$G$912,$A220)</f>
        <v>1</v>
      </c>
      <c r="H220" s="27" t="n">
        <f aca="false">AVERAGEIF('HBS Occupation Detail'!$G$3:$G$912,$A220,'HBS Occupation Detail'!$E$3:$E$912)</f>
        <v>0.42</v>
      </c>
      <c r="I220" s="27" t="n">
        <f aca="false">AVERAGEIF('HBS Occupation Detail'!$G$3:$G$912,$A220,'HBS Occupation Detail'!$F$3:$F$912)</f>
        <v>0.49</v>
      </c>
      <c r="J220" s="27" t="n">
        <f aca="false">_xlfn.MAXIFS('HBS Occupation Detail'!$E$3:$E$912,'HBS Occupation Detail'!$G$3:$G$912,$A220)-_xlfn.MINIFS('HBS Occupation Detail'!$E$3:$E$912,'HBS Occupation Detail'!$G$3:$G$912,$A220)</f>
        <v>0</v>
      </c>
      <c r="K220" s="24" t="n">
        <f aca="false">IFERROR(INDEX('BLS OEWS May2025'!$D$3:$D$1396,MATCH($A220,'BLS OEWS May2025'!$A$3:$A$1396,0)),0)</f>
        <v>6500</v>
      </c>
      <c r="L220" s="0" t="str">
        <f aca="false">IF(H220&gt;='Exposure Bands'!$B$6,"High",IF(H220&gt;='Exposure Bands'!$B$5,"Elevated",IF(H220&gt;='Exposure Bands'!$B$4,"Moderate","Low")))</f>
        <v>Elevated</v>
      </c>
      <c r="M220" s="28"/>
    </row>
    <row r="221" customFormat="false" ht="15" hidden="false" customHeight="true" outlineLevel="0" collapsed="false">
      <c r="A221" s="0" t="s">
        <v>2518</v>
      </c>
      <c r="B221" s="0" t="str">
        <f aca="false">IFERROR(INDEX('BLS OEWS May2025'!$B$3:$B$1396,MATCH($A221,'BLS OEWS May2025'!$A$3:$A$1396,0)),"")</f>
        <v>Computer Numerically Controlled Tool Programmers</v>
      </c>
      <c r="C221" s="0" t="s">
        <v>2705</v>
      </c>
      <c r="D221" s="0" t="s">
        <v>2946</v>
      </c>
      <c r="E221" s="0" t="s">
        <v>3296</v>
      </c>
      <c r="F221" s="0" t="str">
        <f aca="false">LEFT($A221,6)&amp;"0"</f>
        <v>51-9160</v>
      </c>
      <c r="G221" s="0" t="n">
        <f aca="false">COUNTIF('HBS Occupation Detail'!$G$3:$G$912,$A221)</f>
        <v>1</v>
      </c>
      <c r="H221" s="27" t="n">
        <f aca="false">AVERAGEIF('HBS Occupation Detail'!$G$3:$G$912,$A221,'HBS Occupation Detail'!$E$3:$E$912)</f>
        <v>0.42</v>
      </c>
      <c r="I221" s="27" t="n">
        <f aca="false">AVERAGEIF('HBS Occupation Detail'!$G$3:$G$912,$A221,'HBS Occupation Detail'!$F$3:$F$912)</f>
        <v>0.49</v>
      </c>
      <c r="J221" s="27" t="n">
        <f aca="false">_xlfn.MAXIFS('HBS Occupation Detail'!$E$3:$E$912,'HBS Occupation Detail'!$G$3:$G$912,$A221)-_xlfn.MINIFS('HBS Occupation Detail'!$E$3:$E$912,'HBS Occupation Detail'!$G$3:$G$912,$A221)</f>
        <v>0</v>
      </c>
      <c r="K221" s="24" t="n">
        <f aca="false">IFERROR(INDEX('BLS OEWS May2025'!$D$3:$D$1396,MATCH($A221,'BLS OEWS May2025'!$A$3:$A$1396,0)),0)</f>
        <v>28500</v>
      </c>
      <c r="L221" s="0" t="str">
        <f aca="false">IF(H221&gt;='Exposure Bands'!$B$6,"High",IF(H221&gt;='Exposure Bands'!$B$5,"Elevated",IF(H221&gt;='Exposure Bands'!$B$4,"Moderate","Low")))</f>
        <v>Elevated</v>
      </c>
      <c r="M221" s="28"/>
    </row>
    <row r="222" customFormat="false" ht="15" hidden="false" customHeight="true" outlineLevel="0" collapsed="false">
      <c r="A222" s="0" t="s">
        <v>494</v>
      </c>
      <c r="B222" s="0" t="str">
        <f aca="false">IFERROR(INDEX('BLS OEWS May2025'!$B$3:$B$1396,MATCH($A222,'BLS OEWS May2025'!$A$3:$A$1396,0)),"")</f>
        <v>Computer Hardware Engineers</v>
      </c>
      <c r="C222" s="0" t="s">
        <v>2705</v>
      </c>
      <c r="D222" s="0" t="s">
        <v>2865</v>
      </c>
      <c r="E222" s="0" t="s">
        <v>3298</v>
      </c>
      <c r="F222" s="0" t="str">
        <f aca="false">LEFT($A222,6)&amp;"0"</f>
        <v>17-2060</v>
      </c>
      <c r="G222" s="0" t="n">
        <f aca="false">COUNTIF('HBS Occupation Detail'!$G$3:$G$912,$A222)</f>
        <v>1</v>
      </c>
      <c r="H222" s="27" t="n">
        <f aca="false">AVERAGEIF('HBS Occupation Detail'!$G$3:$G$912,$A222,'HBS Occupation Detail'!$E$3:$E$912)</f>
        <v>0.42</v>
      </c>
      <c r="I222" s="27" t="n">
        <f aca="false">AVERAGEIF('HBS Occupation Detail'!$G$3:$G$912,$A222,'HBS Occupation Detail'!$F$3:$F$912)</f>
        <v>0.45</v>
      </c>
      <c r="J222" s="27" t="n">
        <f aca="false">_xlfn.MAXIFS('HBS Occupation Detail'!$E$3:$E$912,'HBS Occupation Detail'!$G$3:$G$912,$A222)-_xlfn.MINIFS('HBS Occupation Detail'!$E$3:$E$912,'HBS Occupation Detail'!$G$3:$G$912,$A222)</f>
        <v>0</v>
      </c>
      <c r="K222" s="24" t="n">
        <f aca="false">IFERROR(INDEX('BLS OEWS May2025'!$D$3:$D$1396,MATCH($A222,'BLS OEWS May2025'!$A$3:$A$1396,0)),0)</f>
        <v>76660</v>
      </c>
      <c r="L222" s="0" t="str">
        <f aca="false">IF(H222&gt;='Exposure Bands'!$B$6,"High",IF(H222&gt;='Exposure Bands'!$B$5,"Elevated",IF(H222&gt;='Exposure Bands'!$B$4,"Moderate","Low")))</f>
        <v>Elevated</v>
      </c>
      <c r="M222" s="28"/>
    </row>
    <row r="223" customFormat="false" ht="15" hidden="false" customHeight="true" outlineLevel="0" collapsed="false">
      <c r="A223" s="0" t="s">
        <v>243</v>
      </c>
      <c r="B223" s="0" t="str">
        <f aca="false">IFERROR(INDEX('BLS OEWS May2025'!$B$3:$B$1396,MATCH($A223,'BLS OEWS May2025'!$A$3:$A$1396,0)),"")</f>
        <v>Education and Childcare Administrators, Preschool and Daycare</v>
      </c>
      <c r="C223" s="0" t="s">
        <v>2705</v>
      </c>
      <c r="D223" s="0" t="s">
        <v>2804</v>
      </c>
      <c r="E223" s="0" t="s">
        <v>3300</v>
      </c>
      <c r="F223" s="0" t="str">
        <f aca="false">LEFT($A223,6)&amp;"0"</f>
        <v>11-9030</v>
      </c>
      <c r="G223" s="0" t="n">
        <f aca="false">COUNTIF('HBS Occupation Detail'!$G$3:$G$912,$A223)</f>
        <v>1</v>
      </c>
      <c r="H223" s="27" t="n">
        <f aca="false">AVERAGEIF('HBS Occupation Detail'!$G$3:$G$912,$A223,'HBS Occupation Detail'!$E$3:$E$912)</f>
        <v>0.42</v>
      </c>
      <c r="I223" s="27" t="n">
        <f aca="false">AVERAGEIF('HBS Occupation Detail'!$G$3:$G$912,$A223,'HBS Occupation Detail'!$F$3:$F$912)</f>
        <v>0.47</v>
      </c>
      <c r="J223" s="27" t="n">
        <f aca="false">_xlfn.MAXIFS('HBS Occupation Detail'!$E$3:$E$912,'HBS Occupation Detail'!$G$3:$G$912,$A223)-_xlfn.MINIFS('HBS Occupation Detail'!$E$3:$E$912,'HBS Occupation Detail'!$G$3:$G$912,$A223)</f>
        <v>0</v>
      </c>
      <c r="K223" s="24" t="n">
        <f aca="false">IFERROR(INDEX('BLS OEWS May2025'!$D$3:$D$1396,MATCH($A223,'BLS OEWS May2025'!$A$3:$A$1396,0)),0)</f>
        <v>73660</v>
      </c>
      <c r="L223" s="0" t="str">
        <f aca="false">IF(H223&gt;='Exposure Bands'!$B$6,"High",IF(H223&gt;='Exposure Bands'!$B$5,"Elevated",IF(H223&gt;='Exposure Bands'!$B$4,"Moderate","Low")))</f>
        <v>Elevated</v>
      </c>
      <c r="M223" s="28"/>
    </row>
    <row r="224" customFormat="false" ht="15" hidden="false" customHeight="true" outlineLevel="0" collapsed="false">
      <c r="A224" s="0" t="s">
        <v>256</v>
      </c>
      <c r="B224" s="0" t="str">
        <f aca="false">IFERROR(INDEX('BLS OEWS May2025'!$B$3:$B$1396,MATCH($A224,'BLS OEWS May2025'!$A$3:$A$1396,0)),"")</f>
        <v>Food Service Managers</v>
      </c>
      <c r="C224" s="0" t="s">
        <v>2705</v>
      </c>
      <c r="D224" s="0" t="s">
        <v>2804</v>
      </c>
      <c r="E224" s="0" t="s">
        <v>3302</v>
      </c>
      <c r="F224" s="0" t="str">
        <f aca="false">LEFT($A224,6)&amp;"0"</f>
        <v>11-9050</v>
      </c>
      <c r="G224" s="0" t="n">
        <f aca="false">COUNTIF('HBS Occupation Detail'!$G$3:$G$912,$A224)</f>
        <v>1</v>
      </c>
      <c r="H224" s="27" t="n">
        <f aca="false">AVERAGEIF('HBS Occupation Detail'!$G$3:$G$912,$A224,'HBS Occupation Detail'!$E$3:$E$912)</f>
        <v>0.42</v>
      </c>
      <c r="I224" s="27" t="n">
        <f aca="false">AVERAGEIF('HBS Occupation Detail'!$G$3:$G$912,$A224,'HBS Occupation Detail'!$F$3:$F$912)</f>
        <v>0.45</v>
      </c>
      <c r="J224" s="27" t="n">
        <f aca="false">_xlfn.MAXIFS('HBS Occupation Detail'!$E$3:$E$912,'HBS Occupation Detail'!$G$3:$G$912,$A224)-_xlfn.MINIFS('HBS Occupation Detail'!$E$3:$E$912,'HBS Occupation Detail'!$G$3:$G$912,$A224)</f>
        <v>0</v>
      </c>
      <c r="K224" s="24" t="n">
        <f aca="false">IFERROR(INDEX('BLS OEWS May2025'!$D$3:$D$1396,MATCH($A224,'BLS OEWS May2025'!$A$3:$A$1396,0)),0)</f>
        <v>238430</v>
      </c>
      <c r="L224" s="0" t="str">
        <f aca="false">IF(H224&gt;='Exposure Bands'!$B$6,"High",IF(H224&gt;='Exposure Bands'!$B$5,"Elevated",IF(H224&gt;='Exposure Bands'!$B$4,"Moderate","Low")))</f>
        <v>Elevated</v>
      </c>
      <c r="M224" s="28"/>
    </row>
    <row r="225" customFormat="false" ht="15" hidden="false" customHeight="true" outlineLevel="0" collapsed="false">
      <c r="A225" s="0" t="s">
        <v>840</v>
      </c>
      <c r="B225" s="0" t="str">
        <f aca="false">IFERROR(INDEX('BLS OEWS May2025'!$B$3:$B$1396,MATCH($A225,'BLS OEWS May2025'!$A$3:$A$1396,0)),"")</f>
        <v>Political Science Teachers, Postsecondary</v>
      </c>
      <c r="C225" s="0" t="s">
        <v>2705</v>
      </c>
      <c r="D225" s="0" t="s">
        <v>2760</v>
      </c>
      <c r="E225" s="0" t="s">
        <v>3304</v>
      </c>
      <c r="F225" s="0" t="str">
        <f aca="false">LEFT($A225,6)&amp;"0"</f>
        <v>25-1060</v>
      </c>
      <c r="G225" s="0" t="n">
        <f aca="false">COUNTIF('HBS Occupation Detail'!$G$3:$G$912,$A225)</f>
        <v>1</v>
      </c>
      <c r="H225" s="27" t="n">
        <f aca="false">AVERAGEIF('HBS Occupation Detail'!$G$3:$G$912,$A225,'HBS Occupation Detail'!$E$3:$E$912)</f>
        <v>0.42</v>
      </c>
      <c r="I225" s="27" t="n">
        <f aca="false">AVERAGEIF('HBS Occupation Detail'!$G$3:$G$912,$A225,'HBS Occupation Detail'!$F$3:$F$912)</f>
        <v>0.47</v>
      </c>
      <c r="J225" s="27" t="n">
        <f aca="false">_xlfn.MAXIFS('HBS Occupation Detail'!$E$3:$E$912,'HBS Occupation Detail'!$G$3:$G$912,$A225)-_xlfn.MINIFS('HBS Occupation Detail'!$E$3:$E$912,'HBS Occupation Detail'!$G$3:$G$912,$A225)</f>
        <v>0</v>
      </c>
      <c r="K225" s="24" t="n">
        <f aca="false">IFERROR(INDEX('BLS OEWS May2025'!$D$3:$D$1396,MATCH($A225,'BLS OEWS May2025'!$A$3:$A$1396,0)),0)</f>
        <v>16970</v>
      </c>
      <c r="L225" s="0" t="str">
        <f aca="false">IF(H225&gt;='Exposure Bands'!$B$6,"High",IF(H225&gt;='Exposure Bands'!$B$5,"Elevated",IF(H225&gt;='Exposure Bands'!$B$4,"Moderate","Low")))</f>
        <v>Elevated</v>
      </c>
      <c r="M225" s="28"/>
    </row>
    <row r="226" customFormat="false" ht="15" hidden="false" customHeight="true" outlineLevel="0" collapsed="false">
      <c r="A226" s="0" t="s">
        <v>191</v>
      </c>
      <c r="B226" s="0" t="str">
        <f aca="false">IFERROR(INDEX('BLS OEWS May2025'!$B$3:$B$1396,MATCH($A226,'BLS OEWS May2025'!$A$3:$A$1396,0)),"")</f>
        <v>Marketing Managers</v>
      </c>
      <c r="C226" s="0" t="s">
        <v>2705</v>
      </c>
      <c r="D226" s="0" t="s">
        <v>2804</v>
      </c>
      <c r="E226" s="0" t="s">
        <v>3306</v>
      </c>
      <c r="F226" s="0" t="str">
        <f aca="false">LEFT($A226,6)&amp;"0"</f>
        <v>11-2020</v>
      </c>
      <c r="G226" s="0" t="n">
        <f aca="false">COUNTIF('HBS Occupation Detail'!$G$3:$G$912,$A226)</f>
        <v>1</v>
      </c>
      <c r="H226" s="27" t="n">
        <f aca="false">AVERAGEIF('HBS Occupation Detail'!$G$3:$G$912,$A226,'HBS Occupation Detail'!$E$3:$E$912)</f>
        <v>0.42</v>
      </c>
      <c r="I226" s="27" t="n">
        <f aca="false">AVERAGEIF('HBS Occupation Detail'!$G$3:$G$912,$A226,'HBS Occupation Detail'!$F$3:$F$912)</f>
        <v>0.38</v>
      </c>
      <c r="J226" s="27" t="n">
        <f aca="false">_xlfn.MAXIFS('HBS Occupation Detail'!$E$3:$E$912,'HBS Occupation Detail'!$G$3:$G$912,$A226)-_xlfn.MINIFS('HBS Occupation Detail'!$E$3:$E$912,'HBS Occupation Detail'!$G$3:$G$912,$A226)</f>
        <v>0</v>
      </c>
      <c r="K226" s="24" t="n">
        <f aca="false">IFERROR(INDEX('BLS OEWS May2025'!$D$3:$D$1396,MATCH($A226,'BLS OEWS May2025'!$A$3:$A$1396,0)),0)</f>
        <v>395240</v>
      </c>
      <c r="L226" s="0" t="str">
        <f aca="false">IF(H226&gt;='Exposure Bands'!$B$6,"High",IF(H226&gt;='Exposure Bands'!$B$5,"Elevated",IF(H226&gt;='Exposure Bands'!$B$4,"Moderate","Low")))</f>
        <v>Elevated</v>
      </c>
      <c r="M226" s="28"/>
    </row>
    <row r="227" customFormat="false" ht="15" hidden="false" customHeight="true" outlineLevel="0" collapsed="false">
      <c r="A227" s="0" t="s">
        <v>1183</v>
      </c>
      <c r="B227" s="0" t="str">
        <f aca="false">IFERROR(INDEX('BLS OEWS May2025'!$B$3:$B$1396,MATCH($A227,'BLS OEWS May2025'!$A$3:$A$1396,0)),"")</f>
        <v>Neurologists</v>
      </c>
      <c r="C227" s="0" t="s">
        <v>2705</v>
      </c>
      <c r="D227" s="0" t="s">
        <v>2721</v>
      </c>
      <c r="E227" s="0" t="s">
        <v>1184</v>
      </c>
      <c r="F227" s="0" t="str">
        <f aca="false">LEFT($A227,6)&amp;"0"</f>
        <v>29-1210</v>
      </c>
      <c r="G227" s="0" t="n">
        <f aca="false">COUNTIF('HBS Occupation Detail'!$G$3:$G$912,$A227)</f>
        <v>1</v>
      </c>
      <c r="H227" s="27" t="n">
        <f aca="false">AVERAGEIF('HBS Occupation Detail'!$G$3:$G$912,$A227,'HBS Occupation Detail'!$E$3:$E$912)</f>
        <v>0.42</v>
      </c>
      <c r="I227" s="27" t="n">
        <f aca="false">AVERAGEIF('HBS Occupation Detail'!$G$3:$G$912,$A227,'HBS Occupation Detail'!$F$3:$F$912)</f>
        <v>0.47</v>
      </c>
      <c r="J227" s="27" t="n">
        <f aca="false">_xlfn.MAXIFS('HBS Occupation Detail'!$E$3:$E$912,'HBS Occupation Detail'!$G$3:$G$912,$A227)-_xlfn.MINIFS('HBS Occupation Detail'!$E$3:$E$912,'HBS Occupation Detail'!$G$3:$G$912,$A227)</f>
        <v>0</v>
      </c>
      <c r="K227" s="24" t="n">
        <f aca="false">IFERROR(INDEX('BLS OEWS May2025'!$D$3:$D$1396,MATCH($A227,'BLS OEWS May2025'!$A$3:$A$1396,0)),0)</f>
        <v>10590</v>
      </c>
      <c r="L227" s="0" t="str">
        <f aca="false">IF(H227&gt;='Exposure Bands'!$B$6,"High",IF(H227&gt;='Exposure Bands'!$B$5,"Elevated",IF(H227&gt;='Exposure Bands'!$B$4,"Moderate","Low")))</f>
        <v>Elevated</v>
      </c>
      <c r="M227" s="28"/>
    </row>
    <row r="228" customFormat="false" ht="15" hidden="false" customHeight="true" outlineLevel="0" collapsed="false">
      <c r="A228" s="0" t="s">
        <v>1674</v>
      </c>
      <c r="B228" s="0" t="str">
        <f aca="false">IFERROR(INDEX('BLS OEWS May2025'!$B$3:$B$1396,MATCH($A228,'BLS OEWS May2025'!$A$3:$A$1396,0)),"")</f>
        <v>Real Estate Brokers</v>
      </c>
      <c r="C228" s="0" t="s">
        <v>2705</v>
      </c>
      <c r="D228" s="0" t="s">
        <v>2723</v>
      </c>
      <c r="E228" s="0" t="s">
        <v>3311</v>
      </c>
      <c r="F228" s="0" t="str">
        <f aca="false">LEFT($A228,6)&amp;"0"</f>
        <v>41-9020</v>
      </c>
      <c r="G228" s="0" t="n">
        <f aca="false">COUNTIF('HBS Occupation Detail'!$G$3:$G$912,$A228)</f>
        <v>1</v>
      </c>
      <c r="H228" s="27" t="n">
        <f aca="false">AVERAGEIF('HBS Occupation Detail'!$G$3:$G$912,$A228,'HBS Occupation Detail'!$E$3:$E$912)</f>
        <v>0.42</v>
      </c>
      <c r="I228" s="27" t="n">
        <f aca="false">AVERAGEIF('HBS Occupation Detail'!$G$3:$G$912,$A228,'HBS Occupation Detail'!$F$3:$F$912)</f>
        <v>0.28</v>
      </c>
      <c r="J228" s="27" t="n">
        <f aca="false">_xlfn.MAXIFS('HBS Occupation Detail'!$E$3:$E$912,'HBS Occupation Detail'!$G$3:$G$912,$A228)-_xlfn.MINIFS('HBS Occupation Detail'!$E$3:$E$912,'HBS Occupation Detail'!$G$3:$G$912,$A228)</f>
        <v>0</v>
      </c>
      <c r="K228" s="24" t="n">
        <f aca="false">IFERROR(INDEX('BLS OEWS May2025'!$D$3:$D$1396,MATCH($A228,'BLS OEWS May2025'!$A$3:$A$1396,0)),0)</f>
        <v>46100</v>
      </c>
      <c r="L228" s="0" t="str">
        <f aca="false">IF(H228&gt;='Exposure Bands'!$B$6,"High",IF(H228&gt;='Exposure Bands'!$B$5,"Elevated",IF(H228&gt;='Exposure Bands'!$B$4,"Moderate","Low")))</f>
        <v>Elevated</v>
      </c>
      <c r="M228" s="28"/>
    </row>
    <row r="229" customFormat="false" ht="15" hidden="false" customHeight="true" outlineLevel="0" collapsed="false">
      <c r="A229" s="0" t="s">
        <v>712</v>
      </c>
      <c r="B229" s="0" t="str">
        <f aca="false">IFERROR(INDEX('BLS OEWS May2025'!$B$3:$B$1396,MATCH($A229,'BLS OEWS May2025'!$A$3:$A$1396,0)),"")</f>
        <v>Occupational Health and Safety Technicians</v>
      </c>
      <c r="C229" s="0" t="s">
        <v>2705</v>
      </c>
      <c r="D229" s="0" t="s">
        <v>2730</v>
      </c>
      <c r="E229" s="0" t="s">
        <v>3313</v>
      </c>
      <c r="F229" s="0" t="str">
        <f aca="false">LEFT($A229,6)&amp;"0"</f>
        <v>19-5010</v>
      </c>
      <c r="G229" s="0" t="n">
        <f aca="false">COUNTIF('HBS Occupation Detail'!$G$3:$G$912,$A229)</f>
        <v>1</v>
      </c>
      <c r="H229" s="27" t="n">
        <f aca="false">AVERAGEIF('HBS Occupation Detail'!$G$3:$G$912,$A229,'HBS Occupation Detail'!$E$3:$E$912)</f>
        <v>0.42</v>
      </c>
      <c r="I229" s="27" t="n">
        <f aca="false">AVERAGEIF('HBS Occupation Detail'!$G$3:$G$912,$A229,'HBS Occupation Detail'!$F$3:$F$912)</f>
        <v>0.48</v>
      </c>
      <c r="J229" s="27" t="n">
        <f aca="false">_xlfn.MAXIFS('HBS Occupation Detail'!$E$3:$E$912,'HBS Occupation Detail'!$G$3:$G$912,$A229)-_xlfn.MINIFS('HBS Occupation Detail'!$E$3:$E$912,'HBS Occupation Detail'!$G$3:$G$912,$A229)</f>
        <v>0</v>
      </c>
      <c r="K229" s="24" t="n">
        <f aca="false">IFERROR(INDEX('BLS OEWS May2025'!$D$3:$D$1396,MATCH($A229,'BLS OEWS May2025'!$A$3:$A$1396,0)),0)</f>
        <v>30590</v>
      </c>
      <c r="L229" s="0" t="str">
        <f aca="false">IF(H229&gt;='Exposure Bands'!$B$6,"High",IF(H229&gt;='Exposure Bands'!$B$5,"Elevated",IF(H229&gt;='Exposure Bands'!$B$4,"Moderate","Low")))</f>
        <v>Elevated</v>
      </c>
      <c r="M229" s="28"/>
    </row>
    <row r="230" customFormat="false" ht="15" hidden="false" customHeight="true" outlineLevel="0" collapsed="false">
      <c r="A230" s="0" t="s">
        <v>628</v>
      </c>
      <c r="B230" s="0" t="str">
        <f aca="false">IFERROR(INDEX('BLS OEWS May2025'!$B$3:$B$1396,MATCH($A230,'BLS OEWS May2025'!$A$3:$A$1396,0)),"")</f>
        <v>Hydrologists</v>
      </c>
      <c r="C230" s="0" t="s">
        <v>2705</v>
      </c>
      <c r="D230" s="0" t="s">
        <v>2730</v>
      </c>
      <c r="E230" s="0" t="s">
        <v>629</v>
      </c>
      <c r="F230" s="0" t="str">
        <f aca="false">LEFT($A230,6)&amp;"0"</f>
        <v>19-2040</v>
      </c>
      <c r="G230" s="0" t="n">
        <f aca="false">COUNTIF('HBS Occupation Detail'!$G$3:$G$912,$A230)</f>
        <v>1</v>
      </c>
      <c r="H230" s="27" t="n">
        <f aca="false">AVERAGEIF('HBS Occupation Detail'!$G$3:$G$912,$A230,'HBS Occupation Detail'!$E$3:$E$912)</f>
        <v>0.42</v>
      </c>
      <c r="I230" s="27" t="n">
        <f aca="false">AVERAGEIF('HBS Occupation Detail'!$G$3:$G$912,$A230,'HBS Occupation Detail'!$F$3:$F$912)</f>
        <v>0.33</v>
      </c>
      <c r="J230" s="27" t="n">
        <f aca="false">_xlfn.MAXIFS('HBS Occupation Detail'!$E$3:$E$912,'HBS Occupation Detail'!$G$3:$G$912,$A230)-_xlfn.MINIFS('HBS Occupation Detail'!$E$3:$E$912,'HBS Occupation Detail'!$G$3:$G$912,$A230)</f>
        <v>0</v>
      </c>
      <c r="K230" s="24" t="n">
        <f aca="false">IFERROR(INDEX('BLS OEWS May2025'!$D$3:$D$1396,MATCH($A230,'BLS OEWS May2025'!$A$3:$A$1396,0)),0)</f>
        <v>5850</v>
      </c>
      <c r="L230" s="0" t="str">
        <f aca="false">IF(H230&gt;='Exposure Bands'!$B$6,"High",IF(H230&gt;='Exposure Bands'!$B$5,"Elevated",IF(H230&gt;='Exposure Bands'!$B$4,"Moderate","Low")))</f>
        <v>Elevated</v>
      </c>
      <c r="M230" s="28"/>
    </row>
    <row r="231" customFormat="false" ht="15" hidden="false" customHeight="true" outlineLevel="0" collapsed="false">
      <c r="A231" s="0" t="s">
        <v>193</v>
      </c>
      <c r="B231" s="0" t="str">
        <f aca="false">IFERROR(INDEX('BLS OEWS May2025'!$B$3:$B$1396,MATCH($A231,'BLS OEWS May2025'!$A$3:$A$1396,0)),"")</f>
        <v>Sales Managers</v>
      </c>
      <c r="C231" s="0" t="s">
        <v>2705</v>
      </c>
      <c r="D231" s="0" t="s">
        <v>2804</v>
      </c>
      <c r="E231" s="0" t="s">
        <v>3318</v>
      </c>
      <c r="F231" s="0" t="str">
        <f aca="false">LEFT($A231,6)&amp;"0"</f>
        <v>11-2020</v>
      </c>
      <c r="G231" s="0" t="n">
        <f aca="false">COUNTIF('HBS Occupation Detail'!$G$3:$G$912,$A231)</f>
        <v>1</v>
      </c>
      <c r="H231" s="27" t="n">
        <f aca="false">AVERAGEIF('HBS Occupation Detail'!$G$3:$G$912,$A231,'HBS Occupation Detail'!$E$3:$E$912)</f>
        <v>0.42</v>
      </c>
      <c r="I231" s="27" t="n">
        <f aca="false">AVERAGEIF('HBS Occupation Detail'!$G$3:$G$912,$A231,'HBS Occupation Detail'!$F$3:$F$912)</f>
        <v>0.35</v>
      </c>
      <c r="J231" s="27" t="n">
        <f aca="false">_xlfn.MAXIFS('HBS Occupation Detail'!$E$3:$E$912,'HBS Occupation Detail'!$G$3:$G$912,$A231)-_xlfn.MINIFS('HBS Occupation Detail'!$E$3:$E$912,'HBS Occupation Detail'!$G$3:$G$912,$A231)</f>
        <v>0</v>
      </c>
      <c r="K231" s="24" t="n">
        <f aca="false">IFERROR(INDEX('BLS OEWS May2025'!$D$3:$D$1396,MATCH($A231,'BLS OEWS May2025'!$A$3:$A$1396,0)),0)</f>
        <v>637080</v>
      </c>
      <c r="L231" s="0" t="str">
        <f aca="false">IF(H231&gt;='Exposure Bands'!$B$6,"High",IF(H231&gt;='Exposure Bands'!$B$5,"Elevated",IF(H231&gt;='Exposure Bands'!$B$4,"Moderate","Low")))</f>
        <v>Elevated</v>
      </c>
      <c r="M231" s="28"/>
    </row>
    <row r="232" customFormat="false" ht="27.75" hidden="false" customHeight="true" outlineLevel="0" collapsed="false">
      <c r="A232" s="0" t="s">
        <v>356</v>
      </c>
      <c r="B232" s="0" t="str">
        <f aca="false">IFERROR(INDEX('BLS OEWS May2025'!$B$3:$B$1396,MATCH($A232,'BLS OEWS May2025'!$A$3:$A$1396,0)),"")</f>
        <v>Property Appraisers and Assessors</v>
      </c>
      <c r="C232" s="0" t="s">
        <v>4478</v>
      </c>
      <c r="D232" s="0" t="s">
        <v>2733</v>
      </c>
      <c r="E232" s="0" t="s">
        <v>4486</v>
      </c>
      <c r="F232" s="0" t="str">
        <f aca="false">LEFT($A232,6)&amp;"0"</f>
        <v>13-2020</v>
      </c>
      <c r="G232" s="0" t="n">
        <f aca="false">COUNTIF('HBS Occupation Detail'!$G$3:$G$912,$A232)</f>
        <v>2</v>
      </c>
      <c r="H232" s="27" t="n">
        <f aca="false">AVERAGEIF('HBS Occupation Detail'!$G$3:$G$912,$A232,'HBS Occupation Detail'!$E$3:$E$912)</f>
        <v>0.42</v>
      </c>
      <c r="I232" s="27" t="n">
        <f aca="false">AVERAGEIF('HBS Occupation Detail'!$G$3:$G$912,$A232,'HBS Occupation Detail'!$F$3:$F$912)</f>
        <v>0.4</v>
      </c>
      <c r="J232" s="27" t="n">
        <f aca="false">_xlfn.MAXIFS('HBS Occupation Detail'!$E$3:$E$912,'HBS Occupation Detail'!$G$3:$G$912,$A232)-_xlfn.MINIFS('HBS Occupation Detail'!$E$3:$E$912,'HBS Occupation Detail'!$G$3:$G$912,$A232)</f>
        <v>0.02</v>
      </c>
      <c r="K232" s="24" t="n">
        <f aca="false">IFERROR(INDEX('BLS OEWS May2025'!$D$3:$D$1396,MATCH($A232,'BLS OEWS May2025'!$A$3:$A$1396,0)),0)</f>
        <v>57070</v>
      </c>
      <c r="L232" s="0" t="str">
        <f aca="false">IF(H232&gt;='Exposure Bands'!$B$6,"High",IF(H232&gt;='Exposure Bands'!$B$5,"Elevated",IF(H232&gt;='Exposure Bands'!$B$4,"Moderate","Low")))</f>
        <v>Elevated</v>
      </c>
      <c r="M232" s="28" t="s">
        <v>4519</v>
      </c>
    </row>
    <row r="233" customFormat="false" ht="15" hidden="false" customHeight="true" outlineLevel="0" collapsed="false">
      <c r="A233" s="0" t="s">
        <v>491</v>
      </c>
      <c r="B233" s="0" t="str">
        <f aca="false">IFERROR(INDEX('BLS OEWS May2025'!$B$3:$B$1396,MATCH($A233,'BLS OEWS May2025'!$A$3:$A$1396,0)),"")</f>
        <v>Civil Engineers</v>
      </c>
      <c r="C233" s="0" t="s">
        <v>2705</v>
      </c>
      <c r="D233" s="0" t="s">
        <v>2865</v>
      </c>
      <c r="E233" s="0" t="s">
        <v>4486</v>
      </c>
      <c r="F233" s="0" t="str">
        <f aca="false">LEFT($A233,6)&amp;"0"</f>
        <v>17-2050</v>
      </c>
      <c r="G233" s="0" t="n">
        <f aca="false">COUNTIF('HBS Occupation Detail'!$G$3:$G$912,$A233)</f>
        <v>3</v>
      </c>
      <c r="H233" s="27" t="n">
        <f aca="false">AVERAGEIF('HBS Occupation Detail'!$G$3:$G$912,$A233,'HBS Occupation Detail'!$E$3:$E$912)</f>
        <v>0.413333333333333</v>
      </c>
      <c r="I233" s="27" t="n">
        <f aca="false">AVERAGEIF('HBS Occupation Detail'!$G$3:$G$912,$A233,'HBS Occupation Detail'!$F$3:$F$912)</f>
        <v>0.39</v>
      </c>
      <c r="J233" s="27" t="n">
        <f aca="false">_xlfn.MAXIFS('HBS Occupation Detail'!$E$3:$E$912,'HBS Occupation Detail'!$G$3:$G$912,$A233)-_xlfn.MINIFS('HBS Occupation Detail'!$E$3:$E$912,'HBS Occupation Detail'!$G$3:$G$912,$A233)</f>
        <v>0.09</v>
      </c>
      <c r="K233" s="24" t="n">
        <f aca="false">IFERROR(INDEX('BLS OEWS May2025'!$D$3:$D$1396,MATCH($A233,'BLS OEWS May2025'!$A$3:$A$1396,0)),0)</f>
        <v>367840</v>
      </c>
      <c r="L233" s="0" t="str">
        <f aca="false">IF(H233&gt;='Exposure Bands'!$B$6,"High",IF(H233&gt;='Exposure Bands'!$B$5,"Elevated",IF(H233&gt;='Exposure Bands'!$B$4,"Moderate","Low")))</f>
        <v>Elevated</v>
      </c>
      <c r="M233" s="28" t="s">
        <v>4520</v>
      </c>
    </row>
    <row r="234" customFormat="false" ht="41.25" hidden="false" customHeight="true" outlineLevel="0" collapsed="false">
      <c r="A234" s="0" t="s">
        <v>2544</v>
      </c>
      <c r="B234" s="0" t="str">
        <f aca="false">IFERROR(INDEX('BLS OEWS May2025'!$B$3:$B$1396,MATCH($A234,'BLS OEWS May2025'!$A$3:$A$1396,0)),"")</f>
        <v>First-Line Supervisors of Transportation and Material Moving Workers</v>
      </c>
      <c r="C234" s="0" t="s">
        <v>4521</v>
      </c>
      <c r="D234" s="0" t="s">
        <v>2946</v>
      </c>
      <c r="E234" s="0" t="s">
        <v>4486</v>
      </c>
      <c r="F234" s="0" t="str">
        <f aca="false">LEFT($A234,6)&amp;"0"</f>
        <v>53-1040</v>
      </c>
      <c r="G234" s="0" t="n">
        <f aca="false">COUNTIF('HBS Occupation Detail'!$G$3:$G$912,$A234)</f>
        <v>4</v>
      </c>
      <c r="H234" s="27" t="n">
        <f aca="false">AVERAGEIF('HBS Occupation Detail'!$G$3:$G$912,$A234,'HBS Occupation Detail'!$E$3:$E$912)</f>
        <v>0.4125</v>
      </c>
      <c r="I234" s="27" t="n">
        <f aca="false">AVERAGEIF('HBS Occupation Detail'!$G$3:$G$912,$A234,'HBS Occupation Detail'!$F$3:$F$912)</f>
        <v>0.4725</v>
      </c>
      <c r="J234" s="27" t="n">
        <f aca="false">_xlfn.MAXIFS('HBS Occupation Detail'!$E$3:$E$912,'HBS Occupation Detail'!$G$3:$G$912,$A234)-_xlfn.MINIFS('HBS Occupation Detail'!$E$3:$E$912,'HBS Occupation Detail'!$G$3:$G$912,$A234)</f>
        <v>0.21</v>
      </c>
      <c r="K234" s="24" t="n">
        <f aca="false">MAX(IFERROR(INDEX('BLS OEWS May2025'!$D$3:$D$1396,MATCH($A234,'BLS OEWS May2025'!$A$3:$A$1396,0)),0)-SUMIFS($K$3:$K$774,$F$3:$F$774,$A234,$C$3:$C$774,"Detailed SOC"),0)</f>
        <v>623640</v>
      </c>
      <c r="L234" s="0" t="str">
        <f aca="false">IF(H234&gt;='Exposure Bands'!$B$6,"High",IF(H234&gt;='Exposure Bands'!$B$5,"Elevated",IF(H234&gt;='Exposure Bands'!$B$4,"Moderate","Low")))</f>
        <v>Elevated</v>
      </c>
      <c r="M234" s="28" t="s">
        <v>4522</v>
      </c>
    </row>
    <row r="235" customFormat="false" ht="15" hidden="false" customHeight="true" outlineLevel="0" collapsed="false">
      <c r="A235" s="0" t="s">
        <v>1722</v>
      </c>
      <c r="B235" s="0" t="str">
        <f aca="false">IFERROR(INDEX('BLS OEWS May2025'!$B$3:$B$1396,MATCH($A235,'BLS OEWS May2025'!$A$3:$A$1396,0)),"")</f>
        <v>Gambling Cage Workers</v>
      </c>
      <c r="C235" s="0" t="s">
        <v>2705</v>
      </c>
      <c r="D235" s="0" t="s">
        <v>2713</v>
      </c>
      <c r="E235" s="0" t="s">
        <v>3322</v>
      </c>
      <c r="F235" s="0" t="str">
        <f aca="false">LEFT($A235,6)&amp;"0"</f>
        <v>43-3040</v>
      </c>
      <c r="G235" s="0" t="n">
        <f aca="false">COUNTIF('HBS Occupation Detail'!$G$3:$G$912,$A235)</f>
        <v>1</v>
      </c>
      <c r="H235" s="27" t="n">
        <f aca="false">AVERAGEIF('HBS Occupation Detail'!$G$3:$G$912,$A235,'HBS Occupation Detail'!$E$3:$E$912)</f>
        <v>0.41</v>
      </c>
      <c r="I235" s="27" t="n">
        <f aca="false">AVERAGEIF('HBS Occupation Detail'!$G$3:$G$912,$A235,'HBS Occupation Detail'!$F$3:$F$912)</f>
        <v>0.5</v>
      </c>
      <c r="J235" s="27" t="n">
        <f aca="false">_xlfn.MAXIFS('HBS Occupation Detail'!$E$3:$E$912,'HBS Occupation Detail'!$G$3:$G$912,$A235)-_xlfn.MINIFS('HBS Occupation Detail'!$E$3:$E$912,'HBS Occupation Detail'!$G$3:$G$912,$A235)</f>
        <v>0</v>
      </c>
      <c r="K235" s="24" t="n">
        <f aca="false">IFERROR(INDEX('BLS OEWS May2025'!$D$3:$D$1396,MATCH($A235,'BLS OEWS May2025'!$A$3:$A$1396,0)),0)</f>
        <v>14430</v>
      </c>
      <c r="L235" s="0" t="str">
        <f aca="false">IF(H235&gt;='Exposure Bands'!$B$6,"High",IF(H235&gt;='Exposure Bands'!$B$5,"Elevated",IF(H235&gt;='Exposure Bands'!$B$4,"Moderate","Low")))</f>
        <v>Elevated</v>
      </c>
      <c r="M235" s="28"/>
    </row>
    <row r="236" customFormat="false" ht="15" hidden="false" customHeight="true" outlineLevel="0" collapsed="false">
      <c r="A236" s="0" t="s">
        <v>240</v>
      </c>
      <c r="B236" s="0" t="str">
        <f aca="false">IFERROR(INDEX('BLS OEWS May2025'!$B$3:$B$1396,MATCH($A236,'BLS OEWS May2025'!$A$3:$A$1396,0)),"")</f>
        <v>Construction Managers</v>
      </c>
      <c r="C236" s="0" t="s">
        <v>2705</v>
      </c>
      <c r="D236" s="0" t="s">
        <v>2804</v>
      </c>
      <c r="E236" s="0" t="s">
        <v>3324</v>
      </c>
      <c r="F236" s="0" t="str">
        <f aca="false">LEFT($A236,6)&amp;"0"</f>
        <v>11-9020</v>
      </c>
      <c r="G236" s="0" t="n">
        <f aca="false">COUNTIF('HBS Occupation Detail'!$G$3:$G$912,$A236)</f>
        <v>1</v>
      </c>
      <c r="H236" s="27" t="n">
        <f aca="false">AVERAGEIF('HBS Occupation Detail'!$G$3:$G$912,$A236,'HBS Occupation Detail'!$E$3:$E$912)</f>
        <v>0.41</v>
      </c>
      <c r="I236" s="27" t="n">
        <f aca="false">AVERAGEIF('HBS Occupation Detail'!$G$3:$G$912,$A236,'HBS Occupation Detail'!$F$3:$F$912)</f>
        <v>0.46</v>
      </c>
      <c r="J236" s="27" t="n">
        <f aca="false">_xlfn.MAXIFS('HBS Occupation Detail'!$E$3:$E$912,'HBS Occupation Detail'!$G$3:$G$912,$A236)-_xlfn.MINIFS('HBS Occupation Detail'!$E$3:$E$912,'HBS Occupation Detail'!$G$3:$G$912,$A236)</f>
        <v>0</v>
      </c>
      <c r="K236" s="24" t="n">
        <f aca="false">IFERROR(INDEX('BLS OEWS May2025'!$D$3:$D$1396,MATCH($A236,'BLS OEWS May2025'!$A$3:$A$1396,0)),0)</f>
        <v>380360</v>
      </c>
      <c r="L236" s="0" t="str">
        <f aca="false">IF(H236&gt;='Exposure Bands'!$B$6,"High",IF(H236&gt;='Exposure Bands'!$B$5,"Elevated",IF(H236&gt;='Exposure Bands'!$B$4,"Moderate","Low")))</f>
        <v>Elevated</v>
      </c>
      <c r="M236" s="28"/>
    </row>
    <row r="237" customFormat="false" ht="15" hidden="false" customHeight="true" outlineLevel="0" collapsed="false">
      <c r="A237" s="0" t="s">
        <v>376</v>
      </c>
      <c r="B237" s="0" t="str">
        <f aca="false">IFERROR(INDEX('BLS OEWS May2025'!$B$3:$B$1396,MATCH($A237,'BLS OEWS May2025'!$A$3:$A$1396,0)),"")</f>
        <v>Financial Examiners</v>
      </c>
      <c r="C237" s="0" t="s">
        <v>2705</v>
      </c>
      <c r="D237" s="0" t="s">
        <v>2733</v>
      </c>
      <c r="E237" s="0" t="s">
        <v>3326</v>
      </c>
      <c r="F237" s="0" t="str">
        <f aca="false">LEFT($A237,6)&amp;"0"</f>
        <v>13-2060</v>
      </c>
      <c r="G237" s="0" t="n">
        <f aca="false">COUNTIF('HBS Occupation Detail'!$G$3:$G$912,$A237)</f>
        <v>1</v>
      </c>
      <c r="H237" s="27" t="n">
        <f aca="false">AVERAGEIF('HBS Occupation Detail'!$G$3:$G$912,$A237,'HBS Occupation Detail'!$E$3:$E$912)</f>
        <v>0.41</v>
      </c>
      <c r="I237" s="27" t="n">
        <f aca="false">AVERAGEIF('HBS Occupation Detail'!$G$3:$G$912,$A237,'HBS Occupation Detail'!$F$3:$F$912)</f>
        <v>0.35</v>
      </c>
      <c r="J237" s="27" t="n">
        <f aca="false">_xlfn.MAXIFS('HBS Occupation Detail'!$E$3:$E$912,'HBS Occupation Detail'!$G$3:$G$912,$A237)-_xlfn.MINIFS('HBS Occupation Detail'!$E$3:$E$912,'HBS Occupation Detail'!$G$3:$G$912,$A237)</f>
        <v>0</v>
      </c>
      <c r="K237" s="24" t="n">
        <f aca="false">IFERROR(INDEX('BLS OEWS May2025'!$D$3:$D$1396,MATCH($A237,'BLS OEWS May2025'!$A$3:$A$1396,0)),0)</f>
        <v>67830</v>
      </c>
      <c r="L237" s="0" t="str">
        <f aca="false">IF(H237&gt;='Exposure Bands'!$B$6,"High",IF(H237&gt;='Exposure Bands'!$B$5,"Elevated",IF(H237&gt;='Exposure Bands'!$B$4,"Moderate","Low")))</f>
        <v>Elevated</v>
      </c>
      <c r="M237" s="28"/>
    </row>
    <row r="238" customFormat="false" ht="15" hidden="false" customHeight="true" outlineLevel="0" collapsed="false">
      <c r="A238" s="0" t="s">
        <v>1621</v>
      </c>
      <c r="B238" s="0" t="str">
        <f aca="false">IFERROR(INDEX('BLS OEWS May2025'!$B$3:$B$1396,MATCH($A238,'BLS OEWS May2025'!$A$3:$A$1396,0)),"")</f>
        <v>First-Line Supervisors of Non-Retail Sales Workers</v>
      </c>
      <c r="C238" s="0" t="s">
        <v>2705</v>
      </c>
      <c r="D238" s="0" t="s">
        <v>2723</v>
      </c>
      <c r="E238" s="0" t="s">
        <v>3328</v>
      </c>
      <c r="F238" s="0" t="str">
        <f aca="false">LEFT($A238,6)&amp;"0"</f>
        <v>41-1010</v>
      </c>
      <c r="G238" s="0" t="n">
        <f aca="false">COUNTIF('HBS Occupation Detail'!$G$3:$G$912,$A238)</f>
        <v>1</v>
      </c>
      <c r="H238" s="27" t="n">
        <f aca="false">AVERAGEIF('HBS Occupation Detail'!$G$3:$G$912,$A238,'HBS Occupation Detail'!$E$3:$E$912)</f>
        <v>0.41</v>
      </c>
      <c r="I238" s="27" t="n">
        <f aca="false">AVERAGEIF('HBS Occupation Detail'!$G$3:$G$912,$A238,'HBS Occupation Detail'!$F$3:$F$912)</f>
        <v>0.48</v>
      </c>
      <c r="J238" s="27" t="n">
        <f aca="false">_xlfn.MAXIFS('HBS Occupation Detail'!$E$3:$E$912,'HBS Occupation Detail'!$G$3:$G$912,$A238)-_xlfn.MINIFS('HBS Occupation Detail'!$E$3:$E$912,'HBS Occupation Detail'!$G$3:$G$912,$A238)</f>
        <v>0</v>
      </c>
      <c r="K238" s="24" t="n">
        <f aca="false">IFERROR(INDEX('BLS OEWS May2025'!$D$3:$D$1396,MATCH($A238,'BLS OEWS May2025'!$A$3:$A$1396,0)),0)</f>
        <v>214390</v>
      </c>
      <c r="L238" s="0" t="str">
        <f aca="false">IF(H238&gt;='Exposure Bands'!$B$6,"High",IF(H238&gt;='Exposure Bands'!$B$5,"Elevated",IF(H238&gt;='Exposure Bands'!$B$4,"Moderate","Low")))</f>
        <v>Elevated</v>
      </c>
      <c r="M238" s="28"/>
    </row>
    <row r="239" customFormat="false" ht="15" hidden="false" customHeight="true" outlineLevel="0" collapsed="false">
      <c r="A239" s="0" t="s">
        <v>654</v>
      </c>
      <c r="B239" s="0" t="str">
        <f aca="false">IFERROR(INDEX('BLS OEWS May2025'!$B$3:$B$1396,MATCH($A239,'BLS OEWS May2025'!$A$3:$A$1396,0)),"")</f>
        <v>Sociologists</v>
      </c>
      <c r="C239" s="0" t="s">
        <v>2705</v>
      </c>
      <c r="D239" s="0" t="s">
        <v>2730</v>
      </c>
      <c r="E239" s="0" t="s">
        <v>653</v>
      </c>
      <c r="F239" s="0" t="str">
        <f aca="false">LEFT($A239,6)&amp;"0"</f>
        <v>19-3040</v>
      </c>
      <c r="G239" s="0" t="n">
        <f aca="false">COUNTIF('HBS Occupation Detail'!$G$3:$G$912,$A239)</f>
        <v>1</v>
      </c>
      <c r="H239" s="27" t="n">
        <f aca="false">AVERAGEIF('HBS Occupation Detail'!$G$3:$G$912,$A239,'HBS Occupation Detail'!$E$3:$E$912)</f>
        <v>0.41</v>
      </c>
      <c r="I239" s="27" t="n">
        <f aca="false">AVERAGEIF('HBS Occupation Detail'!$G$3:$G$912,$A239,'HBS Occupation Detail'!$F$3:$F$912)</f>
        <v>0.45</v>
      </c>
      <c r="J239" s="27" t="n">
        <f aca="false">_xlfn.MAXIFS('HBS Occupation Detail'!$E$3:$E$912,'HBS Occupation Detail'!$G$3:$G$912,$A239)-_xlfn.MINIFS('HBS Occupation Detail'!$E$3:$E$912,'HBS Occupation Detail'!$G$3:$G$912,$A239)</f>
        <v>0</v>
      </c>
      <c r="K239" s="24" t="n">
        <f aca="false">IFERROR(INDEX('BLS OEWS May2025'!$D$3:$D$1396,MATCH($A239,'BLS OEWS May2025'!$A$3:$A$1396,0)),0)</f>
        <v>2260</v>
      </c>
      <c r="L239" s="0" t="str">
        <f aca="false">IF(H239&gt;='Exposure Bands'!$B$6,"High",IF(H239&gt;='Exposure Bands'!$B$5,"Elevated",IF(H239&gt;='Exposure Bands'!$B$4,"Moderate","Low")))</f>
        <v>Elevated</v>
      </c>
      <c r="M239" s="28"/>
    </row>
    <row r="240" customFormat="false" ht="15" hidden="false" customHeight="true" outlineLevel="0" collapsed="false">
      <c r="A240" s="0" t="s">
        <v>1193</v>
      </c>
      <c r="B240" s="0" t="str">
        <f aca="false">IFERROR(INDEX('BLS OEWS May2025'!$B$3:$B$1396,MATCH($A240,'BLS OEWS May2025'!$A$3:$A$1396,0)),"")</f>
        <v>Radiologists</v>
      </c>
      <c r="C240" s="0" t="s">
        <v>2705</v>
      </c>
      <c r="D240" s="0" t="s">
        <v>2721</v>
      </c>
      <c r="E240" s="0" t="s">
        <v>1194</v>
      </c>
      <c r="F240" s="0" t="str">
        <f aca="false">LEFT($A240,6)&amp;"0"</f>
        <v>29-1220</v>
      </c>
      <c r="G240" s="0" t="n">
        <f aca="false">COUNTIF('HBS Occupation Detail'!$G$3:$G$912,$A240)</f>
        <v>1</v>
      </c>
      <c r="H240" s="27" t="n">
        <f aca="false">AVERAGEIF('HBS Occupation Detail'!$G$3:$G$912,$A240,'HBS Occupation Detail'!$E$3:$E$912)</f>
        <v>0.41</v>
      </c>
      <c r="I240" s="27" t="n">
        <f aca="false">AVERAGEIF('HBS Occupation Detail'!$G$3:$G$912,$A240,'HBS Occupation Detail'!$F$3:$F$912)</f>
        <v>0.42</v>
      </c>
      <c r="J240" s="27" t="n">
        <f aca="false">_xlfn.MAXIFS('HBS Occupation Detail'!$E$3:$E$912,'HBS Occupation Detail'!$G$3:$G$912,$A240)-_xlfn.MINIFS('HBS Occupation Detail'!$E$3:$E$912,'HBS Occupation Detail'!$G$3:$G$912,$A240)</f>
        <v>0</v>
      </c>
      <c r="K240" s="24" t="n">
        <f aca="false">IFERROR(INDEX('BLS OEWS May2025'!$D$3:$D$1396,MATCH($A240,'BLS OEWS May2025'!$A$3:$A$1396,0)),0)</f>
        <v>26770</v>
      </c>
      <c r="L240" s="0" t="str">
        <f aca="false">IF(H240&gt;='Exposure Bands'!$B$6,"High",IF(H240&gt;='Exposure Bands'!$B$5,"Elevated",IF(H240&gt;='Exposure Bands'!$B$4,"Moderate","Low")))</f>
        <v>Elevated</v>
      </c>
      <c r="M240" s="28"/>
    </row>
    <row r="241" customFormat="false" ht="15" hidden="false" customHeight="true" outlineLevel="0" collapsed="false">
      <c r="A241" s="0" t="s">
        <v>1191</v>
      </c>
      <c r="B241" s="0" t="str">
        <f aca="false">IFERROR(INDEX('BLS OEWS May2025'!$B$3:$B$1396,MATCH($A241,'BLS OEWS May2025'!$A$3:$A$1396,0)),"")</f>
        <v>Psychiatrists</v>
      </c>
      <c r="C241" s="0" t="s">
        <v>2705</v>
      </c>
      <c r="D241" s="0" t="s">
        <v>2721</v>
      </c>
      <c r="E241" s="0" t="s">
        <v>1192</v>
      </c>
      <c r="F241" s="0" t="str">
        <f aca="false">LEFT($A241,6)&amp;"0"</f>
        <v>29-1220</v>
      </c>
      <c r="G241" s="0" t="n">
        <f aca="false">COUNTIF('HBS Occupation Detail'!$G$3:$G$912,$A241)</f>
        <v>1</v>
      </c>
      <c r="H241" s="27" t="n">
        <f aca="false">AVERAGEIF('HBS Occupation Detail'!$G$3:$G$912,$A241,'HBS Occupation Detail'!$E$3:$E$912)</f>
        <v>0.41</v>
      </c>
      <c r="I241" s="27" t="n">
        <f aca="false">AVERAGEIF('HBS Occupation Detail'!$G$3:$G$912,$A241,'HBS Occupation Detail'!$F$3:$F$912)</f>
        <v>0.49</v>
      </c>
      <c r="J241" s="27" t="n">
        <f aca="false">_xlfn.MAXIFS('HBS Occupation Detail'!$E$3:$E$912,'HBS Occupation Detail'!$G$3:$G$912,$A241)-_xlfn.MINIFS('HBS Occupation Detail'!$E$3:$E$912,'HBS Occupation Detail'!$G$3:$G$912,$A241)</f>
        <v>0</v>
      </c>
      <c r="K241" s="24" t="n">
        <f aca="false">IFERROR(INDEX('BLS OEWS May2025'!$D$3:$D$1396,MATCH($A241,'BLS OEWS May2025'!$A$3:$A$1396,0)),0)</f>
        <v>27980</v>
      </c>
      <c r="L241" s="0" t="str">
        <f aca="false">IF(H241&gt;='Exposure Bands'!$B$6,"High",IF(H241&gt;='Exposure Bands'!$B$5,"Elevated",IF(H241&gt;='Exposure Bands'!$B$4,"Moderate","Low")))</f>
        <v>Elevated</v>
      </c>
      <c r="M241" s="28"/>
    </row>
    <row r="242" customFormat="false" ht="15" hidden="false" customHeight="true" outlineLevel="0" collapsed="false">
      <c r="A242" s="0" t="s">
        <v>620</v>
      </c>
      <c r="B242" s="0" t="str">
        <f aca="false">IFERROR(INDEX('BLS OEWS May2025'!$B$3:$B$1396,MATCH($A242,'BLS OEWS May2025'!$A$3:$A$1396,0)),"")</f>
        <v>Materials Scientists</v>
      </c>
      <c r="C242" s="0" t="s">
        <v>2705</v>
      </c>
      <c r="D242" s="0" t="s">
        <v>2730</v>
      </c>
      <c r="E242" s="0" t="s">
        <v>3333</v>
      </c>
      <c r="F242" s="0" t="str">
        <f aca="false">LEFT($A242,6)&amp;"0"</f>
        <v>19-2030</v>
      </c>
      <c r="G242" s="0" t="n">
        <f aca="false">COUNTIF('HBS Occupation Detail'!$G$3:$G$912,$A242)</f>
        <v>1</v>
      </c>
      <c r="H242" s="27" t="n">
        <f aca="false">AVERAGEIF('HBS Occupation Detail'!$G$3:$G$912,$A242,'HBS Occupation Detail'!$E$3:$E$912)</f>
        <v>0.41</v>
      </c>
      <c r="I242" s="27" t="n">
        <f aca="false">AVERAGEIF('HBS Occupation Detail'!$G$3:$G$912,$A242,'HBS Occupation Detail'!$F$3:$F$912)</f>
        <v>0.42</v>
      </c>
      <c r="J242" s="27" t="n">
        <f aca="false">_xlfn.MAXIFS('HBS Occupation Detail'!$E$3:$E$912,'HBS Occupation Detail'!$G$3:$G$912,$A242)-_xlfn.MINIFS('HBS Occupation Detail'!$E$3:$E$912,'HBS Occupation Detail'!$G$3:$G$912,$A242)</f>
        <v>0</v>
      </c>
      <c r="K242" s="24" t="n">
        <f aca="false">IFERROR(INDEX('BLS OEWS May2025'!$D$3:$D$1396,MATCH($A242,'BLS OEWS May2025'!$A$3:$A$1396,0)),0)</f>
        <v>8470</v>
      </c>
      <c r="L242" s="0" t="str">
        <f aca="false">IF(H242&gt;='Exposure Bands'!$B$6,"High",IF(H242&gt;='Exposure Bands'!$B$5,"Elevated",IF(H242&gt;='Exposure Bands'!$B$4,"Moderate","Low")))</f>
        <v>Elevated</v>
      </c>
      <c r="M242" s="28"/>
    </row>
    <row r="243" customFormat="false" ht="15" hidden="false" customHeight="true" outlineLevel="0" collapsed="false">
      <c r="A243" s="0" t="s">
        <v>1761</v>
      </c>
      <c r="B243" s="0" t="str">
        <f aca="false">IFERROR(INDEX('BLS OEWS May2025'!$B$3:$B$1396,MATCH($A243,'BLS OEWS May2025'!$A$3:$A$1396,0)),"")</f>
        <v>Hotel, Motel, and Resort Desk Clerks</v>
      </c>
      <c r="C243" s="0" t="s">
        <v>2705</v>
      </c>
      <c r="D243" s="0" t="s">
        <v>2713</v>
      </c>
      <c r="E243" s="0" t="s">
        <v>3335</v>
      </c>
      <c r="F243" s="0" t="str">
        <f aca="false">LEFT($A243,6)&amp;"0"</f>
        <v>43-4080</v>
      </c>
      <c r="G243" s="0" t="n">
        <f aca="false">COUNTIF('HBS Occupation Detail'!$G$3:$G$912,$A243)</f>
        <v>1</v>
      </c>
      <c r="H243" s="27" t="n">
        <f aca="false">AVERAGEIF('HBS Occupation Detail'!$G$3:$G$912,$A243,'HBS Occupation Detail'!$E$3:$E$912)</f>
        <v>0.41</v>
      </c>
      <c r="I243" s="27" t="n">
        <f aca="false">AVERAGEIF('HBS Occupation Detail'!$G$3:$G$912,$A243,'HBS Occupation Detail'!$F$3:$F$912)</f>
        <v>0.49</v>
      </c>
      <c r="J243" s="27" t="n">
        <f aca="false">_xlfn.MAXIFS('HBS Occupation Detail'!$E$3:$E$912,'HBS Occupation Detail'!$G$3:$G$912,$A243)-_xlfn.MINIFS('HBS Occupation Detail'!$E$3:$E$912,'HBS Occupation Detail'!$G$3:$G$912,$A243)</f>
        <v>0</v>
      </c>
      <c r="K243" s="24" t="n">
        <f aca="false">IFERROR(INDEX('BLS OEWS May2025'!$D$3:$D$1396,MATCH($A243,'BLS OEWS May2025'!$A$3:$A$1396,0)),0)</f>
        <v>261420</v>
      </c>
      <c r="L243" s="0" t="str">
        <f aca="false">IF(H243&gt;='Exposure Bands'!$B$6,"High",IF(H243&gt;='Exposure Bands'!$B$5,"Elevated",IF(H243&gt;='Exposure Bands'!$B$4,"Moderate","Low")))</f>
        <v>Elevated</v>
      </c>
      <c r="M243" s="28"/>
    </row>
    <row r="244" customFormat="false" ht="15" hidden="false" customHeight="true" outlineLevel="0" collapsed="false">
      <c r="A244" s="0" t="s">
        <v>799</v>
      </c>
      <c r="B244" s="0" t="str">
        <f aca="false">IFERROR(INDEX('BLS OEWS May2025'!$B$3:$B$1396,MATCH($A244,'BLS OEWS May2025'!$A$3:$A$1396,0)),"")</f>
        <v>Business Teachers, Postsecondary</v>
      </c>
      <c r="C244" s="0" t="s">
        <v>2705</v>
      </c>
      <c r="D244" s="0" t="s">
        <v>2760</v>
      </c>
      <c r="E244" s="0" t="s">
        <v>3337</v>
      </c>
      <c r="F244" s="0" t="str">
        <f aca="false">LEFT($A244,6)&amp;"0"</f>
        <v>25-1010</v>
      </c>
      <c r="G244" s="0" t="n">
        <f aca="false">COUNTIF('HBS Occupation Detail'!$G$3:$G$912,$A244)</f>
        <v>1</v>
      </c>
      <c r="H244" s="27" t="n">
        <f aca="false">AVERAGEIF('HBS Occupation Detail'!$G$3:$G$912,$A244,'HBS Occupation Detail'!$E$3:$E$912)</f>
        <v>0.41</v>
      </c>
      <c r="I244" s="27" t="n">
        <f aca="false">AVERAGEIF('HBS Occupation Detail'!$G$3:$G$912,$A244,'HBS Occupation Detail'!$F$3:$F$912)</f>
        <v>0.5</v>
      </c>
      <c r="J244" s="27" t="n">
        <f aca="false">_xlfn.MAXIFS('HBS Occupation Detail'!$E$3:$E$912,'HBS Occupation Detail'!$G$3:$G$912,$A244)-_xlfn.MINIFS('HBS Occupation Detail'!$E$3:$E$912,'HBS Occupation Detail'!$G$3:$G$912,$A244)</f>
        <v>0</v>
      </c>
      <c r="K244" s="24" t="n">
        <f aca="false">IFERROR(INDEX('BLS OEWS May2025'!$D$3:$D$1396,MATCH($A244,'BLS OEWS May2025'!$A$3:$A$1396,0)),0)</f>
        <v>82150</v>
      </c>
      <c r="L244" s="0" t="str">
        <f aca="false">IF(H244&gt;='Exposure Bands'!$B$6,"High",IF(H244&gt;='Exposure Bands'!$B$5,"Elevated",IF(H244&gt;='Exposure Bands'!$B$4,"Moderate","Low")))</f>
        <v>Elevated</v>
      </c>
      <c r="M244" s="28"/>
    </row>
    <row r="245" customFormat="false" ht="15" hidden="false" customHeight="true" outlineLevel="0" collapsed="false">
      <c r="A245" s="0" t="s">
        <v>268</v>
      </c>
      <c r="B245" s="0" t="str">
        <f aca="false">IFERROR(INDEX('BLS OEWS May2025'!$B$3:$B$1396,MATCH($A245,'BLS OEWS May2025'!$A$3:$A$1396,0)),"")</f>
        <v>Medical and Health Services Managers</v>
      </c>
      <c r="C245" s="0" t="s">
        <v>2705</v>
      </c>
      <c r="D245" s="0" t="s">
        <v>2804</v>
      </c>
      <c r="E245" s="0" t="s">
        <v>3339</v>
      </c>
      <c r="F245" s="0" t="str">
        <f aca="false">LEFT($A245,6)&amp;"0"</f>
        <v>11-9110</v>
      </c>
      <c r="G245" s="0" t="n">
        <f aca="false">COUNTIF('HBS Occupation Detail'!$G$3:$G$912,$A245)</f>
        <v>1</v>
      </c>
      <c r="H245" s="27" t="n">
        <f aca="false">AVERAGEIF('HBS Occupation Detail'!$G$3:$G$912,$A245,'HBS Occupation Detail'!$E$3:$E$912)</f>
        <v>0.41</v>
      </c>
      <c r="I245" s="27" t="n">
        <f aca="false">AVERAGEIF('HBS Occupation Detail'!$G$3:$G$912,$A245,'HBS Occupation Detail'!$F$3:$F$912)</f>
        <v>0.4</v>
      </c>
      <c r="J245" s="27" t="n">
        <f aca="false">_xlfn.MAXIFS('HBS Occupation Detail'!$E$3:$E$912,'HBS Occupation Detail'!$G$3:$G$912,$A245)-_xlfn.MINIFS('HBS Occupation Detail'!$E$3:$E$912,'HBS Occupation Detail'!$G$3:$G$912,$A245)</f>
        <v>0</v>
      </c>
      <c r="K245" s="24" t="n">
        <f aca="false">IFERROR(INDEX('BLS OEWS May2025'!$D$3:$D$1396,MATCH($A245,'BLS OEWS May2025'!$A$3:$A$1396,0)),0)</f>
        <v>597080</v>
      </c>
      <c r="L245" s="0" t="str">
        <f aca="false">IF(H245&gt;='Exposure Bands'!$B$6,"High",IF(H245&gt;='Exposure Bands'!$B$5,"Elevated",IF(H245&gt;='Exposure Bands'!$B$4,"Moderate","Low")))</f>
        <v>Elevated</v>
      </c>
      <c r="M245" s="28"/>
    </row>
    <row r="246" customFormat="false" ht="15" hidden="false" customHeight="true" outlineLevel="0" collapsed="false">
      <c r="A246" s="0" t="s">
        <v>828</v>
      </c>
      <c r="B246" s="0" t="str">
        <f aca="false">IFERROR(INDEX('BLS OEWS May2025'!$B$3:$B$1396,MATCH($A246,'BLS OEWS May2025'!$A$3:$A$1396,0)),"")</f>
        <v>Physics Teachers, Postsecondary</v>
      </c>
      <c r="C246" s="0" t="s">
        <v>2705</v>
      </c>
      <c r="D246" s="0" t="s">
        <v>2760</v>
      </c>
      <c r="E246" s="0" t="s">
        <v>3343</v>
      </c>
      <c r="F246" s="0" t="str">
        <f aca="false">LEFT($A246,6)&amp;"0"</f>
        <v>25-1050</v>
      </c>
      <c r="G246" s="0" t="n">
        <f aca="false">COUNTIF('HBS Occupation Detail'!$G$3:$G$912,$A246)</f>
        <v>1</v>
      </c>
      <c r="H246" s="27" t="n">
        <f aca="false">AVERAGEIF('HBS Occupation Detail'!$G$3:$G$912,$A246,'HBS Occupation Detail'!$E$3:$E$912)</f>
        <v>0.41</v>
      </c>
      <c r="I246" s="27" t="n">
        <f aca="false">AVERAGEIF('HBS Occupation Detail'!$G$3:$G$912,$A246,'HBS Occupation Detail'!$F$3:$F$912)</f>
        <v>0.5</v>
      </c>
      <c r="J246" s="27" t="n">
        <f aca="false">_xlfn.MAXIFS('HBS Occupation Detail'!$E$3:$E$912,'HBS Occupation Detail'!$G$3:$G$912,$A246)-_xlfn.MINIFS('HBS Occupation Detail'!$E$3:$E$912,'HBS Occupation Detail'!$G$3:$G$912,$A246)</f>
        <v>0</v>
      </c>
      <c r="K246" s="24" t="n">
        <f aca="false">IFERROR(INDEX('BLS OEWS May2025'!$D$3:$D$1396,MATCH($A246,'BLS OEWS May2025'!$A$3:$A$1396,0)),0)</f>
        <v>13090</v>
      </c>
      <c r="L246" s="0" t="str">
        <f aca="false">IF(H246&gt;='Exposure Bands'!$B$6,"High",IF(H246&gt;='Exposure Bands'!$B$5,"Elevated",IF(H246&gt;='Exposure Bands'!$B$4,"Moderate","Low")))</f>
        <v>Elevated</v>
      </c>
      <c r="M246" s="28"/>
    </row>
    <row r="247" customFormat="false" ht="15" hidden="false" customHeight="true" outlineLevel="0" collapsed="false">
      <c r="A247" s="0" t="s">
        <v>609</v>
      </c>
      <c r="B247" s="0" t="str">
        <f aca="false">IFERROR(INDEX('BLS OEWS May2025'!$B$3:$B$1396,MATCH($A247,'BLS OEWS May2025'!$A$3:$A$1396,0)),"")</f>
        <v>Astronomers</v>
      </c>
      <c r="C247" s="0" t="s">
        <v>2705</v>
      </c>
      <c r="D247" s="0" t="s">
        <v>2730</v>
      </c>
      <c r="E247" s="0" t="s">
        <v>610</v>
      </c>
      <c r="F247" s="0" t="str">
        <f aca="false">LEFT($A247,6)&amp;"0"</f>
        <v>19-2010</v>
      </c>
      <c r="G247" s="0" t="n">
        <f aca="false">COUNTIF('HBS Occupation Detail'!$G$3:$G$912,$A247)</f>
        <v>1</v>
      </c>
      <c r="H247" s="27" t="n">
        <f aca="false">AVERAGEIF('HBS Occupation Detail'!$G$3:$G$912,$A247,'HBS Occupation Detail'!$E$3:$E$912)</f>
        <v>0.41</v>
      </c>
      <c r="I247" s="27" t="n">
        <f aca="false">AVERAGEIF('HBS Occupation Detail'!$G$3:$G$912,$A247,'HBS Occupation Detail'!$F$3:$F$912)</f>
        <v>0.43</v>
      </c>
      <c r="J247" s="27" t="n">
        <f aca="false">_xlfn.MAXIFS('HBS Occupation Detail'!$E$3:$E$912,'HBS Occupation Detail'!$G$3:$G$912,$A247)-_xlfn.MINIFS('HBS Occupation Detail'!$E$3:$E$912,'HBS Occupation Detail'!$G$3:$G$912,$A247)</f>
        <v>0</v>
      </c>
      <c r="K247" s="24" t="n">
        <f aca="false">IFERROR(INDEX('BLS OEWS May2025'!$D$3:$D$1396,MATCH($A247,'BLS OEWS May2025'!$A$3:$A$1396,0)),0)</f>
        <v>2120</v>
      </c>
      <c r="L247" s="0" t="str">
        <f aca="false">IF(H247&gt;='Exposure Bands'!$B$6,"High",IF(H247&gt;='Exposure Bands'!$B$5,"Elevated",IF(H247&gt;='Exposure Bands'!$B$4,"Moderate","Low")))</f>
        <v>Elevated</v>
      </c>
      <c r="M247" s="28"/>
    </row>
    <row r="248" customFormat="false" ht="41.25" hidden="false" customHeight="true" outlineLevel="0" collapsed="false">
      <c r="A248" s="0" t="s">
        <v>217</v>
      </c>
      <c r="B248" s="0" t="str">
        <f aca="false">IFERROR(INDEX('BLS OEWS May2025'!$B$3:$B$1396,MATCH($A248,'BLS OEWS May2025'!$A$3:$A$1396,0)),"")</f>
        <v>Industrial Production Managers</v>
      </c>
      <c r="C248" s="0" t="s">
        <v>2705</v>
      </c>
      <c r="D248" s="0" t="s">
        <v>2804</v>
      </c>
      <c r="E248" s="0" t="s">
        <v>4486</v>
      </c>
      <c r="F248" s="0" t="str">
        <f aca="false">LEFT($A248,6)&amp;"0"</f>
        <v>11-3050</v>
      </c>
      <c r="G248" s="0" t="n">
        <f aca="false">COUNTIF('HBS Occupation Detail'!$G$3:$G$912,$A248)</f>
        <v>6</v>
      </c>
      <c r="H248" s="27" t="n">
        <f aca="false">AVERAGEIF('HBS Occupation Detail'!$G$3:$G$912,$A248,'HBS Occupation Detail'!$E$3:$E$912)</f>
        <v>0.401666666666667</v>
      </c>
      <c r="I248" s="27" t="n">
        <f aca="false">AVERAGEIF('HBS Occupation Detail'!$G$3:$G$912,$A248,'HBS Occupation Detail'!$F$3:$F$912)</f>
        <v>0.438333333333333</v>
      </c>
      <c r="J248" s="27" t="n">
        <f aca="false">_xlfn.MAXIFS('HBS Occupation Detail'!$E$3:$E$912,'HBS Occupation Detail'!$G$3:$G$912,$A248)-_xlfn.MINIFS('HBS Occupation Detail'!$E$3:$E$912,'HBS Occupation Detail'!$G$3:$G$912,$A248)</f>
        <v>0.21</v>
      </c>
      <c r="K248" s="24" t="n">
        <f aca="false">IFERROR(INDEX('BLS OEWS May2025'!$D$3:$D$1396,MATCH($A248,'BLS OEWS May2025'!$A$3:$A$1396,0)),0)</f>
        <v>246250</v>
      </c>
      <c r="L248" s="0" t="str">
        <f aca="false">IF(H248&gt;='Exposure Bands'!$B$6,"High",IF(H248&gt;='Exposure Bands'!$B$5,"Elevated",IF(H248&gt;='Exposure Bands'!$B$4,"Moderate","Low")))</f>
        <v>Elevated</v>
      </c>
      <c r="M248" s="28" t="s">
        <v>4523</v>
      </c>
    </row>
    <row r="249" customFormat="false" ht="15" hidden="false" customHeight="true" outlineLevel="0" collapsed="false">
      <c r="A249" s="0" t="s">
        <v>527</v>
      </c>
      <c r="B249" s="0" t="str">
        <f aca="false">IFERROR(INDEX('BLS OEWS May2025'!$B$3:$B$1396,MATCH($A249,'BLS OEWS May2025'!$A$3:$A$1396,0)),"")</f>
        <v>Petroleum Engineers</v>
      </c>
      <c r="C249" s="0" t="s">
        <v>2705</v>
      </c>
      <c r="D249" s="0" t="s">
        <v>2865</v>
      </c>
      <c r="E249" s="0" t="s">
        <v>3350</v>
      </c>
      <c r="F249" s="0" t="str">
        <f aca="false">LEFT($A249,6)&amp;"0"</f>
        <v>17-2170</v>
      </c>
      <c r="G249" s="0" t="n">
        <f aca="false">COUNTIF('HBS Occupation Detail'!$G$3:$G$912,$A249)</f>
        <v>1</v>
      </c>
      <c r="H249" s="27" t="n">
        <f aca="false">AVERAGEIF('HBS Occupation Detail'!$G$3:$G$912,$A249,'HBS Occupation Detail'!$E$3:$E$912)</f>
        <v>0.4</v>
      </c>
      <c r="I249" s="27" t="n">
        <f aca="false">AVERAGEIF('HBS Occupation Detail'!$G$3:$G$912,$A249,'HBS Occupation Detail'!$F$3:$F$912)</f>
        <v>0.41</v>
      </c>
      <c r="J249" s="27" t="n">
        <f aca="false">_xlfn.MAXIFS('HBS Occupation Detail'!$E$3:$E$912,'HBS Occupation Detail'!$G$3:$G$912,$A249)-_xlfn.MINIFS('HBS Occupation Detail'!$E$3:$E$912,'HBS Occupation Detail'!$G$3:$G$912,$A249)</f>
        <v>0</v>
      </c>
      <c r="K249" s="24" t="n">
        <f aca="false">IFERROR(INDEX('BLS OEWS May2025'!$D$3:$D$1396,MATCH($A249,'BLS OEWS May2025'!$A$3:$A$1396,0)),0)</f>
        <v>18060</v>
      </c>
      <c r="L249" s="0" t="str">
        <f aca="false">IF(H249&gt;='Exposure Bands'!$B$6,"High",IF(H249&gt;='Exposure Bands'!$B$5,"Elevated",IF(H249&gt;='Exposure Bands'!$B$4,"Moderate","Low")))</f>
        <v>Elevated</v>
      </c>
      <c r="M249" s="28"/>
    </row>
    <row r="250" customFormat="false" ht="15" hidden="false" customHeight="true" outlineLevel="0" collapsed="false">
      <c r="A250" s="0" t="s">
        <v>1619</v>
      </c>
      <c r="B250" s="0" t="str">
        <f aca="false">IFERROR(INDEX('BLS OEWS May2025'!$B$3:$B$1396,MATCH($A250,'BLS OEWS May2025'!$A$3:$A$1396,0)),"")</f>
        <v>First-Line Supervisors of Retail Sales Workers</v>
      </c>
      <c r="C250" s="0" t="s">
        <v>2705</v>
      </c>
      <c r="D250" s="0" t="s">
        <v>2723</v>
      </c>
      <c r="E250" s="0" t="s">
        <v>3356</v>
      </c>
      <c r="F250" s="0" t="str">
        <f aca="false">LEFT($A250,6)&amp;"0"</f>
        <v>41-1010</v>
      </c>
      <c r="G250" s="0" t="n">
        <f aca="false">COUNTIF('HBS Occupation Detail'!$G$3:$G$912,$A250)</f>
        <v>1</v>
      </c>
      <c r="H250" s="27" t="n">
        <f aca="false">AVERAGEIF('HBS Occupation Detail'!$G$3:$G$912,$A250,'HBS Occupation Detail'!$E$3:$E$912)</f>
        <v>0.4</v>
      </c>
      <c r="I250" s="27" t="n">
        <f aca="false">AVERAGEIF('HBS Occupation Detail'!$G$3:$G$912,$A250,'HBS Occupation Detail'!$F$3:$F$912)</f>
        <v>0.48</v>
      </c>
      <c r="J250" s="27" t="n">
        <f aca="false">_xlfn.MAXIFS('HBS Occupation Detail'!$E$3:$E$912,'HBS Occupation Detail'!$G$3:$G$912,$A250)-_xlfn.MINIFS('HBS Occupation Detail'!$E$3:$E$912,'HBS Occupation Detail'!$G$3:$G$912,$A250)</f>
        <v>0</v>
      </c>
      <c r="K250" s="24" t="n">
        <f aca="false">IFERROR(INDEX('BLS OEWS May2025'!$D$3:$D$1396,MATCH($A250,'BLS OEWS May2025'!$A$3:$A$1396,0)),0)</f>
        <v>1121800</v>
      </c>
      <c r="L250" s="0" t="str">
        <f aca="false">IF(H250&gt;='Exposure Bands'!$B$6,"High",IF(H250&gt;='Exposure Bands'!$B$5,"Elevated",IF(H250&gt;='Exposure Bands'!$B$4,"Moderate","Low")))</f>
        <v>Elevated</v>
      </c>
      <c r="M250" s="28"/>
    </row>
    <row r="251" customFormat="false" ht="15" hidden="false" customHeight="true" outlineLevel="0" collapsed="false">
      <c r="A251" s="0" t="s">
        <v>1422</v>
      </c>
      <c r="B251" s="0" t="str">
        <f aca="false">IFERROR(INDEX('BLS OEWS May2025'!$B$3:$B$1396,MATCH($A251,'BLS OEWS May2025'!$A$3:$A$1396,0)),"")</f>
        <v>First-Line Supervisors of Food Preparation and Serving Workers</v>
      </c>
      <c r="C251" s="0" t="s">
        <v>2705</v>
      </c>
      <c r="D251" s="0" t="s">
        <v>2769</v>
      </c>
      <c r="E251" s="0" t="s">
        <v>3358</v>
      </c>
      <c r="F251" s="0" t="str">
        <f aca="false">LEFT($A251,6)&amp;"0"</f>
        <v>35-1010</v>
      </c>
      <c r="G251" s="0" t="n">
        <f aca="false">COUNTIF('HBS Occupation Detail'!$G$3:$G$912,$A251)</f>
        <v>1</v>
      </c>
      <c r="H251" s="27" t="n">
        <f aca="false">AVERAGEIF('HBS Occupation Detail'!$G$3:$G$912,$A251,'HBS Occupation Detail'!$E$3:$E$912)</f>
        <v>0.4</v>
      </c>
      <c r="I251" s="27" t="n">
        <f aca="false">AVERAGEIF('HBS Occupation Detail'!$G$3:$G$912,$A251,'HBS Occupation Detail'!$F$3:$F$912)</f>
        <v>0.48</v>
      </c>
      <c r="J251" s="27" t="n">
        <f aca="false">_xlfn.MAXIFS('HBS Occupation Detail'!$E$3:$E$912,'HBS Occupation Detail'!$G$3:$G$912,$A251)-_xlfn.MINIFS('HBS Occupation Detail'!$E$3:$E$912,'HBS Occupation Detail'!$G$3:$G$912,$A251)</f>
        <v>0</v>
      </c>
      <c r="K251" s="24" t="n">
        <f aca="false">IFERROR(INDEX('BLS OEWS May2025'!$D$3:$D$1396,MATCH($A251,'BLS OEWS May2025'!$A$3:$A$1396,0)),0)</f>
        <v>1223240</v>
      </c>
      <c r="L251" s="0" t="str">
        <f aca="false">IF(H251&gt;='Exposure Bands'!$B$6,"High",IF(H251&gt;='Exposure Bands'!$B$5,"Elevated",IF(H251&gt;='Exposure Bands'!$B$4,"Moderate","Low")))</f>
        <v>Elevated</v>
      </c>
      <c r="M251" s="28"/>
    </row>
    <row r="252" customFormat="false" ht="15" hidden="false" customHeight="true" outlineLevel="0" collapsed="false">
      <c r="A252" s="0" t="s">
        <v>593</v>
      </c>
      <c r="B252" s="0" t="str">
        <f aca="false">IFERROR(INDEX('BLS OEWS May2025'!$B$3:$B$1396,MATCH($A252,'BLS OEWS May2025'!$A$3:$A$1396,0)),"")</f>
        <v>Foresters</v>
      </c>
      <c r="C252" s="0" t="s">
        <v>2705</v>
      </c>
      <c r="D252" s="0" t="s">
        <v>2730</v>
      </c>
      <c r="E252" s="0" t="s">
        <v>594</v>
      </c>
      <c r="F252" s="0" t="str">
        <f aca="false">LEFT($A252,6)&amp;"0"</f>
        <v>19-1030</v>
      </c>
      <c r="G252" s="0" t="n">
        <f aca="false">COUNTIF('HBS Occupation Detail'!$G$3:$G$912,$A252)</f>
        <v>1</v>
      </c>
      <c r="H252" s="27" t="n">
        <f aca="false">AVERAGEIF('HBS Occupation Detail'!$G$3:$G$912,$A252,'HBS Occupation Detail'!$E$3:$E$912)</f>
        <v>0.4</v>
      </c>
      <c r="I252" s="27" t="n">
        <f aca="false">AVERAGEIF('HBS Occupation Detail'!$G$3:$G$912,$A252,'HBS Occupation Detail'!$F$3:$F$912)</f>
        <v>0.4</v>
      </c>
      <c r="J252" s="27" t="n">
        <f aca="false">_xlfn.MAXIFS('HBS Occupation Detail'!$E$3:$E$912,'HBS Occupation Detail'!$G$3:$G$912,$A252)-_xlfn.MINIFS('HBS Occupation Detail'!$E$3:$E$912,'HBS Occupation Detail'!$G$3:$G$912,$A252)</f>
        <v>0</v>
      </c>
      <c r="K252" s="24" t="n">
        <f aca="false">IFERROR(INDEX('BLS OEWS May2025'!$D$3:$D$1396,MATCH($A252,'BLS OEWS May2025'!$A$3:$A$1396,0)),0)</f>
        <v>10430</v>
      </c>
      <c r="L252" s="0" t="str">
        <f aca="false">IF(H252&gt;='Exposure Bands'!$B$6,"High",IF(H252&gt;='Exposure Bands'!$B$5,"Elevated",IF(H252&gt;='Exposure Bands'!$B$4,"Moderate","Low")))</f>
        <v>Elevated</v>
      </c>
      <c r="M252" s="28"/>
    </row>
    <row r="253" customFormat="false" ht="15" hidden="false" customHeight="true" outlineLevel="0" collapsed="false">
      <c r="A253" s="0" t="s">
        <v>842</v>
      </c>
      <c r="B253" s="0" t="str">
        <f aca="false">IFERROR(INDEX('BLS OEWS May2025'!$B$3:$B$1396,MATCH($A253,'BLS OEWS May2025'!$A$3:$A$1396,0)),"")</f>
        <v>Psychology Teachers, Postsecondary</v>
      </c>
      <c r="C253" s="0" t="s">
        <v>2705</v>
      </c>
      <c r="D253" s="0" t="s">
        <v>2760</v>
      </c>
      <c r="E253" s="0" t="s">
        <v>3363</v>
      </c>
      <c r="F253" s="0" t="str">
        <f aca="false">LEFT($A253,6)&amp;"0"</f>
        <v>25-1060</v>
      </c>
      <c r="G253" s="0" t="n">
        <f aca="false">COUNTIF('HBS Occupation Detail'!$G$3:$G$912,$A253)</f>
        <v>1</v>
      </c>
      <c r="H253" s="27" t="n">
        <f aca="false">AVERAGEIF('HBS Occupation Detail'!$G$3:$G$912,$A253,'HBS Occupation Detail'!$E$3:$E$912)</f>
        <v>0.4</v>
      </c>
      <c r="I253" s="27" t="n">
        <f aca="false">AVERAGEIF('HBS Occupation Detail'!$G$3:$G$912,$A253,'HBS Occupation Detail'!$F$3:$F$912)</f>
        <v>0.49</v>
      </c>
      <c r="J253" s="27" t="n">
        <f aca="false">_xlfn.MAXIFS('HBS Occupation Detail'!$E$3:$E$912,'HBS Occupation Detail'!$G$3:$G$912,$A253)-_xlfn.MINIFS('HBS Occupation Detail'!$E$3:$E$912,'HBS Occupation Detail'!$G$3:$G$912,$A253)</f>
        <v>0</v>
      </c>
      <c r="K253" s="24" t="n">
        <f aca="false">IFERROR(INDEX('BLS OEWS May2025'!$D$3:$D$1396,MATCH($A253,'BLS OEWS May2025'!$A$3:$A$1396,0)),0)</f>
        <v>41530</v>
      </c>
      <c r="L253" s="0" t="str">
        <f aca="false">IF(H253&gt;='Exposure Bands'!$B$6,"High",IF(H253&gt;='Exposure Bands'!$B$5,"Elevated",IF(H253&gt;='Exposure Bands'!$B$4,"Moderate","Low")))</f>
        <v>Elevated</v>
      </c>
      <c r="M253" s="28"/>
    </row>
    <row r="254" customFormat="false" ht="15" hidden="false" customHeight="true" outlineLevel="0" collapsed="false">
      <c r="A254" s="0" t="s">
        <v>1168</v>
      </c>
      <c r="B254" s="0" t="str">
        <f aca="false">IFERROR(INDEX('BLS OEWS May2025'!$B$3:$B$1396,MATCH($A254,'BLS OEWS May2025'!$A$3:$A$1396,0)),"")</f>
        <v>Audiologists</v>
      </c>
      <c r="C254" s="0" t="s">
        <v>2705</v>
      </c>
      <c r="D254" s="0" t="s">
        <v>2721</v>
      </c>
      <c r="E254" s="0" t="s">
        <v>1167</v>
      </c>
      <c r="F254" s="0" t="str">
        <f aca="false">LEFT($A254,6)&amp;"0"</f>
        <v>29-1180</v>
      </c>
      <c r="G254" s="0" t="n">
        <f aca="false">COUNTIF('HBS Occupation Detail'!$G$3:$G$912,$A254)</f>
        <v>1</v>
      </c>
      <c r="H254" s="27" t="n">
        <f aca="false">AVERAGEIF('HBS Occupation Detail'!$G$3:$G$912,$A254,'HBS Occupation Detail'!$E$3:$E$912)</f>
        <v>0.4</v>
      </c>
      <c r="I254" s="27" t="n">
        <f aca="false">AVERAGEIF('HBS Occupation Detail'!$G$3:$G$912,$A254,'HBS Occupation Detail'!$F$3:$F$912)</f>
        <v>0.49</v>
      </c>
      <c r="J254" s="27" t="n">
        <f aca="false">_xlfn.MAXIFS('HBS Occupation Detail'!$E$3:$E$912,'HBS Occupation Detail'!$G$3:$G$912,$A254)-_xlfn.MINIFS('HBS Occupation Detail'!$E$3:$E$912,'HBS Occupation Detail'!$G$3:$G$912,$A254)</f>
        <v>0</v>
      </c>
      <c r="K254" s="24" t="n">
        <f aca="false">IFERROR(INDEX('BLS OEWS May2025'!$D$3:$D$1396,MATCH($A254,'BLS OEWS May2025'!$A$3:$A$1396,0)),0)</f>
        <v>13660</v>
      </c>
      <c r="L254" s="0" t="str">
        <f aca="false">IF(H254&gt;='Exposure Bands'!$B$6,"High",IF(H254&gt;='Exposure Bands'!$B$5,"Elevated",IF(H254&gt;='Exposure Bands'!$B$4,"Moderate","Low")))</f>
        <v>Elevated</v>
      </c>
      <c r="M254" s="28"/>
    </row>
    <row r="255" customFormat="false" ht="15" hidden="false" customHeight="true" outlineLevel="0" collapsed="false">
      <c r="A255" s="0" t="s">
        <v>581</v>
      </c>
      <c r="B255" s="0" t="str">
        <f aca="false">IFERROR(INDEX('BLS OEWS May2025'!$B$3:$B$1396,MATCH($A255,'BLS OEWS May2025'!$A$3:$A$1396,0)),"")</f>
        <v>Biochemists and Biophysicists</v>
      </c>
      <c r="C255" s="0" t="s">
        <v>2705</v>
      </c>
      <c r="D255" s="0" t="s">
        <v>2730</v>
      </c>
      <c r="E255" s="0" t="s">
        <v>3366</v>
      </c>
      <c r="F255" s="0" t="str">
        <f aca="false">LEFT($A255,6)&amp;"0"</f>
        <v>19-1020</v>
      </c>
      <c r="G255" s="0" t="n">
        <f aca="false">COUNTIF('HBS Occupation Detail'!$G$3:$G$912,$A255)</f>
        <v>1</v>
      </c>
      <c r="H255" s="27" t="n">
        <f aca="false">AVERAGEIF('HBS Occupation Detail'!$G$3:$G$912,$A255,'HBS Occupation Detail'!$E$3:$E$912)</f>
        <v>0.4</v>
      </c>
      <c r="I255" s="27" t="n">
        <f aca="false">AVERAGEIF('HBS Occupation Detail'!$G$3:$G$912,$A255,'HBS Occupation Detail'!$F$3:$F$912)</f>
        <v>0.45</v>
      </c>
      <c r="J255" s="27" t="n">
        <f aca="false">_xlfn.MAXIFS('HBS Occupation Detail'!$E$3:$E$912,'HBS Occupation Detail'!$G$3:$G$912,$A255)-_xlfn.MINIFS('HBS Occupation Detail'!$E$3:$E$912,'HBS Occupation Detail'!$G$3:$G$912,$A255)</f>
        <v>0</v>
      </c>
      <c r="K255" s="24" t="n">
        <f aca="false">IFERROR(INDEX('BLS OEWS May2025'!$D$3:$D$1396,MATCH($A255,'BLS OEWS May2025'!$A$3:$A$1396,0)),0)</f>
        <v>33830</v>
      </c>
      <c r="L255" s="0" t="str">
        <f aca="false">IF(H255&gt;='Exposure Bands'!$B$6,"High",IF(H255&gt;='Exposure Bands'!$B$5,"Elevated",IF(H255&gt;='Exposure Bands'!$B$4,"Moderate","Low")))</f>
        <v>Elevated</v>
      </c>
      <c r="M255" s="28"/>
    </row>
    <row r="256" customFormat="false" ht="15" hidden="false" customHeight="true" outlineLevel="0" collapsed="false">
      <c r="A256" s="0" t="s">
        <v>300</v>
      </c>
      <c r="B256" s="0" t="str">
        <f aca="false">IFERROR(INDEX('BLS OEWS May2025'!$B$3:$B$1396,MATCH($A256,'BLS OEWS May2025'!$A$3:$A$1396,0)),"")</f>
        <v>Agents and Business Managers of Artists, Performers, and Athletes</v>
      </c>
      <c r="C256" s="0" t="s">
        <v>2705</v>
      </c>
      <c r="D256" s="0" t="s">
        <v>2733</v>
      </c>
      <c r="E256" s="0" t="s">
        <v>3368</v>
      </c>
      <c r="F256" s="0" t="str">
        <f aca="false">LEFT($A256,6)&amp;"0"</f>
        <v>13-1010</v>
      </c>
      <c r="G256" s="0" t="n">
        <f aca="false">COUNTIF('HBS Occupation Detail'!$G$3:$G$912,$A256)</f>
        <v>1</v>
      </c>
      <c r="H256" s="27" t="n">
        <f aca="false">AVERAGEIF('HBS Occupation Detail'!$G$3:$G$912,$A256,'HBS Occupation Detail'!$E$3:$E$912)</f>
        <v>0.4</v>
      </c>
      <c r="I256" s="27" t="n">
        <f aca="false">AVERAGEIF('HBS Occupation Detail'!$G$3:$G$912,$A256,'HBS Occupation Detail'!$F$3:$F$912)</f>
        <v>0.49</v>
      </c>
      <c r="J256" s="27" t="n">
        <f aca="false">_xlfn.MAXIFS('HBS Occupation Detail'!$E$3:$E$912,'HBS Occupation Detail'!$G$3:$G$912,$A256)-_xlfn.MINIFS('HBS Occupation Detail'!$E$3:$E$912,'HBS Occupation Detail'!$G$3:$G$912,$A256)</f>
        <v>0</v>
      </c>
      <c r="K256" s="24" t="n">
        <f aca="false">IFERROR(INDEX('BLS OEWS May2025'!$D$3:$D$1396,MATCH($A256,'BLS OEWS May2025'!$A$3:$A$1396,0)),0)</f>
        <v>12620</v>
      </c>
      <c r="L256" s="0" t="str">
        <f aca="false">IF(H256&gt;='Exposure Bands'!$B$6,"High",IF(H256&gt;='Exposure Bands'!$B$5,"Elevated",IF(H256&gt;='Exposure Bands'!$B$4,"Moderate","Low")))</f>
        <v>Elevated</v>
      </c>
      <c r="M256" s="28"/>
    </row>
    <row r="257" customFormat="false" ht="15" hidden="false" customHeight="true" outlineLevel="0" collapsed="false">
      <c r="A257" s="0" t="s">
        <v>405</v>
      </c>
      <c r="B257" s="0" t="str">
        <f aca="false">IFERROR(INDEX('BLS OEWS May2025'!$B$3:$B$1396,MATCH($A257,'BLS OEWS May2025'!$A$3:$A$1396,0)),"")</f>
        <v>Computer and Information Research Scientists</v>
      </c>
      <c r="C257" s="0" t="s">
        <v>2705</v>
      </c>
      <c r="D257" s="0" t="s">
        <v>2744</v>
      </c>
      <c r="E257" s="0" t="s">
        <v>3370</v>
      </c>
      <c r="F257" s="0" t="str">
        <f aca="false">LEFT($A257,6)&amp;"0"</f>
        <v>15-1220</v>
      </c>
      <c r="G257" s="0" t="n">
        <f aca="false">COUNTIF('HBS Occupation Detail'!$G$3:$G$912,$A257)</f>
        <v>1</v>
      </c>
      <c r="H257" s="27" t="n">
        <f aca="false">AVERAGEIF('HBS Occupation Detail'!$G$3:$G$912,$A257,'HBS Occupation Detail'!$E$3:$E$912)</f>
        <v>0.4</v>
      </c>
      <c r="I257" s="27" t="n">
        <f aca="false">AVERAGEIF('HBS Occupation Detail'!$G$3:$G$912,$A257,'HBS Occupation Detail'!$F$3:$F$912)</f>
        <v>0.39</v>
      </c>
      <c r="J257" s="27" t="n">
        <f aca="false">_xlfn.MAXIFS('HBS Occupation Detail'!$E$3:$E$912,'HBS Occupation Detail'!$G$3:$G$912,$A257)-_xlfn.MINIFS('HBS Occupation Detail'!$E$3:$E$912,'HBS Occupation Detail'!$G$3:$G$912,$A257)</f>
        <v>0</v>
      </c>
      <c r="K257" s="24" t="n">
        <f aca="false">IFERROR(INDEX('BLS OEWS May2025'!$D$3:$D$1396,MATCH($A257,'BLS OEWS May2025'!$A$3:$A$1396,0)),0)</f>
        <v>37200</v>
      </c>
      <c r="L257" s="0" t="str">
        <f aca="false">IF(H257&gt;='Exposure Bands'!$B$6,"High",IF(H257&gt;='Exposure Bands'!$B$5,"Elevated",IF(H257&gt;='Exposure Bands'!$B$4,"Moderate","Low")))</f>
        <v>Elevated</v>
      </c>
      <c r="M257" s="28"/>
    </row>
    <row r="258" customFormat="false" ht="15" hidden="false" customHeight="true" outlineLevel="0" collapsed="false">
      <c r="A258" s="0" t="s">
        <v>632</v>
      </c>
      <c r="B258" s="0" t="str">
        <f aca="false">IFERROR(INDEX('BLS OEWS May2025'!$B$3:$B$1396,MATCH($A258,'BLS OEWS May2025'!$A$3:$A$1396,0)),"")</f>
        <v>Physical Scientists, All Other</v>
      </c>
      <c r="C258" s="0" t="s">
        <v>2705</v>
      </c>
      <c r="D258" s="0" t="s">
        <v>2730</v>
      </c>
      <c r="E258" s="0" t="s">
        <v>3372</v>
      </c>
      <c r="F258" s="0" t="str">
        <f aca="false">LEFT($A258,6)&amp;"0"</f>
        <v>19-2090</v>
      </c>
      <c r="G258" s="0" t="n">
        <f aca="false">COUNTIF('HBS Occupation Detail'!$G$3:$G$912,$A258)</f>
        <v>1</v>
      </c>
      <c r="H258" s="27" t="n">
        <f aca="false">AVERAGEIF('HBS Occupation Detail'!$G$3:$G$912,$A258,'HBS Occupation Detail'!$E$3:$E$912)</f>
        <v>0.4</v>
      </c>
      <c r="I258" s="27" t="n">
        <f aca="false">AVERAGEIF('HBS Occupation Detail'!$G$3:$G$912,$A258,'HBS Occupation Detail'!$F$3:$F$912)</f>
        <v>0.26</v>
      </c>
      <c r="J258" s="27" t="n">
        <f aca="false">_xlfn.MAXIFS('HBS Occupation Detail'!$E$3:$E$912,'HBS Occupation Detail'!$G$3:$G$912,$A258)-_xlfn.MINIFS('HBS Occupation Detail'!$E$3:$E$912,'HBS Occupation Detail'!$G$3:$G$912,$A258)</f>
        <v>0</v>
      </c>
      <c r="K258" s="24" t="n">
        <f aca="false">IFERROR(INDEX('BLS OEWS May2025'!$D$3:$D$1396,MATCH($A258,'BLS OEWS May2025'!$A$3:$A$1396,0)),0)</f>
        <v>22300</v>
      </c>
      <c r="L258" s="0" t="str">
        <f aca="false">IF(H258&gt;='Exposure Bands'!$B$6,"High",IF(H258&gt;='Exposure Bands'!$B$5,"Elevated",IF(H258&gt;='Exposure Bands'!$B$4,"Moderate","Low")))</f>
        <v>Elevated</v>
      </c>
      <c r="M258" s="28"/>
    </row>
    <row r="259" customFormat="false" ht="15" hidden="false" customHeight="true" outlineLevel="0" collapsed="false">
      <c r="A259" s="0" t="s">
        <v>554</v>
      </c>
      <c r="B259" s="0" t="str">
        <f aca="false">IFERROR(INDEX('BLS OEWS May2025'!$B$3:$B$1396,MATCH($A259,'BLS OEWS May2025'!$A$3:$A$1396,0)),"")</f>
        <v>Environmental Engineering Technologists and Technicians</v>
      </c>
      <c r="C259" s="0" t="s">
        <v>2705</v>
      </c>
      <c r="D259" s="0" t="s">
        <v>2865</v>
      </c>
      <c r="E259" s="0" t="s">
        <v>3374</v>
      </c>
      <c r="F259" s="0" t="str">
        <f aca="false">LEFT($A259,6)&amp;"0"</f>
        <v>17-3020</v>
      </c>
      <c r="G259" s="0" t="n">
        <f aca="false">COUNTIF('HBS Occupation Detail'!$G$3:$G$912,$A259)</f>
        <v>1</v>
      </c>
      <c r="H259" s="27" t="n">
        <f aca="false">AVERAGEIF('HBS Occupation Detail'!$G$3:$G$912,$A259,'HBS Occupation Detail'!$E$3:$E$912)</f>
        <v>0.4</v>
      </c>
      <c r="I259" s="27" t="n">
        <f aca="false">AVERAGEIF('HBS Occupation Detail'!$G$3:$G$912,$A259,'HBS Occupation Detail'!$F$3:$F$912)</f>
        <v>0.43</v>
      </c>
      <c r="J259" s="27" t="n">
        <f aca="false">_xlfn.MAXIFS('HBS Occupation Detail'!$E$3:$E$912,'HBS Occupation Detail'!$G$3:$G$912,$A259)-_xlfn.MINIFS('HBS Occupation Detail'!$E$3:$E$912,'HBS Occupation Detail'!$G$3:$G$912,$A259)</f>
        <v>0</v>
      </c>
      <c r="K259" s="24" t="n">
        <f aca="false">IFERROR(INDEX('BLS OEWS May2025'!$D$3:$D$1396,MATCH($A259,'BLS OEWS May2025'!$A$3:$A$1396,0)),0)</f>
        <v>12190</v>
      </c>
      <c r="L259" s="0" t="str">
        <f aca="false">IF(H259&gt;='Exposure Bands'!$B$6,"High",IF(H259&gt;='Exposure Bands'!$B$5,"Elevated",IF(H259&gt;='Exposure Bands'!$B$4,"Moderate","Low")))</f>
        <v>Elevated</v>
      </c>
      <c r="M259" s="28"/>
    </row>
    <row r="260" customFormat="false" ht="15" hidden="false" customHeight="true" outlineLevel="0" collapsed="false">
      <c r="A260" s="0" t="s">
        <v>207</v>
      </c>
      <c r="B260" s="0" t="str">
        <f aca="false">IFERROR(INDEX('BLS OEWS May2025'!$B$3:$B$1396,MATCH($A260,'BLS OEWS May2025'!$A$3:$A$1396,0)),"")</f>
        <v>Facilities Managers</v>
      </c>
      <c r="C260" s="0" t="s">
        <v>2705</v>
      </c>
      <c r="D260" s="0" t="s">
        <v>2804</v>
      </c>
      <c r="E260" s="0" t="s">
        <v>4486</v>
      </c>
      <c r="F260" s="0" t="str">
        <f aca="false">LEFT($A260,6)&amp;"0"</f>
        <v>11-3010</v>
      </c>
      <c r="G260" s="0" t="n">
        <f aca="false">COUNTIF('HBS Occupation Detail'!$G$3:$G$912,$A260)</f>
        <v>2</v>
      </c>
      <c r="H260" s="27" t="n">
        <f aca="false">AVERAGEIF('HBS Occupation Detail'!$G$3:$G$912,$A260,'HBS Occupation Detail'!$E$3:$E$912)</f>
        <v>0.39</v>
      </c>
      <c r="I260" s="27" t="n">
        <f aca="false">AVERAGEIF('HBS Occupation Detail'!$G$3:$G$912,$A260,'HBS Occupation Detail'!$F$3:$F$912)</f>
        <v>0.44</v>
      </c>
      <c r="J260" s="27" t="n">
        <f aca="false">_xlfn.MAXIFS('HBS Occupation Detail'!$E$3:$E$912,'HBS Occupation Detail'!$G$3:$G$912,$A260)-_xlfn.MINIFS('HBS Occupation Detail'!$E$3:$E$912,'HBS Occupation Detail'!$G$3:$G$912,$A260)</f>
        <v>0.14</v>
      </c>
      <c r="K260" s="24" t="n">
        <f aca="false">IFERROR(INDEX('BLS OEWS May2025'!$D$3:$D$1396,MATCH($A260,'BLS OEWS May2025'!$A$3:$A$1396,0)),0)</f>
        <v>156180</v>
      </c>
      <c r="L260" s="0" t="str">
        <f aca="false">IF(H260&gt;='Exposure Bands'!$B$6,"High",IF(H260&gt;='Exposure Bands'!$B$5,"Elevated",IF(H260&gt;='Exposure Bands'!$B$4,"Moderate","Low")))</f>
        <v>Elevated</v>
      </c>
      <c r="M260" s="28" t="s">
        <v>4524</v>
      </c>
    </row>
    <row r="261" customFormat="false" ht="15" hidden="false" customHeight="true" outlineLevel="0" collapsed="false">
      <c r="A261" s="0" t="s">
        <v>183</v>
      </c>
      <c r="B261" s="0" t="str">
        <f aca="false">IFERROR(INDEX('BLS OEWS May2025'!$B$3:$B$1396,MATCH($A261,'BLS OEWS May2025'!$A$3:$A$1396,0)),"")</f>
        <v>General and Operations Managers</v>
      </c>
      <c r="C261" s="0" t="s">
        <v>2705</v>
      </c>
      <c r="D261" s="0" t="s">
        <v>2804</v>
      </c>
      <c r="E261" s="0" t="s">
        <v>3380</v>
      </c>
      <c r="F261" s="0" t="str">
        <f aca="false">LEFT($A261,6)&amp;"0"</f>
        <v>11-1020</v>
      </c>
      <c r="G261" s="0" t="n">
        <f aca="false">COUNTIF('HBS Occupation Detail'!$G$3:$G$912,$A261)</f>
        <v>1</v>
      </c>
      <c r="H261" s="27" t="n">
        <f aca="false">AVERAGEIF('HBS Occupation Detail'!$G$3:$G$912,$A261,'HBS Occupation Detail'!$E$3:$E$912)</f>
        <v>0.39</v>
      </c>
      <c r="I261" s="27" t="n">
        <f aca="false">AVERAGEIF('HBS Occupation Detail'!$G$3:$G$912,$A261,'HBS Occupation Detail'!$F$3:$F$912)</f>
        <v>0.41</v>
      </c>
      <c r="J261" s="27" t="n">
        <f aca="false">_xlfn.MAXIFS('HBS Occupation Detail'!$E$3:$E$912,'HBS Occupation Detail'!$G$3:$G$912,$A261)-_xlfn.MINIFS('HBS Occupation Detail'!$E$3:$E$912,'HBS Occupation Detail'!$G$3:$G$912,$A261)</f>
        <v>0</v>
      </c>
      <c r="K261" s="24" t="n">
        <f aca="false">IFERROR(INDEX('BLS OEWS May2025'!$D$3:$D$1396,MATCH($A261,'BLS OEWS May2025'!$A$3:$A$1396,0)),0)</f>
        <v>3503020</v>
      </c>
      <c r="L261" s="0" t="str">
        <f aca="false">IF(H261&gt;='Exposure Bands'!$B$6,"High",IF(H261&gt;='Exposure Bands'!$B$5,"Elevated",IF(H261&gt;='Exposure Bands'!$B$4,"Moderate","Low")))</f>
        <v>Elevated</v>
      </c>
      <c r="M261" s="28"/>
    </row>
    <row r="262" customFormat="false" ht="15" hidden="false" customHeight="true" outlineLevel="0" collapsed="false">
      <c r="A262" s="0" t="s">
        <v>488</v>
      </c>
      <c r="B262" s="0" t="str">
        <f aca="false">IFERROR(INDEX('BLS OEWS May2025'!$B$3:$B$1396,MATCH($A262,'BLS OEWS May2025'!$A$3:$A$1396,0)),"")</f>
        <v>Chemical Engineers</v>
      </c>
      <c r="C262" s="0" t="s">
        <v>2705</v>
      </c>
      <c r="D262" s="0" t="s">
        <v>2865</v>
      </c>
      <c r="E262" s="0" t="s">
        <v>3382</v>
      </c>
      <c r="F262" s="0" t="str">
        <f aca="false">LEFT($A262,6)&amp;"0"</f>
        <v>17-2040</v>
      </c>
      <c r="G262" s="0" t="n">
        <f aca="false">COUNTIF('HBS Occupation Detail'!$G$3:$G$912,$A262)</f>
        <v>1</v>
      </c>
      <c r="H262" s="27" t="n">
        <f aca="false">AVERAGEIF('HBS Occupation Detail'!$G$3:$G$912,$A262,'HBS Occupation Detail'!$E$3:$E$912)</f>
        <v>0.39</v>
      </c>
      <c r="I262" s="27" t="n">
        <f aca="false">AVERAGEIF('HBS Occupation Detail'!$G$3:$G$912,$A262,'HBS Occupation Detail'!$F$3:$F$912)</f>
        <v>0.41</v>
      </c>
      <c r="J262" s="27" t="n">
        <f aca="false">_xlfn.MAXIFS('HBS Occupation Detail'!$E$3:$E$912,'HBS Occupation Detail'!$G$3:$G$912,$A262)-_xlfn.MINIFS('HBS Occupation Detail'!$E$3:$E$912,'HBS Occupation Detail'!$G$3:$G$912,$A262)</f>
        <v>0</v>
      </c>
      <c r="K262" s="24" t="n">
        <f aca="false">IFERROR(INDEX('BLS OEWS May2025'!$D$3:$D$1396,MATCH($A262,'BLS OEWS May2025'!$A$3:$A$1396,0)),0)</f>
        <v>21070</v>
      </c>
      <c r="L262" s="0" t="str">
        <f aca="false">IF(H262&gt;='Exposure Bands'!$B$6,"High",IF(H262&gt;='Exposure Bands'!$B$5,"Elevated",IF(H262&gt;='Exposure Bands'!$B$4,"Moderate","Low")))</f>
        <v>Elevated</v>
      </c>
      <c r="M262" s="28"/>
    </row>
    <row r="263" customFormat="false" ht="15" hidden="false" customHeight="true" outlineLevel="0" collapsed="false">
      <c r="A263" s="0" t="s">
        <v>1179</v>
      </c>
      <c r="B263" s="0" t="str">
        <f aca="false">IFERROR(INDEX('BLS OEWS May2025'!$B$3:$B$1396,MATCH($A263,'BLS OEWS May2025'!$A$3:$A$1396,0)),"")</f>
        <v>Family Medicine Physicians</v>
      </c>
      <c r="C263" s="0" t="s">
        <v>2705</v>
      </c>
      <c r="D263" s="0" t="s">
        <v>2721</v>
      </c>
      <c r="E263" s="0" t="s">
        <v>3384</v>
      </c>
      <c r="F263" s="0" t="str">
        <f aca="false">LEFT($A263,6)&amp;"0"</f>
        <v>29-1210</v>
      </c>
      <c r="G263" s="0" t="n">
        <f aca="false">COUNTIF('HBS Occupation Detail'!$G$3:$G$912,$A263)</f>
        <v>1</v>
      </c>
      <c r="H263" s="27" t="n">
        <f aca="false">AVERAGEIF('HBS Occupation Detail'!$G$3:$G$912,$A263,'HBS Occupation Detail'!$E$3:$E$912)</f>
        <v>0.39</v>
      </c>
      <c r="I263" s="27" t="n">
        <f aca="false">AVERAGEIF('HBS Occupation Detail'!$G$3:$G$912,$A263,'HBS Occupation Detail'!$F$3:$F$912)</f>
        <v>0.5</v>
      </c>
      <c r="J263" s="27" t="n">
        <f aca="false">_xlfn.MAXIFS('HBS Occupation Detail'!$E$3:$E$912,'HBS Occupation Detail'!$G$3:$G$912,$A263)-_xlfn.MINIFS('HBS Occupation Detail'!$E$3:$E$912,'HBS Occupation Detail'!$G$3:$G$912,$A263)</f>
        <v>0</v>
      </c>
      <c r="K263" s="24" t="n">
        <f aca="false">IFERROR(INDEX('BLS OEWS May2025'!$D$3:$D$1396,MATCH($A263,'BLS OEWS May2025'!$A$3:$A$1396,0)),0)</f>
        <v>107510</v>
      </c>
      <c r="L263" s="0" t="str">
        <f aca="false">IF(H263&gt;='Exposure Bands'!$B$6,"High",IF(H263&gt;='Exposure Bands'!$B$5,"Elevated",IF(H263&gt;='Exposure Bands'!$B$4,"Moderate","Low")))</f>
        <v>Elevated</v>
      </c>
      <c r="M263" s="28"/>
    </row>
    <row r="264" customFormat="false" ht="15" hidden="false" customHeight="true" outlineLevel="0" collapsed="false">
      <c r="A264" s="0" t="s">
        <v>286</v>
      </c>
      <c r="B264" s="0" t="str">
        <f aca="false">IFERROR(INDEX('BLS OEWS May2025'!$B$3:$B$1396,MATCH($A264,'BLS OEWS May2025'!$A$3:$A$1396,0)),"")</f>
        <v>Funeral Home Managers</v>
      </c>
      <c r="C264" s="0" t="s">
        <v>2705</v>
      </c>
      <c r="D264" s="0" t="s">
        <v>2804</v>
      </c>
      <c r="E264" s="0" t="s">
        <v>3386</v>
      </c>
      <c r="F264" s="0" t="str">
        <f aca="false">LEFT($A264,6)&amp;"0"</f>
        <v>11-9170</v>
      </c>
      <c r="G264" s="0" t="n">
        <f aca="false">COUNTIF('HBS Occupation Detail'!$G$3:$G$912,$A264)</f>
        <v>1</v>
      </c>
      <c r="H264" s="27" t="n">
        <f aca="false">AVERAGEIF('HBS Occupation Detail'!$G$3:$G$912,$A264,'HBS Occupation Detail'!$E$3:$E$912)</f>
        <v>0.39</v>
      </c>
      <c r="I264" s="27" t="n">
        <f aca="false">AVERAGEIF('HBS Occupation Detail'!$G$3:$G$912,$A264,'HBS Occupation Detail'!$F$3:$F$912)</f>
        <v>0.49</v>
      </c>
      <c r="J264" s="27" t="n">
        <f aca="false">_xlfn.MAXIFS('HBS Occupation Detail'!$E$3:$E$912,'HBS Occupation Detail'!$G$3:$G$912,$A264)-_xlfn.MINIFS('HBS Occupation Detail'!$E$3:$E$912,'HBS Occupation Detail'!$G$3:$G$912,$A264)</f>
        <v>0</v>
      </c>
      <c r="K264" s="24" t="n">
        <f aca="false">IFERROR(INDEX('BLS OEWS May2025'!$D$3:$D$1396,MATCH($A264,'BLS OEWS May2025'!$A$3:$A$1396,0)),0)</f>
        <v>13910</v>
      </c>
      <c r="L264" s="0" t="str">
        <f aca="false">IF(H264&gt;='Exposure Bands'!$B$6,"High",IF(H264&gt;='Exposure Bands'!$B$5,"Elevated",IF(H264&gt;='Exposure Bands'!$B$4,"Moderate","Low")))</f>
        <v>Elevated</v>
      </c>
      <c r="M264" s="28"/>
    </row>
    <row r="265" customFormat="false" ht="15" hidden="false" customHeight="true" outlineLevel="0" collapsed="false">
      <c r="A265" s="0" t="s">
        <v>1277</v>
      </c>
      <c r="B265" s="0" t="str">
        <f aca="false">IFERROR(INDEX('BLS OEWS May2025'!$B$3:$B$1396,MATCH($A265,'BLS OEWS May2025'!$A$3:$A$1396,0)),"")</f>
        <v>Athletic Trainers</v>
      </c>
      <c r="C265" s="0" t="s">
        <v>2705</v>
      </c>
      <c r="D265" s="0" t="s">
        <v>2721</v>
      </c>
      <c r="E265" s="0" t="s">
        <v>3388</v>
      </c>
      <c r="F265" s="0" t="str">
        <f aca="false">LEFT($A265,6)&amp;"0"</f>
        <v>29-9090</v>
      </c>
      <c r="G265" s="0" t="n">
        <f aca="false">COUNTIF('HBS Occupation Detail'!$G$3:$G$912,$A265)</f>
        <v>1</v>
      </c>
      <c r="H265" s="27" t="n">
        <f aca="false">AVERAGEIF('HBS Occupation Detail'!$G$3:$G$912,$A265,'HBS Occupation Detail'!$E$3:$E$912)</f>
        <v>0.39</v>
      </c>
      <c r="I265" s="27" t="n">
        <f aca="false">AVERAGEIF('HBS Occupation Detail'!$G$3:$G$912,$A265,'HBS Occupation Detail'!$F$3:$F$912)</f>
        <v>0.5</v>
      </c>
      <c r="J265" s="27" t="n">
        <f aca="false">_xlfn.MAXIFS('HBS Occupation Detail'!$E$3:$E$912,'HBS Occupation Detail'!$G$3:$G$912,$A265)-_xlfn.MINIFS('HBS Occupation Detail'!$E$3:$E$912,'HBS Occupation Detail'!$G$3:$G$912,$A265)</f>
        <v>0</v>
      </c>
      <c r="K265" s="24" t="n">
        <f aca="false">IFERROR(INDEX('BLS OEWS May2025'!$D$3:$D$1396,MATCH($A265,'BLS OEWS May2025'!$A$3:$A$1396,0)),0)</f>
        <v>30500</v>
      </c>
      <c r="L265" s="0" t="str">
        <f aca="false">IF(H265&gt;='Exposure Bands'!$B$6,"High",IF(H265&gt;='Exposure Bands'!$B$5,"Elevated",IF(H265&gt;='Exposure Bands'!$B$4,"Moderate","Low")))</f>
        <v>Elevated</v>
      </c>
      <c r="M265" s="28"/>
    </row>
    <row r="266" customFormat="false" ht="15" hidden="false" customHeight="true" outlineLevel="0" collapsed="false">
      <c r="A266" s="0" t="s">
        <v>1243</v>
      </c>
      <c r="B266" s="0" t="str">
        <f aca="false">IFERROR(INDEX('BLS OEWS May2025'!$B$3:$B$1396,MATCH($A266,'BLS OEWS May2025'!$A$3:$A$1396,0)),"")</f>
        <v>Pharmacy Technicians</v>
      </c>
      <c r="C266" s="0" t="s">
        <v>2705</v>
      </c>
      <c r="D266" s="0" t="s">
        <v>2721</v>
      </c>
      <c r="E266" s="0" t="s">
        <v>3390</v>
      </c>
      <c r="F266" s="0" t="str">
        <f aca="false">LEFT($A266,6)&amp;"0"</f>
        <v>29-2050</v>
      </c>
      <c r="G266" s="0" t="n">
        <f aca="false">COUNTIF('HBS Occupation Detail'!$G$3:$G$912,$A266)</f>
        <v>1</v>
      </c>
      <c r="H266" s="27" t="n">
        <f aca="false">AVERAGEIF('HBS Occupation Detail'!$G$3:$G$912,$A266,'HBS Occupation Detail'!$E$3:$E$912)</f>
        <v>0.39</v>
      </c>
      <c r="I266" s="27" t="n">
        <f aca="false">AVERAGEIF('HBS Occupation Detail'!$G$3:$G$912,$A266,'HBS Occupation Detail'!$F$3:$F$912)</f>
        <v>0.5</v>
      </c>
      <c r="J266" s="27" t="n">
        <f aca="false">_xlfn.MAXIFS('HBS Occupation Detail'!$E$3:$E$912,'HBS Occupation Detail'!$G$3:$G$912,$A266)-_xlfn.MINIFS('HBS Occupation Detail'!$E$3:$E$912,'HBS Occupation Detail'!$G$3:$G$912,$A266)</f>
        <v>0</v>
      </c>
      <c r="K266" s="24" t="n">
        <f aca="false">IFERROR(INDEX('BLS OEWS May2025'!$D$3:$D$1396,MATCH($A266,'BLS OEWS May2025'!$A$3:$A$1396,0)),0)</f>
        <v>471680</v>
      </c>
      <c r="L266" s="0" t="str">
        <f aca="false">IF(H266&gt;='Exposure Bands'!$B$6,"High",IF(H266&gt;='Exposure Bands'!$B$5,"Elevated",IF(H266&gt;='Exposure Bands'!$B$4,"Moderate","Low")))</f>
        <v>Elevated</v>
      </c>
      <c r="M266" s="28"/>
    </row>
    <row r="267" customFormat="false" ht="15" hidden="false" customHeight="true" outlineLevel="0" collapsed="false">
      <c r="A267" s="0" t="s">
        <v>1566</v>
      </c>
      <c r="B267" s="0" t="str">
        <f aca="false">IFERROR(INDEX('BLS OEWS May2025'!$B$3:$B$1396,MATCH($A267,'BLS OEWS May2025'!$A$3:$A$1396,0)),"")</f>
        <v>Morticians, Undertakers, and Funeral Arrangers</v>
      </c>
      <c r="C267" s="0" t="s">
        <v>2705</v>
      </c>
      <c r="D267" s="0" t="s">
        <v>2769</v>
      </c>
      <c r="E267" s="0" t="s">
        <v>3392</v>
      </c>
      <c r="F267" s="0" t="str">
        <f aca="false">LEFT($A267,6)&amp;"0"</f>
        <v>39-4030</v>
      </c>
      <c r="G267" s="0" t="n">
        <f aca="false">COUNTIF('HBS Occupation Detail'!$G$3:$G$912,$A267)</f>
        <v>1</v>
      </c>
      <c r="H267" s="27" t="n">
        <f aca="false">AVERAGEIF('HBS Occupation Detail'!$G$3:$G$912,$A267,'HBS Occupation Detail'!$E$3:$E$912)</f>
        <v>0.39</v>
      </c>
      <c r="I267" s="27" t="n">
        <f aca="false">AVERAGEIF('HBS Occupation Detail'!$G$3:$G$912,$A267,'HBS Occupation Detail'!$F$3:$F$912)</f>
        <v>0.5</v>
      </c>
      <c r="J267" s="27" t="n">
        <f aca="false">_xlfn.MAXIFS('HBS Occupation Detail'!$E$3:$E$912,'HBS Occupation Detail'!$G$3:$G$912,$A267)-_xlfn.MINIFS('HBS Occupation Detail'!$E$3:$E$912,'HBS Occupation Detail'!$G$3:$G$912,$A267)</f>
        <v>0</v>
      </c>
      <c r="K267" s="24" t="n">
        <f aca="false">IFERROR(INDEX('BLS OEWS May2025'!$D$3:$D$1396,MATCH($A267,'BLS OEWS May2025'!$A$3:$A$1396,0)),0)</f>
        <v>25100</v>
      </c>
      <c r="L267" s="0" t="str">
        <f aca="false">IF(H267&gt;='Exposure Bands'!$B$6,"High",IF(H267&gt;='Exposure Bands'!$B$5,"Elevated",IF(H267&gt;='Exposure Bands'!$B$4,"Moderate","Low")))</f>
        <v>Elevated</v>
      </c>
      <c r="M267" s="28"/>
    </row>
    <row r="268" customFormat="false" ht="15" hidden="false" customHeight="true" outlineLevel="0" collapsed="false">
      <c r="A268" s="0" t="s">
        <v>1187</v>
      </c>
      <c r="B268" s="0" t="str">
        <f aca="false">IFERROR(INDEX('BLS OEWS May2025'!$B$3:$B$1396,MATCH($A268,'BLS OEWS May2025'!$A$3:$A$1396,0)),"")</f>
        <v>Pediatricians, General</v>
      </c>
      <c r="C268" s="0" t="s">
        <v>2705</v>
      </c>
      <c r="D268" s="0" t="s">
        <v>2721</v>
      </c>
      <c r="E268" s="0" t="s">
        <v>3394</v>
      </c>
      <c r="F268" s="0" t="str">
        <f aca="false">LEFT($A268,6)&amp;"0"</f>
        <v>29-1220</v>
      </c>
      <c r="G268" s="0" t="n">
        <f aca="false">COUNTIF('HBS Occupation Detail'!$G$3:$G$912,$A268)</f>
        <v>1</v>
      </c>
      <c r="H268" s="27" t="n">
        <f aca="false">AVERAGEIF('HBS Occupation Detail'!$G$3:$G$912,$A268,'HBS Occupation Detail'!$E$3:$E$912)</f>
        <v>0.39</v>
      </c>
      <c r="I268" s="27" t="n">
        <f aca="false">AVERAGEIF('HBS Occupation Detail'!$G$3:$G$912,$A268,'HBS Occupation Detail'!$F$3:$F$912)</f>
        <v>0.5</v>
      </c>
      <c r="J268" s="27" t="n">
        <f aca="false">_xlfn.MAXIFS('HBS Occupation Detail'!$E$3:$E$912,'HBS Occupation Detail'!$G$3:$G$912,$A268)-_xlfn.MINIFS('HBS Occupation Detail'!$E$3:$E$912,'HBS Occupation Detail'!$G$3:$G$912,$A268)</f>
        <v>0</v>
      </c>
      <c r="K268" s="24" t="n">
        <f aca="false">IFERROR(INDEX('BLS OEWS May2025'!$D$3:$D$1396,MATCH($A268,'BLS OEWS May2025'!$A$3:$A$1396,0)),0)</f>
        <v>39390</v>
      </c>
      <c r="L268" s="0" t="str">
        <f aca="false">IF(H268&gt;='Exposure Bands'!$B$6,"High",IF(H268&gt;='Exposure Bands'!$B$5,"Elevated",IF(H268&gt;='Exposure Bands'!$B$4,"Moderate","Low")))</f>
        <v>Elevated</v>
      </c>
      <c r="M268" s="28"/>
    </row>
    <row r="269" customFormat="false" ht="15" hidden="false" customHeight="true" outlineLevel="0" collapsed="false">
      <c r="A269" s="0" t="s">
        <v>277</v>
      </c>
      <c r="B269" s="0" t="str">
        <f aca="false">IFERROR(INDEX('BLS OEWS May2025'!$B$3:$B$1396,MATCH($A269,'BLS OEWS May2025'!$A$3:$A$1396,0)),"")</f>
        <v>Property, Real Estate, and Community Association Managers</v>
      </c>
      <c r="C269" s="0" t="s">
        <v>2705</v>
      </c>
      <c r="D269" s="0" t="s">
        <v>2804</v>
      </c>
      <c r="E269" s="0" t="s">
        <v>3396</v>
      </c>
      <c r="F269" s="0" t="str">
        <f aca="false">LEFT($A269,6)&amp;"0"</f>
        <v>11-9140</v>
      </c>
      <c r="G269" s="0" t="n">
        <f aca="false">COUNTIF('HBS Occupation Detail'!$G$3:$G$912,$A269)</f>
        <v>1</v>
      </c>
      <c r="H269" s="27" t="n">
        <f aca="false">AVERAGEIF('HBS Occupation Detail'!$G$3:$G$912,$A269,'HBS Occupation Detail'!$E$3:$E$912)</f>
        <v>0.39</v>
      </c>
      <c r="I269" s="27" t="n">
        <f aca="false">AVERAGEIF('HBS Occupation Detail'!$G$3:$G$912,$A269,'HBS Occupation Detail'!$F$3:$F$912)</f>
        <v>0.49</v>
      </c>
      <c r="J269" s="27" t="n">
        <f aca="false">_xlfn.MAXIFS('HBS Occupation Detail'!$E$3:$E$912,'HBS Occupation Detail'!$G$3:$G$912,$A269)-_xlfn.MINIFS('HBS Occupation Detail'!$E$3:$E$912,'HBS Occupation Detail'!$G$3:$G$912,$A269)</f>
        <v>0</v>
      </c>
      <c r="K269" s="24" t="n">
        <f aca="false">IFERROR(INDEX('BLS OEWS May2025'!$D$3:$D$1396,MATCH($A269,'BLS OEWS May2025'!$A$3:$A$1396,0)),0)</f>
        <v>311180</v>
      </c>
      <c r="L269" s="0" t="str">
        <f aca="false">IF(H269&gt;='Exposure Bands'!$B$6,"High",IF(H269&gt;='Exposure Bands'!$B$5,"Elevated",IF(H269&gt;='Exposure Bands'!$B$4,"Moderate","Low")))</f>
        <v>Elevated</v>
      </c>
      <c r="M269" s="28"/>
    </row>
    <row r="270" customFormat="false" ht="15" hidden="false" customHeight="true" outlineLevel="0" collapsed="false">
      <c r="A270" s="0" t="s">
        <v>205</v>
      </c>
      <c r="B270" s="0" t="str">
        <f aca="false">IFERROR(INDEX('BLS OEWS May2025'!$B$3:$B$1396,MATCH($A270,'BLS OEWS May2025'!$A$3:$A$1396,0)),"")</f>
        <v>Administrative Services Managers</v>
      </c>
      <c r="C270" s="0" t="s">
        <v>2705</v>
      </c>
      <c r="D270" s="0" t="s">
        <v>2804</v>
      </c>
      <c r="E270" s="0" t="s">
        <v>3398</v>
      </c>
      <c r="F270" s="0" t="str">
        <f aca="false">LEFT($A270,6)&amp;"0"</f>
        <v>11-3010</v>
      </c>
      <c r="G270" s="0" t="n">
        <f aca="false">COUNTIF('HBS Occupation Detail'!$G$3:$G$912,$A270)</f>
        <v>1</v>
      </c>
      <c r="H270" s="27" t="n">
        <f aca="false">AVERAGEIF('HBS Occupation Detail'!$G$3:$G$912,$A270,'HBS Occupation Detail'!$E$3:$E$912)</f>
        <v>0.39</v>
      </c>
      <c r="I270" s="27" t="n">
        <f aca="false">AVERAGEIF('HBS Occupation Detail'!$G$3:$G$912,$A270,'HBS Occupation Detail'!$F$3:$F$912)</f>
        <v>0.49</v>
      </c>
      <c r="J270" s="27" t="n">
        <f aca="false">_xlfn.MAXIFS('HBS Occupation Detail'!$E$3:$E$912,'HBS Occupation Detail'!$G$3:$G$912,$A270)-_xlfn.MINIFS('HBS Occupation Detail'!$E$3:$E$912,'HBS Occupation Detail'!$G$3:$G$912,$A270)</f>
        <v>0</v>
      </c>
      <c r="K270" s="24" t="n">
        <f aca="false">IFERROR(INDEX('BLS OEWS May2025'!$D$3:$D$1396,MATCH($A270,'BLS OEWS May2025'!$A$3:$A$1396,0)),0)</f>
        <v>263960</v>
      </c>
      <c r="L270" s="0" t="str">
        <f aca="false">IF(H270&gt;='Exposure Bands'!$B$6,"High",IF(H270&gt;='Exposure Bands'!$B$5,"Elevated",IF(H270&gt;='Exposure Bands'!$B$4,"Moderate","Low")))</f>
        <v>Elevated</v>
      </c>
      <c r="M270" s="28"/>
    </row>
    <row r="271" customFormat="false" ht="15" hidden="false" customHeight="true" outlineLevel="0" collapsed="false">
      <c r="A271" s="0" t="s">
        <v>904</v>
      </c>
      <c r="B271" s="0" t="str">
        <f aca="false">IFERROR(INDEX('BLS OEWS May2025'!$B$3:$B$1396,MATCH($A271,'BLS OEWS May2025'!$A$3:$A$1396,0)),"")</f>
        <v>Middle School Teachers, Except Special and Career/Technical Education</v>
      </c>
      <c r="C271" s="0" t="s">
        <v>2705</v>
      </c>
      <c r="D271" s="0" t="s">
        <v>2760</v>
      </c>
      <c r="E271" s="0" t="s">
        <v>3400</v>
      </c>
      <c r="F271" s="0" t="str">
        <f aca="false">LEFT($A271,6)&amp;"0"</f>
        <v>25-2020</v>
      </c>
      <c r="G271" s="0" t="n">
        <f aca="false">COUNTIF('HBS Occupation Detail'!$G$3:$G$912,$A271)</f>
        <v>1</v>
      </c>
      <c r="H271" s="27" t="n">
        <f aca="false">AVERAGEIF('HBS Occupation Detail'!$G$3:$G$912,$A271,'HBS Occupation Detail'!$E$3:$E$912)</f>
        <v>0.39</v>
      </c>
      <c r="I271" s="27" t="n">
        <f aca="false">AVERAGEIF('HBS Occupation Detail'!$G$3:$G$912,$A271,'HBS Occupation Detail'!$F$3:$F$912)</f>
        <v>0.5</v>
      </c>
      <c r="J271" s="27" t="n">
        <f aca="false">_xlfn.MAXIFS('HBS Occupation Detail'!$E$3:$E$912,'HBS Occupation Detail'!$G$3:$G$912,$A271)-_xlfn.MINIFS('HBS Occupation Detail'!$E$3:$E$912,'HBS Occupation Detail'!$G$3:$G$912,$A271)</f>
        <v>0</v>
      </c>
      <c r="K271" s="24" t="n">
        <f aca="false">IFERROR(INDEX('BLS OEWS May2025'!$D$3:$D$1396,MATCH($A271,'BLS OEWS May2025'!$A$3:$A$1396,0)),0)</f>
        <v>620090</v>
      </c>
      <c r="L271" s="0" t="str">
        <f aca="false">IF(H271&gt;='Exposure Bands'!$B$6,"High",IF(H271&gt;='Exposure Bands'!$B$5,"Elevated",IF(H271&gt;='Exposure Bands'!$B$4,"Moderate","Low")))</f>
        <v>Elevated</v>
      </c>
      <c r="M271" s="28"/>
    </row>
    <row r="272" customFormat="false" ht="15" hidden="false" customHeight="true" outlineLevel="0" collapsed="false">
      <c r="A272" s="0" t="s">
        <v>870</v>
      </c>
      <c r="B272" s="0" t="str">
        <f aca="false">IFERROR(INDEX('BLS OEWS May2025'!$B$3:$B$1396,MATCH($A272,'BLS OEWS May2025'!$A$3:$A$1396,0)),"")</f>
        <v>Art, Drama, and Music Teachers, Postsecondary</v>
      </c>
      <c r="C272" s="0" t="s">
        <v>2705</v>
      </c>
      <c r="D272" s="0" t="s">
        <v>2760</v>
      </c>
      <c r="E272" s="0" t="s">
        <v>3402</v>
      </c>
      <c r="F272" s="0" t="str">
        <f aca="false">LEFT($A272,6)&amp;"0"</f>
        <v>25-1120</v>
      </c>
      <c r="G272" s="0" t="n">
        <f aca="false">COUNTIF('HBS Occupation Detail'!$G$3:$G$912,$A272)</f>
        <v>1</v>
      </c>
      <c r="H272" s="27" t="n">
        <f aca="false">AVERAGEIF('HBS Occupation Detail'!$G$3:$G$912,$A272,'HBS Occupation Detail'!$E$3:$E$912)</f>
        <v>0.39</v>
      </c>
      <c r="I272" s="27" t="n">
        <f aca="false">AVERAGEIF('HBS Occupation Detail'!$G$3:$G$912,$A272,'HBS Occupation Detail'!$F$3:$F$912)</f>
        <v>0.49</v>
      </c>
      <c r="J272" s="27" t="n">
        <f aca="false">_xlfn.MAXIFS('HBS Occupation Detail'!$E$3:$E$912,'HBS Occupation Detail'!$G$3:$G$912,$A272)-_xlfn.MINIFS('HBS Occupation Detail'!$E$3:$E$912,'HBS Occupation Detail'!$G$3:$G$912,$A272)</f>
        <v>0</v>
      </c>
      <c r="K272" s="24" t="n">
        <f aca="false">IFERROR(INDEX('BLS OEWS May2025'!$D$3:$D$1396,MATCH($A272,'BLS OEWS May2025'!$A$3:$A$1396,0)),0)</f>
        <v>93560</v>
      </c>
      <c r="L272" s="0" t="str">
        <f aca="false">IF(H272&gt;='Exposure Bands'!$B$6,"High",IF(H272&gt;='Exposure Bands'!$B$5,"Elevated",IF(H272&gt;='Exposure Bands'!$B$4,"Moderate","Low")))</f>
        <v>Elevated</v>
      </c>
      <c r="M272" s="28"/>
    </row>
    <row r="273" customFormat="false" ht="15" hidden="false" customHeight="true" outlineLevel="0" collapsed="false">
      <c r="A273" s="0" t="s">
        <v>1126</v>
      </c>
      <c r="B273" s="0" t="str">
        <f aca="false">IFERROR(INDEX('BLS OEWS May2025'!$B$3:$B$1396,MATCH($A273,'BLS OEWS May2025'!$A$3:$A$1396,0)),"")</f>
        <v>Pharmacists</v>
      </c>
      <c r="C273" s="0" t="s">
        <v>2705</v>
      </c>
      <c r="D273" s="0" t="s">
        <v>2721</v>
      </c>
      <c r="E273" s="0" t="s">
        <v>1125</v>
      </c>
      <c r="F273" s="0" t="str">
        <f aca="false">LEFT($A273,6)&amp;"0"</f>
        <v>29-1050</v>
      </c>
      <c r="G273" s="0" t="n">
        <f aca="false">COUNTIF('HBS Occupation Detail'!$G$3:$G$912,$A273)</f>
        <v>1</v>
      </c>
      <c r="H273" s="27" t="n">
        <f aca="false">AVERAGEIF('HBS Occupation Detail'!$G$3:$G$912,$A273,'HBS Occupation Detail'!$E$3:$E$912)</f>
        <v>0.39</v>
      </c>
      <c r="I273" s="27" t="n">
        <f aca="false">AVERAGEIF('HBS Occupation Detail'!$G$3:$G$912,$A273,'HBS Occupation Detail'!$F$3:$F$912)</f>
        <v>0.46</v>
      </c>
      <c r="J273" s="27" t="n">
        <f aca="false">_xlfn.MAXIFS('HBS Occupation Detail'!$E$3:$E$912,'HBS Occupation Detail'!$G$3:$G$912,$A273)-_xlfn.MINIFS('HBS Occupation Detail'!$E$3:$E$912,'HBS Occupation Detail'!$G$3:$G$912,$A273)</f>
        <v>0</v>
      </c>
      <c r="K273" s="24" t="n">
        <f aca="false">IFERROR(INDEX('BLS OEWS May2025'!$D$3:$D$1396,MATCH($A273,'BLS OEWS May2025'!$A$3:$A$1396,0)),0)</f>
        <v>321970</v>
      </c>
      <c r="L273" s="0" t="str">
        <f aca="false">IF(H273&gt;='Exposure Bands'!$B$6,"High",IF(H273&gt;='Exposure Bands'!$B$5,"Elevated",IF(H273&gt;='Exposure Bands'!$B$4,"Moderate","Low")))</f>
        <v>Elevated</v>
      </c>
      <c r="M273" s="28"/>
    </row>
    <row r="274" customFormat="false" ht="15" hidden="false" customHeight="true" outlineLevel="0" collapsed="false">
      <c r="A274" s="0" t="s">
        <v>585</v>
      </c>
      <c r="B274" s="0" t="str">
        <f aca="false">IFERROR(INDEX('BLS OEWS May2025'!$B$3:$B$1396,MATCH($A274,'BLS OEWS May2025'!$A$3:$A$1396,0)),"")</f>
        <v>Zoologists and Wildlife Biologists</v>
      </c>
      <c r="C274" s="0" t="s">
        <v>2705</v>
      </c>
      <c r="D274" s="0" t="s">
        <v>2730</v>
      </c>
      <c r="E274" s="0" t="s">
        <v>3405</v>
      </c>
      <c r="F274" s="0" t="str">
        <f aca="false">LEFT($A274,6)&amp;"0"</f>
        <v>19-1020</v>
      </c>
      <c r="G274" s="0" t="n">
        <f aca="false">COUNTIF('HBS Occupation Detail'!$G$3:$G$912,$A274)</f>
        <v>1</v>
      </c>
      <c r="H274" s="27" t="n">
        <f aca="false">AVERAGEIF('HBS Occupation Detail'!$G$3:$G$912,$A274,'HBS Occupation Detail'!$E$3:$E$912)</f>
        <v>0.39</v>
      </c>
      <c r="I274" s="27" t="n">
        <f aca="false">AVERAGEIF('HBS Occupation Detail'!$G$3:$G$912,$A274,'HBS Occupation Detail'!$F$3:$F$912)</f>
        <v>0.49</v>
      </c>
      <c r="J274" s="27" t="n">
        <f aca="false">_xlfn.MAXIFS('HBS Occupation Detail'!$E$3:$E$912,'HBS Occupation Detail'!$G$3:$G$912,$A274)-_xlfn.MINIFS('HBS Occupation Detail'!$E$3:$E$912,'HBS Occupation Detail'!$G$3:$G$912,$A274)</f>
        <v>0</v>
      </c>
      <c r="K274" s="24" t="n">
        <f aca="false">IFERROR(INDEX('BLS OEWS May2025'!$D$3:$D$1396,MATCH($A274,'BLS OEWS May2025'!$A$3:$A$1396,0)),0)</f>
        <v>18120</v>
      </c>
      <c r="L274" s="0" t="str">
        <f aca="false">IF(H274&gt;='Exposure Bands'!$B$6,"High",IF(H274&gt;='Exposure Bands'!$B$5,"Elevated",IF(H274&gt;='Exposure Bands'!$B$4,"Moderate","Low")))</f>
        <v>Elevated</v>
      </c>
      <c r="M274" s="28"/>
    </row>
    <row r="275" customFormat="false" ht="15" hidden="false" customHeight="true" outlineLevel="0" collapsed="false">
      <c r="A275" s="0" t="s">
        <v>1209</v>
      </c>
      <c r="B275" s="0" t="str">
        <f aca="false">IFERROR(INDEX('BLS OEWS May2025'!$B$3:$B$1396,MATCH($A275,'BLS OEWS May2025'!$A$3:$A$1396,0)),"")</f>
        <v>Acupuncturists</v>
      </c>
      <c r="C275" s="0" t="s">
        <v>2705</v>
      </c>
      <c r="D275" s="0" t="s">
        <v>2721</v>
      </c>
      <c r="E275" s="0" t="s">
        <v>1210</v>
      </c>
      <c r="F275" s="0" t="str">
        <f aca="false">LEFT($A275,6)&amp;"0"</f>
        <v>29-1290</v>
      </c>
      <c r="G275" s="0" t="n">
        <f aca="false">COUNTIF('HBS Occupation Detail'!$G$3:$G$912,$A275)</f>
        <v>1</v>
      </c>
      <c r="H275" s="27" t="n">
        <f aca="false">AVERAGEIF('HBS Occupation Detail'!$G$3:$G$912,$A275,'HBS Occupation Detail'!$E$3:$E$912)</f>
        <v>0.39</v>
      </c>
      <c r="I275" s="27" t="n">
        <f aca="false">AVERAGEIF('HBS Occupation Detail'!$G$3:$G$912,$A275,'HBS Occupation Detail'!$F$3:$F$912)</f>
        <v>0.47</v>
      </c>
      <c r="J275" s="27" t="n">
        <f aca="false">_xlfn.MAXIFS('HBS Occupation Detail'!$E$3:$E$912,'HBS Occupation Detail'!$G$3:$G$912,$A275)-_xlfn.MINIFS('HBS Occupation Detail'!$E$3:$E$912,'HBS Occupation Detail'!$G$3:$G$912,$A275)</f>
        <v>0</v>
      </c>
      <c r="K275" s="24" t="n">
        <f aca="false">IFERROR(INDEX('BLS OEWS May2025'!$D$3:$D$1396,MATCH($A275,'BLS OEWS May2025'!$A$3:$A$1396,0)),0)</f>
        <v>7830</v>
      </c>
      <c r="L275" s="0" t="str">
        <f aca="false">IF(H275&gt;='Exposure Bands'!$B$6,"High",IF(H275&gt;='Exposure Bands'!$B$5,"Elevated",IF(H275&gt;='Exposure Bands'!$B$4,"Moderate","Low")))</f>
        <v>Elevated</v>
      </c>
      <c r="M275" s="28"/>
    </row>
    <row r="276" customFormat="false" ht="15" hidden="false" customHeight="true" outlineLevel="0" collapsed="false">
      <c r="A276" s="0" t="s">
        <v>744</v>
      </c>
      <c r="B276" s="0" t="str">
        <f aca="false">IFERROR(INDEX('BLS OEWS May2025'!$B$3:$B$1396,MATCH($A276,'BLS OEWS May2025'!$A$3:$A$1396,0)),"")</f>
        <v>Probation Officers and Correctional Treatment Specialists</v>
      </c>
      <c r="C276" s="0" t="s">
        <v>2705</v>
      </c>
      <c r="D276" s="0" t="s">
        <v>2769</v>
      </c>
      <c r="E276" s="0" t="s">
        <v>3408</v>
      </c>
      <c r="F276" s="0" t="str">
        <f aca="false">LEFT($A276,6)&amp;"0"</f>
        <v>21-1090</v>
      </c>
      <c r="G276" s="0" t="n">
        <f aca="false">COUNTIF('HBS Occupation Detail'!$G$3:$G$912,$A276)</f>
        <v>1</v>
      </c>
      <c r="H276" s="27" t="n">
        <f aca="false">AVERAGEIF('HBS Occupation Detail'!$G$3:$G$912,$A276,'HBS Occupation Detail'!$E$3:$E$912)</f>
        <v>0.39</v>
      </c>
      <c r="I276" s="27" t="n">
        <f aca="false">AVERAGEIF('HBS Occupation Detail'!$G$3:$G$912,$A276,'HBS Occupation Detail'!$F$3:$F$912)</f>
        <v>0.48</v>
      </c>
      <c r="J276" s="27" t="n">
        <f aca="false">_xlfn.MAXIFS('HBS Occupation Detail'!$E$3:$E$912,'HBS Occupation Detail'!$G$3:$G$912,$A276)-_xlfn.MINIFS('HBS Occupation Detail'!$E$3:$E$912,'HBS Occupation Detail'!$G$3:$G$912,$A276)</f>
        <v>0</v>
      </c>
      <c r="K276" s="24" t="n">
        <f aca="false">IFERROR(INDEX('BLS OEWS May2025'!$D$3:$D$1396,MATCH($A276,'BLS OEWS May2025'!$A$3:$A$1396,0)),0)</f>
        <v>89390</v>
      </c>
      <c r="L276" s="0" t="str">
        <f aca="false">IF(H276&gt;='Exposure Bands'!$B$6,"High",IF(H276&gt;='Exposure Bands'!$B$5,"Elevated",IF(H276&gt;='Exposure Bands'!$B$4,"Moderate","Low")))</f>
        <v>Elevated</v>
      </c>
      <c r="M276" s="28"/>
    </row>
    <row r="277" customFormat="false" ht="27.75" hidden="false" customHeight="true" outlineLevel="0" collapsed="false">
      <c r="A277" s="0" t="s">
        <v>1195</v>
      </c>
      <c r="B277" s="0" t="str">
        <f aca="false">IFERROR(INDEX('BLS OEWS May2025'!$B$3:$B$1396,MATCH($A277,'BLS OEWS May2025'!$A$3:$A$1396,0)),"")</f>
        <v>Physicians, All Other</v>
      </c>
      <c r="C277" s="0" t="s">
        <v>2705</v>
      </c>
      <c r="D277" s="0" t="s">
        <v>2721</v>
      </c>
      <c r="E277" s="0" t="s">
        <v>4486</v>
      </c>
      <c r="F277" s="0" t="str">
        <f aca="false">LEFT($A277,6)&amp;"0"</f>
        <v>29-1220</v>
      </c>
      <c r="G277" s="0" t="n">
        <f aca="false">COUNTIF('HBS Occupation Detail'!$G$3:$G$912,$A277)</f>
        <v>6</v>
      </c>
      <c r="H277" s="27" t="n">
        <f aca="false">AVERAGEIF('HBS Occupation Detail'!$G$3:$G$912,$A277,'HBS Occupation Detail'!$E$3:$E$912)</f>
        <v>0.381666666666667</v>
      </c>
      <c r="I277" s="27" t="n">
        <f aca="false">AVERAGEIF('HBS Occupation Detail'!$G$3:$G$912,$A277,'HBS Occupation Detail'!$F$3:$F$912)</f>
        <v>0.411666666666667</v>
      </c>
      <c r="J277" s="27" t="n">
        <f aca="false">_xlfn.MAXIFS('HBS Occupation Detail'!$E$3:$E$912,'HBS Occupation Detail'!$G$3:$G$912,$A277)-_xlfn.MINIFS('HBS Occupation Detail'!$E$3:$E$912,'HBS Occupation Detail'!$G$3:$G$912,$A277)</f>
        <v>0.43</v>
      </c>
      <c r="K277" s="24" t="n">
        <f aca="false">IFERROR(INDEX('BLS OEWS May2025'!$D$3:$D$1396,MATCH($A277,'BLS OEWS May2025'!$A$3:$A$1396,0)),0)</f>
        <v>342720</v>
      </c>
      <c r="L277" s="0" t="str">
        <f aca="false">IF(H277&gt;='Exposure Bands'!$B$6,"High",IF(H277&gt;='Exposure Bands'!$B$5,"Elevated",IF(H277&gt;='Exposure Bands'!$B$4,"Moderate","Low")))</f>
        <v>Elevated</v>
      </c>
      <c r="M277" s="28" t="s">
        <v>4525</v>
      </c>
    </row>
    <row r="278" customFormat="false" ht="15" hidden="false" customHeight="true" outlineLevel="0" collapsed="false">
      <c r="A278" s="0" t="s">
        <v>662</v>
      </c>
      <c r="B278" s="0" t="str">
        <f aca="false">IFERROR(INDEX('BLS OEWS May2025'!$B$3:$B$1396,MATCH($A278,'BLS OEWS May2025'!$A$3:$A$1396,0)),"")</f>
        <v>Geographers</v>
      </c>
      <c r="C278" s="0" t="s">
        <v>2705</v>
      </c>
      <c r="D278" s="0" t="s">
        <v>2730</v>
      </c>
      <c r="E278" s="0" t="s">
        <v>663</v>
      </c>
      <c r="F278" s="0" t="str">
        <f aca="false">LEFT($A278,6)&amp;"0"</f>
        <v>19-3090</v>
      </c>
      <c r="G278" s="0" t="n">
        <f aca="false">COUNTIF('HBS Occupation Detail'!$G$3:$G$912,$A278)</f>
        <v>1</v>
      </c>
      <c r="H278" s="27" t="n">
        <f aca="false">AVERAGEIF('HBS Occupation Detail'!$G$3:$G$912,$A278,'HBS Occupation Detail'!$E$3:$E$912)</f>
        <v>0.38</v>
      </c>
      <c r="I278" s="27" t="n">
        <f aca="false">AVERAGEIF('HBS Occupation Detail'!$G$3:$G$912,$A278,'HBS Occupation Detail'!$F$3:$F$912)</f>
        <v>0.35</v>
      </c>
      <c r="J278" s="27" t="n">
        <f aca="false">_xlfn.MAXIFS('HBS Occupation Detail'!$E$3:$E$912,'HBS Occupation Detail'!$G$3:$G$912,$A278)-_xlfn.MINIFS('HBS Occupation Detail'!$E$3:$E$912,'HBS Occupation Detail'!$G$3:$G$912,$A278)</f>
        <v>0</v>
      </c>
      <c r="K278" s="24" t="n">
        <f aca="false">IFERROR(INDEX('BLS OEWS May2025'!$D$3:$D$1396,MATCH($A278,'BLS OEWS May2025'!$A$3:$A$1396,0)),0)</f>
        <v>1400</v>
      </c>
      <c r="L278" s="0" t="str">
        <f aca="false">IF(H278&gt;='Exposure Bands'!$B$6,"High",IF(H278&gt;='Exposure Bands'!$B$5,"Elevated",IF(H278&gt;='Exposure Bands'!$B$4,"Moderate","Low")))</f>
        <v>Elevated</v>
      </c>
      <c r="M278" s="28"/>
    </row>
    <row r="279" customFormat="false" ht="15" hidden="false" customHeight="true" outlineLevel="0" collapsed="false">
      <c r="A279" s="0" t="s">
        <v>1351</v>
      </c>
      <c r="B279" s="0" t="str">
        <f aca="false">IFERROR(INDEX('BLS OEWS May2025'!$B$3:$B$1396,MATCH($A279,'BLS OEWS May2025'!$A$3:$A$1396,0)),"")</f>
        <v>First-Line Supervisors of Security Workers</v>
      </c>
      <c r="C279" s="0" t="s">
        <v>2705</v>
      </c>
      <c r="D279" s="0" t="s">
        <v>2769</v>
      </c>
      <c r="E279" s="0" t="s">
        <v>3411</v>
      </c>
      <c r="F279" s="0" t="str">
        <f aca="false">LEFT($A279,6)&amp;"0"</f>
        <v>33-1090</v>
      </c>
      <c r="G279" s="0" t="n">
        <f aca="false">COUNTIF('HBS Occupation Detail'!$G$3:$G$912,$A279)</f>
        <v>1</v>
      </c>
      <c r="H279" s="27" t="n">
        <f aca="false">AVERAGEIF('HBS Occupation Detail'!$G$3:$G$912,$A279,'HBS Occupation Detail'!$E$3:$E$912)</f>
        <v>0.38</v>
      </c>
      <c r="I279" s="27" t="n">
        <f aca="false">AVERAGEIF('HBS Occupation Detail'!$G$3:$G$912,$A279,'HBS Occupation Detail'!$F$3:$F$912)</f>
        <v>0.49</v>
      </c>
      <c r="J279" s="27" t="n">
        <f aca="false">_xlfn.MAXIFS('HBS Occupation Detail'!$E$3:$E$912,'HBS Occupation Detail'!$G$3:$G$912,$A279)-_xlfn.MINIFS('HBS Occupation Detail'!$E$3:$E$912,'HBS Occupation Detail'!$G$3:$G$912,$A279)</f>
        <v>0</v>
      </c>
      <c r="K279" s="24" t="n">
        <f aca="false">IFERROR(INDEX('BLS OEWS May2025'!$D$3:$D$1396,MATCH($A279,'BLS OEWS May2025'!$A$3:$A$1396,0)),0)</f>
        <v>81480</v>
      </c>
      <c r="L279" s="0" t="str">
        <f aca="false">IF(H279&gt;='Exposure Bands'!$B$6,"High",IF(H279&gt;='Exposure Bands'!$B$5,"Elevated",IF(H279&gt;='Exposure Bands'!$B$4,"Moderate","Low")))</f>
        <v>Elevated</v>
      </c>
      <c r="M279" s="28"/>
    </row>
    <row r="280" customFormat="false" ht="15" hidden="false" customHeight="true" outlineLevel="0" collapsed="false">
      <c r="A280" s="0" t="s">
        <v>1806</v>
      </c>
      <c r="B280" s="0" t="str">
        <f aca="false">IFERROR(INDEX('BLS OEWS May2025'!$B$3:$B$1396,MATCH($A280,'BLS OEWS May2025'!$A$3:$A$1396,0)),"")</f>
        <v>Meter Readers, Utilities</v>
      </c>
      <c r="C280" s="0" t="s">
        <v>2705</v>
      </c>
      <c r="D280" s="0" t="s">
        <v>2713</v>
      </c>
      <c r="E280" s="0" t="s">
        <v>3417</v>
      </c>
      <c r="F280" s="0" t="str">
        <f aca="false">LEFT($A280,6)&amp;"0"</f>
        <v>43-5040</v>
      </c>
      <c r="G280" s="0" t="n">
        <f aca="false">COUNTIF('HBS Occupation Detail'!$G$3:$G$912,$A280)</f>
        <v>1</v>
      </c>
      <c r="H280" s="27" t="n">
        <f aca="false">AVERAGEIF('HBS Occupation Detail'!$G$3:$G$912,$A280,'HBS Occupation Detail'!$E$3:$E$912)</f>
        <v>0.38</v>
      </c>
      <c r="I280" s="27" t="n">
        <f aca="false">AVERAGEIF('HBS Occupation Detail'!$G$3:$G$912,$A280,'HBS Occupation Detail'!$F$3:$F$912)</f>
        <v>0.5</v>
      </c>
      <c r="J280" s="27" t="n">
        <f aca="false">_xlfn.MAXIFS('HBS Occupation Detail'!$E$3:$E$912,'HBS Occupation Detail'!$G$3:$G$912,$A280)-_xlfn.MINIFS('HBS Occupation Detail'!$E$3:$E$912,'HBS Occupation Detail'!$G$3:$G$912,$A280)</f>
        <v>0</v>
      </c>
      <c r="K280" s="24" t="n">
        <f aca="false">IFERROR(INDEX('BLS OEWS May2025'!$D$3:$D$1396,MATCH($A280,'BLS OEWS May2025'!$A$3:$A$1396,0)),0)</f>
        <v>19430</v>
      </c>
      <c r="L280" s="0" t="str">
        <f aca="false">IF(H280&gt;='Exposure Bands'!$B$6,"High",IF(H280&gt;='Exposure Bands'!$B$5,"Elevated",IF(H280&gt;='Exposure Bands'!$B$4,"Moderate","Low")))</f>
        <v>Elevated</v>
      </c>
      <c r="M280" s="28"/>
    </row>
    <row r="281" customFormat="false" ht="15" hidden="false" customHeight="true" outlineLevel="0" collapsed="false">
      <c r="A281" s="0" t="s">
        <v>910</v>
      </c>
      <c r="B281" s="0" t="str">
        <f aca="false">IFERROR(INDEX('BLS OEWS May2025'!$B$3:$B$1396,MATCH($A281,'BLS OEWS May2025'!$A$3:$A$1396,0)),"")</f>
        <v>Secondary School Teachers, Except Special and Career/Technical Education</v>
      </c>
      <c r="C281" s="0" t="s">
        <v>2705</v>
      </c>
      <c r="D281" s="0" t="s">
        <v>2760</v>
      </c>
      <c r="E281" s="0" t="s">
        <v>3419</v>
      </c>
      <c r="F281" s="0" t="str">
        <f aca="false">LEFT($A281,6)&amp;"0"</f>
        <v>25-2030</v>
      </c>
      <c r="G281" s="0" t="n">
        <f aca="false">COUNTIF('HBS Occupation Detail'!$G$3:$G$912,$A281)</f>
        <v>1</v>
      </c>
      <c r="H281" s="27" t="n">
        <f aca="false">AVERAGEIF('HBS Occupation Detail'!$G$3:$G$912,$A281,'HBS Occupation Detail'!$E$3:$E$912)</f>
        <v>0.38</v>
      </c>
      <c r="I281" s="27" t="n">
        <f aca="false">AVERAGEIF('HBS Occupation Detail'!$G$3:$G$912,$A281,'HBS Occupation Detail'!$F$3:$F$912)</f>
        <v>0.48</v>
      </c>
      <c r="J281" s="27" t="n">
        <f aca="false">_xlfn.MAXIFS('HBS Occupation Detail'!$E$3:$E$912,'HBS Occupation Detail'!$G$3:$G$912,$A281)-_xlfn.MINIFS('HBS Occupation Detail'!$E$3:$E$912,'HBS Occupation Detail'!$G$3:$G$912,$A281)</f>
        <v>0</v>
      </c>
      <c r="K281" s="24" t="n">
        <f aca="false">IFERROR(INDEX('BLS OEWS May2025'!$D$3:$D$1396,MATCH($A281,'BLS OEWS May2025'!$A$3:$A$1396,0)),0)</f>
        <v>1065210</v>
      </c>
      <c r="L281" s="0" t="str">
        <f aca="false">IF(H281&gt;='Exposure Bands'!$B$6,"High",IF(H281&gt;='Exposure Bands'!$B$5,"Elevated",IF(H281&gt;='Exposure Bands'!$B$4,"Moderate","Low")))</f>
        <v>Elevated</v>
      </c>
      <c r="M281" s="28"/>
    </row>
    <row r="282" customFormat="false" ht="15" hidden="false" customHeight="true" outlineLevel="0" collapsed="false">
      <c r="A282" s="0" t="s">
        <v>1518</v>
      </c>
      <c r="B282" s="0" t="str">
        <f aca="false">IFERROR(INDEX('BLS OEWS May2025'!$B$3:$B$1396,MATCH($A282,'BLS OEWS May2025'!$A$3:$A$1396,0)),"")</f>
        <v>First-Line Supervisors of Personal Service Workers</v>
      </c>
      <c r="C282" s="0" t="s">
        <v>2705</v>
      </c>
      <c r="D282" s="0" t="s">
        <v>2769</v>
      </c>
      <c r="E282" s="0" t="s">
        <v>3421</v>
      </c>
      <c r="F282" s="0" t="str">
        <f aca="false">LEFT($A282,6)&amp;"0"</f>
        <v>39-1020</v>
      </c>
      <c r="G282" s="0" t="n">
        <f aca="false">COUNTIF('HBS Occupation Detail'!$G$3:$G$912,$A282)</f>
        <v>1</v>
      </c>
      <c r="H282" s="27" t="n">
        <f aca="false">AVERAGEIF('HBS Occupation Detail'!$G$3:$G$912,$A282,'HBS Occupation Detail'!$E$3:$E$912)</f>
        <v>0.38</v>
      </c>
      <c r="I282" s="27" t="n">
        <f aca="false">AVERAGEIF('HBS Occupation Detail'!$G$3:$G$912,$A282,'HBS Occupation Detail'!$F$3:$F$912)</f>
        <v>0.5</v>
      </c>
      <c r="J282" s="27" t="n">
        <f aca="false">_xlfn.MAXIFS('HBS Occupation Detail'!$E$3:$E$912,'HBS Occupation Detail'!$G$3:$G$912,$A282)-_xlfn.MINIFS('HBS Occupation Detail'!$E$3:$E$912,'HBS Occupation Detail'!$G$3:$G$912,$A282)</f>
        <v>0</v>
      </c>
      <c r="K282" s="24" t="n">
        <f aca="false">IFERROR(INDEX('BLS OEWS May2025'!$D$3:$D$1396,MATCH($A282,'BLS OEWS May2025'!$A$3:$A$1396,0)),0)</f>
        <v>114110</v>
      </c>
      <c r="L282" s="0" t="str">
        <f aca="false">IF(H282&gt;='Exposure Bands'!$B$6,"High",IF(H282&gt;='Exposure Bands'!$B$5,"Elevated",IF(H282&gt;='Exposure Bands'!$B$4,"Moderate","Low")))</f>
        <v>Elevated</v>
      </c>
      <c r="M282" s="28"/>
    </row>
    <row r="283" customFormat="false" ht="15" hidden="false" customHeight="true" outlineLevel="0" collapsed="false">
      <c r="A283" s="0" t="s">
        <v>626</v>
      </c>
      <c r="B283" s="0" t="str">
        <f aca="false">IFERROR(INDEX('BLS OEWS May2025'!$B$3:$B$1396,MATCH($A283,'BLS OEWS May2025'!$A$3:$A$1396,0)),"")</f>
        <v>Geoscientists, Except Hydrologists and Geographers</v>
      </c>
      <c r="C283" s="0" t="s">
        <v>2705</v>
      </c>
      <c r="D283" s="0" t="s">
        <v>2730</v>
      </c>
      <c r="E283" s="0" t="s">
        <v>3423</v>
      </c>
      <c r="F283" s="0" t="str">
        <f aca="false">LEFT($A283,6)&amp;"0"</f>
        <v>19-2040</v>
      </c>
      <c r="G283" s="0" t="n">
        <f aca="false">COUNTIF('HBS Occupation Detail'!$G$3:$G$912,$A283)</f>
        <v>1</v>
      </c>
      <c r="H283" s="27" t="n">
        <f aca="false">AVERAGEIF('HBS Occupation Detail'!$G$3:$G$912,$A283,'HBS Occupation Detail'!$E$3:$E$912)</f>
        <v>0.38</v>
      </c>
      <c r="I283" s="27" t="n">
        <f aca="false">AVERAGEIF('HBS Occupation Detail'!$G$3:$G$912,$A283,'HBS Occupation Detail'!$F$3:$F$912)</f>
        <v>0.39</v>
      </c>
      <c r="J283" s="27" t="n">
        <f aca="false">_xlfn.MAXIFS('HBS Occupation Detail'!$E$3:$E$912,'HBS Occupation Detail'!$G$3:$G$912,$A283)-_xlfn.MINIFS('HBS Occupation Detail'!$E$3:$E$912,'HBS Occupation Detail'!$G$3:$G$912,$A283)</f>
        <v>0</v>
      </c>
      <c r="K283" s="24" t="n">
        <f aca="false">IFERROR(INDEX('BLS OEWS May2025'!$D$3:$D$1396,MATCH($A283,'BLS OEWS May2025'!$A$3:$A$1396,0)),0)</f>
        <v>23470</v>
      </c>
      <c r="L283" s="0" t="str">
        <f aca="false">IF(H283&gt;='Exposure Bands'!$B$6,"High",IF(H283&gt;='Exposure Bands'!$B$5,"Elevated",IF(H283&gt;='Exposure Bands'!$B$4,"Moderate","Low")))</f>
        <v>Elevated</v>
      </c>
      <c r="M283" s="28"/>
    </row>
    <row r="284" customFormat="false" ht="15" hidden="false" customHeight="true" outlineLevel="0" collapsed="false">
      <c r="A284" s="0" t="s">
        <v>1189</v>
      </c>
      <c r="B284" s="0" t="str">
        <f aca="false">IFERROR(INDEX('BLS OEWS May2025'!$B$3:$B$1396,MATCH($A284,'BLS OEWS May2025'!$A$3:$A$1396,0)),"")</f>
        <v>Physicians, Pathologists</v>
      </c>
      <c r="C284" s="0" t="s">
        <v>2705</v>
      </c>
      <c r="D284" s="0" t="s">
        <v>2721</v>
      </c>
      <c r="E284" s="0" t="s">
        <v>3427</v>
      </c>
      <c r="F284" s="0" t="str">
        <f aca="false">LEFT($A284,6)&amp;"0"</f>
        <v>29-1220</v>
      </c>
      <c r="G284" s="0" t="n">
        <f aca="false">COUNTIF('HBS Occupation Detail'!$G$3:$G$912,$A284)</f>
        <v>1</v>
      </c>
      <c r="H284" s="27" t="n">
        <f aca="false">AVERAGEIF('HBS Occupation Detail'!$G$3:$G$912,$A284,'HBS Occupation Detail'!$E$3:$E$912)</f>
        <v>0.38</v>
      </c>
      <c r="I284" s="27" t="n">
        <f aca="false">AVERAGEIF('HBS Occupation Detail'!$G$3:$G$912,$A284,'HBS Occupation Detail'!$F$3:$F$912)</f>
        <v>0.48</v>
      </c>
      <c r="J284" s="27" t="n">
        <f aca="false">_xlfn.MAXIFS('HBS Occupation Detail'!$E$3:$E$912,'HBS Occupation Detail'!$G$3:$G$912,$A284)-_xlfn.MINIFS('HBS Occupation Detail'!$E$3:$E$912,'HBS Occupation Detail'!$G$3:$G$912,$A284)</f>
        <v>0</v>
      </c>
      <c r="K284" s="24" t="n">
        <f aca="false">IFERROR(INDEX('BLS OEWS May2025'!$D$3:$D$1396,MATCH($A284,'BLS OEWS May2025'!$A$3:$A$1396,0)),0)</f>
        <v>11110</v>
      </c>
      <c r="L284" s="0" t="str">
        <f aca="false">IF(H284&gt;='Exposure Bands'!$B$6,"High",IF(H284&gt;='Exposure Bands'!$B$5,"Elevated",IF(H284&gt;='Exposure Bands'!$B$4,"Moderate","Low")))</f>
        <v>Elevated</v>
      </c>
      <c r="M284" s="28"/>
    </row>
    <row r="285" customFormat="false" ht="15" hidden="false" customHeight="true" outlineLevel="0" collapsed="false">
      <c r="A285" s="0" t="s">
        <v>1581</v>
      </c>
      <c r="B285" s="0" t="str">
        <f aca="false">IFERROR(INDEX('BLS OEWS May2025'!$B$3:$B$1396,MATCH($A285,'BLS OEWS May2025'!$A$3:$A$1396,0)),"")</f>
        <v>Shampooers</v>
      </c>
      <c r="C285" s="0" t="s">
        <v>2705</v>
      </c>
      <c r="D285" s="0" t="s">
        <v>2769</v>
      </c>
      <c r="E285" s="0" t="s">
        <v>1582</v>
      </c>
      <c r="F285" s="0" t="str">
        <f aca="false">LEFT($A285,6)&amp;"0"</f>
        <v>39-5090</v>
      </c>
      <c r="G285" s="0" t="n">
        <f aca="false">COUNTIF('HBS Occupation Detail'!$G$3:$G$912,$A285)</f>
        <v>1</v>
      </c>
      <c r="H285" s="27" t="n">
        <f aca="false">AVERAGEIF('HBS Occupation Detail'!$G$3:$G$912,$A285,'HBS Occupation Detail'!$E$3:$E$912)</f>
        <v>0.38</v>
      </c>
      <c r="I285" s="27" t="n">
        <f aca="false">AVERAGEIF('HBS Occupation Detail'!$G$3:$G$912,$A285,'HBS Occupation Detail'!$F$3:$F$912)</f>
        <v>0.5</v>
      </c>
      <c r="J285" s="27" t="n">
        <f aca="false">_xlfn.MAXIFS('HBS Occupation Detail'!$E$3:$E$912,'HBS Occupation Detail'!$G$3:$G$912,$A285)-_xlfn.MINIFS('HBS Occupation Detail'!$E$3:$E$912,'HBS Occupation Detail'!$G$3:$G$912,$A285)</f>
        <v>0</v>
      </c>
      <c r="K285" s="24" t="n">
        <f aca="false">IFERROR(INDEX('BLS OEWS May2025'!$D$3:$D$1396,MATCH($A285,'BLS OEWS May2025'!$A$3:$A$1396,0)),0)</f>
        <v>8070</v>
      </c>
      <c r="L285" s="0" t="str">
        <f aca="false">IF(H285&gt;='Exposure Bands'!$B$6,"High",IF(H285&gt;='Exposure Bands'!$B$5,"Elevated",IF(H285&gt;='Exposure Bands'!$B$4,"Moderate","Low")))</f>
        <v>Elevated</v>
      </c>
      <c r="M285" s="28"/>
    </row>
    <row r="286" customFormat="false" ht="15" hidden="false" customHeight="true" outlineLevel="0" collapsed="false">
      <c r="A286" s="0" t="s">
        <v>2645</v>
      </c>
      <c r="B286" s="0" t="str">
        <f aca="false">IFERROR(INDEX('BLS OEWS May2025'!$B$3:$B$1396,MATCH($A286,'BLS OEWS May2025'!$A$3:$A$1396,0)),"")</f>
        <v>Traffic Technicians</v>
      </c>
      <c r="C286" s="0" t="s">
        <v>2705</v>
      </c>
      <c r="D286" s="0" t="s">
        <v>2946</v>
      </c>
      <c r="E286" s="0" t="s">
        <v>3430</v>
      </c>
      <c r="F286" s="0" t="str">
        <f aca="false">LEFT($A286,6)&amp;"0"</f>
        <v>53-6040</v>
      </c>
      <c r="G286" s="0" t="n">
        <f aca="false">COUNTIF('HBS Occupation Detail'!$G$3:$G$912,$A286)</f>
        <v>1</v>
      </c>
      <c r="H286" s="27" t="n">
        <f aca="false">AVERAGEIF('HBS Occupation Detail'!$G$3:$G$912,$A286,'HBS Occupation Detail'!$E$3:$E$912)</f>
        <v>0.38</v>
      </c>
      <c r="I286" s="27" t="n">
        <f aca="false">AVERAGEIF('HBS Occupation Detail'!$G$3:$G$912,$A286,'HBS Occupation Detail'!$F$3:$F$912)</f>
        <v>0.5</v>
      </c>
      <c r="J286" s="27" t="n">
        <f aca="false">_xlfn.MAXIFS('HBS Occupation Detail'!$E$3:$E$912,'HBS Occupation Detail'!$G$3:$G$912,$A286)-_xlfn.MINIFS('HBS Occupation Detail'!$E$3:$E$912,'HBS Occupation Detail'!$G$3:$G$912,$A286)</f>
        <v>0</v>
      </c>
      <c r="K286" s="24" t="n">
        <f aca="false">IFERROR(INDEX('BLS OEWS May2025'!$D$3:$D$1396,MATCH($A286,'BLS OEWS May2025'!$A$3:$A$1396,0)),0)</f>
        <v>7860</v>
      </c>
      <c r="L286" s="0" t="str">
        <f aca="false">IF(H286&gt;='Exposure Bands'!$B$6,"High",IF(H286&gt;='Exposure Bands'!$B$5,"Elevated",IF(H286&gt;='Exposure Bands'!$B$4,"Moderate","Low")))</f>
        <v>Elevated</v>
      </c>
      <c r="M286" s="28"/>
    </row>
    <row r="287" customFormat="false" ht="15" hidden="false" customHeight="true" outlineLevel="0" collapsed="false">
      <c r="A287" s="0" t="s">
        <v>1594</v>
      </c>
      <c r="B287" s="0" t="str">
        <f aca="false">IFERROR(INDEX('BLS OEWS May2025'!$B$3:$B$1396,MATCH($A287,'BLS OEWS May2025'!$A$3:$A$1396,0)),"")</f>
        <v>Tour and Travel Guides</v>
      </c>
      <c r="C287" s="0" t="s">
        <v>4478</v>
      </c>
      <c r="D287" s="0" t="s">
        <v>2769</v>
      </c>
      <c r="E287" s="0" t="s">
        <v>4486</v>
      </c>
      <c r="F287" s="0" t="str">
        <f aca="false">LEFT($A287,6)&amp;"0"</f>
        <v>39-7010</v>
      </c>
      <c r="G287" s="0" t="n">
        <f aca="false">COUNTIF('HBS Occupation Detail'!$G$3:$G$912,$A287)</f>
        <v>2</v>
      </c>
      <c r="H287" s="27" t="n">
        <f aca="false">AVERAGEIF('HBS Occupation Detail'!$G$3:$G$912,$A287,'HBS Occupation Detail'!$E$3:$E$912)</f>
        <v>0.38</v>
      </c>
      <c r="I287" s="27" t="n">
        <f aca="false">AVERAGEIF('HBS Occupation Detail'!$G$3:$G$912,$A287,'HBS Occupation Detail'!$F$3:$F$912)</f>
        <v>0.475</v>
      </c>
      <c r="J287" s="27" t="n">
        <f aca="false">_xlfn.MAXIFS('HBS Occupation Detail'!$E$3:$E$912,'HBS Occupation Detail'!$G$3:$G$912,$A287)-_xlfn.MINIFS('HBS Occupation Detail'!$E$3:$E$912,'HBS Occupation Detail'!$G$3:$G$912,$A287)</f>
        <v>0.12</v>
      </c>
      <c r="K287" s="24" t="n">
        <f aca="false">IFERROR(INDEX('BLS OEWS May2025'!$D$3:$D$1396,MATCH($A287,'BLS OEWS May2025'!$A$3:$A$1396,0)),0)</f>
        <v>53500</v>
      </c>
      <c r="L287" s="0" t="str">
        <f aca="false">IF(H287&gt;='Exposure Bands'!$B$6,"High",IF(H287&gt;='Exposure Bands'!$B$5,"Elevated",IF(H287&gt;='Exposure Bands'!$B$4,"Moderate","Low")))</f>
        <v>Elevated</v>
      </c>
      <c r="M287" s="28" t="s">
        <v>4526</v>
      </c>
    </row>
    <row r="288" customFormat="false" ht="15" hidden="false" customHeight="true" outlineLevel="0" collapsed="false">
      <c r="A288" s="0" t="s">
        <v>591</v>
      </c>
      <c r="B288" s="0" t="str">
        <f aca="false">IFERROR(INDEX('BLS OEWS May2025'!$B$3:$B$1396,MATCH($A288,'BLS OEWS May2025'!$A$3:$A$1396,0)),"")</f>
        <v>Conservation Scientists</v>
      </c>
      <c r="C288" s="0" t="s">
        <v>2705</v>
      </c>
      <c r="D288" s="0" t="s">
        <v>2730</v>
      </c>
      <c r="E288" s="0" t="s">
        <v>4486</v>
      </c>
      <c r="F288" s="0" t="str">
        <f aca="false">LEFT($A288,6)&amp;"0"</f>
        <v>19-1030</v>
      </c>
      <c r="G288" s="0" t="n">
        <f aca="false">COUNTIF('HBS Occupation Detail'!$G$3:$G$912,$A288)</f>
        <v>3</v>
      </c>
      <c r="H288" s="27" t="n">
        <f aca="false">AVERAGEIF('HBS Occupation Detail'!$G$3:$G$912,$A288,'HBS Occupation Detail'!$E$3:$E$912)</f>
        <v>0.38</v>
      </c>
      <c r="I288" s="27" t="n">
        <f aca="false">AVERAGEIF('HBS Occupation Detail'!$G$3:$G$912,$A288,'HBS Occupation Detail'!$F$3:$F$912)</f>
        <v>0.443333333333333</v>
      </c>
      <c r="J288" s="27" t="n">
        <f aca="false">_xlfn.MAXIFS('HBS Occupation Detail'!$E$3:$E$912,'HBS Occupation Detail'!$G$3:$G$912,$A288)-_xlfn.MINIFS('HBS Occupation Detail'!$E$3:$E$912,'HBS Occupation Detail'!$G$3:$G$912,$A288)</f>
        <v>0.07</v>
      </c>
      <c r="K288" s="24" t="n">
        <f aca="false">IFERROR(INDEX('BLS OEWS May2025'!$D$3:$D$1396,MATCH($A288,'BLS OEWS May2025'!$A$3:$A$1396,0)),0)</f>
        <v>25950</v>
      </c>
      <c r="L288" s="0" t="str">
        <f aca="false">IF(H288&gt;='Exposure Bands'!$B$6,"High",IF(H288&gt;='Exposure Bands'!$B$5,"Elevated",IF(H288&gt;='Exposure Bands'!$B$4,"Moderate","Low")))</f>
        <v>Elevated</v>
      </c>
      <c r="M288" s="28" t="s">
        <v>4527</v>
      </c>
    </row>
    <row r="289" customFormat="false" ht="15" hidden="false" customHeight="true" outlineLevel="0" collapsed="false">
      <c r="A289" s="0" t="s">
        <v>816</v>
      </c>
      <c r="B289" s="0" t="str">
        <f aca="false">IFERROR(INDEX('BLS OEWS May2025'!$B$3:$B$1396,MATCH($A289,'BLS OEWS May2025'!$A$3:$A$1396,0)),"")</f>
        <v>Biological Science Teachers, Postsecondary</v>
      </c>
      <c r="C289" s="0" t="s">
        <v>2705</v>
      </c>
      <c r="D289" s="0" t="s">
        <v>2760</v>
      </c>
      <c r="E289" s="0" t="s">
        <v>3432</v>
      </c>
      <c r="F289" s="0" t="str">
        <f aca="false">LEFT($A289,6)&amp;"0"</f>
        <v>25-1040</v>
      </c>
      <c r="G289" s="0" t="n">
        <f aca="false">COUNTIF('HBS Occupation Detail'!$G$3:$G$912,$A289)</f>
        <v>1</v>
      </c>
      <c r="H289" s="27" t="n">
        <f aca="false">AVERAGEIF('HBS Occupation Detail'!$G$3:$G$912,$A289,'HBS Occupation Detail'!$E$3:$E$912)</f>
        <v>0.37</v>
      </c>
      <c r="I289" s="27" t="n">
        <f aca="false">AVERAGEIF('HBS Occupation Detail'!$G$3:$G$912,$A289,'HBS Occupation Detail'!$F$3:$F$912)</f>
        <v>0.5</v>
      </c>
      <c r="J289" s="27" t="n">
        <f aca="false">_xlfn.MAXIFS('HBS Occupation Detail'!$E$3:$E$912,'HBS Occupation Detail'!$G$3:$G$912,$A289)-_xlfn.MINIFS('HBS Occupation Detail'!$E$3:$E$912,'HBS Occupation Detail'!$G$3:$G$912,$A289)</f>
        <v>0</v>
      </c>
      <c r="K289" s="24" t="n">
        <f aca="false">IFERROR(INDEX('BLS OEWS May2025'!$D$3:$D$1396,MATCH($A289,'BLS OEWS May2025'!$A$3:$A$1396,0)),0)</f>
        <v>50190</v>
      </c>
      <c r="L289" s="0" t="str">
        <f aca="false">IF(H289&gt;='Exposure Bands'!$B$6,"High",IF(H289&gt;='Exposure Bands'!$B$5,"Elevated",IF(H289&gt;='Exposure Bands'!$B$4,"Moderate","Low")))</f>
        <v>Elevated</v>
      </c>
      <c r="M289" s="28"/>
    </row>
    <row r="290" customFormat="false" ht="15" hidden="false" customHeight="true" outlineLevel="0" collapsed="false">
      <c r="A290" s="0" t="s">
        <v>307</v>
      </c>
      <c r="B290" s="0" t="str">
        <f aca="false">IFERROR(INDEX('BLS OEWS May2025'!$B$3:$B$1396,MATCH($A290,'BLS OEWS May2025'!$A$3:$A$1396,0)),"")</f>
        <v>Insurance Appraisers, Auto Damage</v>
      </c>
      <c r="C290" s="0" t="s">
        <v>2705</v>
      </c>
      <c r="D290" s="0" t="s">
        <v>2733</v>
      </c>
      <c r="E290" s="0" t="s">
        <v>3434</v>
      </c>
      <c r="F290" s="0" t="str">
        <f aca="false">LEFT($A290,6)&amp;"0"</f>
        <v>13-1030</v>
      </c>
      <c r="G290" s="0" t="n">
        <f aca="false">COUNTIF('HBS Occupation Detail'!$G$3:$G$912,$A290)</f>
        <v>1</v>
      </c>
      <c r="H290" s="27" t="n">
        <f aca="false">AVERAGEIF('HBS Occupation Detail'!$G$3:$G$912,$A290,'HBS Occupation Detail'!$E$3:$E$912)</f>
        <v>0.37</v>
      </c>
      <c r="I290" s="27" t="n">
        <f aca="false">AVERAGEIF('HBS Occupation Detail'!$G$3:$G$912,$A290,'HBS Occupation Detail'!$F$3:$F$912)</f>
        <v>0.49</v>
      </c>
      <c r="J290" s="27" t="n">
        <f aca="false">_xlfn.MAXIFS('HBS Occupation Detail'!$E$3:$E$912,'HBS Occupation Detail'!$G$3:$G$912,$A290)-_xlfn.MINIFS('HBS Occupation Detail'!$E$3:$E$912,'HBS Occupation Detail'!$G$3:$G$912,$A290)</f>
        <v>0</v>
      </c>
      <c r="K290" s="24" t="n">
        <f aca="false">IFERROR(INDEX('BLS OEWS May2025'!$D$3:$D$1396,MATCH($A290,'BLS OEWS May2025'!$A$3:$A$1396,0)),0)</f>
        <v>11560</v>
      </c>
      <c r="L290" s="0" t="str">
        <f aca="false">IF(H290&gt;='Exposure Bands'!$B$6,"High",IF(H290&gt;='Exposure Bands'!$B$5,"Elevated",IF(H290&gt;='Exposure Bands'!$B$4,"Moderate","Low")))</f>
        <v>Elevated</v>
      </c>
      <c r="M290" s="28"/>
    </row>
    <row r="291" customFormat="false" ht="15" hidden="false" customHeight="true" outlineLevel="0" collapsed="false">
      <c r="A291" s="0" t="s">
        <v>521</v>
      </c>
      <c r="B291" s="0" t="str">
        <f aca="false">IFERROR(INDEX('BLS OEWS May2025'!$B$3:$B$1396,MATCH($A291,'BLS OEWS May2025'!$A$3:$A$1396,0)),"")</f>
        <v>Mining and Geological Engineers, Including Mining Safety Engineers</v>
      </c>
      <c r="C291" s="0" t="s">
        <v>2705</v>
      </c>
      <c r="D291" s="0" t="s">
        <v>2865</v>
      </c>
      <c r="E291" s="0" t="s">
        <v>3440</v>
      </c>
      <c r="F291" s="0" t="str">
        <f aca="false">LEFT($A291,6)&amp;"0"</f>
        <v>17-2150</v>
      </c>
      <c r="G291" s="0" t="n">
        <f aca="false">COUNTIF('HBS Occupation Detail'!$G$3:$G$912,$A291)</f>
        <v>1</v>
      </c>
      <c r="H291" s="27" t="n">
        <f aca="false">AVERAGEIF('HBS Occupation Detail'!$G$3:$G$912,$A291,'HBS Occupation Detail'!$E$3:$E$912)</f>
        <v>0.37</v>
      </c>
      <c r="I291" s="27" t="n">
        <f aca="false">AVERAGEIF('HBS Occupation Detail'!$G$3:$G$912,$A291,'HBS Occupation Detail'!$F$3:$F$912)</f>
        <v>0.47</v>
      </c>
      <c r="J291" s="27" t="n">
        <f aca="false">_xlfn.MAXIFS('HBS Occupation Detail'!$E$3:$E$912,'HBS Occupation Detail'!$G$3:$G$912,$A291)-_xlfn.MINIFS('HBS Occupation Detail'!$E$3:$E$912,'HBS Occupation Detail'!$G$3:$G$912,$A291)</f>
        <v>0</v>
      </c>
      <c r="K291" s="24" t="n">
        <f aca="false">IFERROR(INDEX('BLS OEWS May2025'!$D$3:$D$1396,MATCH($A291,'BLS OEWS May2025'!$A$3:$A$1396,0)),0)</f>
        <v>6080</v>
      </c>
      <c r="L291" s="0" t="str">
        <f aca="false">IF(H291&gt;='Exposure Bands'!$B$6,"High",IF(H291&gt;='Exposure Bands'!$B$5,"Elevated",IF(H291&gt;='Exposure Bands'!$B$4,"Moderate","Low")))</f>
        <v>Elevated</v>
      </c>
      <c r="M291" s="28"/>
    </row>
    <row r="292" customFormat="false" ht="15" hidden="false" customHeight="true" outlineLevel="0" collapsed="false">
      <c r="A292" s="0" t="s">
        <v>648</v>
      </c>
      <c r="B292" s="0" t="str">
        <f aca="false">IFERROR(INDEX('BLS OEWS May2025'!$B$3:$B$1396,MATCH($A292,'BLS OEWS May2025'!$A$3:$A$1396,0)),"")</f>
        <v>School Psychologists</v>
      </c>
      <c r="C292" s="0" t="s">
        <v>2705</v>
      </c>
      <c r="D292" s="0" t="s">
        <v>2730</v>
      </c>
      <c r="E292" s="0" t="s">
        <v>3442</v>
      </c>
      <c r="F292" s="0" t="str">
        <f aca="false">LEFT($A292,6)&amp;"0"</f>
        <v>19-3030</v>
      </c>
      <c r="G292" s="0" t="n">
        <f aca="false">COUNTIF('HBS Occupation Detail'!$G$3:$G$912,$A292)</f>
        <v>1</v>
      </c>
      <c r="H292" s="27" t="n">
        <f aca="false">AVERAGEIF('HBS Occupation Detail'!$G$3:$G$912,$A292,'HBS Occupation Detail'!$E$3:$E$912)</f>
        <v>0.37</v>
      </c>
      <c r="I292" s="27" t="n">
        <f aca="false">AVERAGEIF('HBS Occupation Detail'!$G$3:$G$912,$A292,'HBS Occupation Detail'!$F$3:$F$912)</f>
        <v>0.46</v>
      </c>
      <c r="J292" s="27" t="n">
        <f aca="false">_xlfn.MAXIFS('HBS Occupation Detail'!$E$3:$E$912,'HBS Occupation Detail'!$G$3:$G$912,$A292)-_xlfn.MINIFS('HBS Occupation Detail'!$E$3:$E$912,'HBS Occupation Detail'!$G$3:$G$912,$A292)</f>
        <v>0</v>
      </c>
      <c r="K292" s="24" t="n">
        <f aca="false">IFERROR(INDEX('BLS OEWS May2025'!$D$3:$D$1396,MATCH($A292,'BLS OEWS May2025'!$A$3:$A$1396,0)),0)</f>
        <v>63940</v>
      </c>
      <c r="L292" s="0" t="str">
        <f aca="false">IF(H292&gt;='Exposure Bands'!$B$6,"High",IF(H292&gt;='Exposure Bands'!$B$5,"Elevated",IF(H292&gt;='Exposure Bands'!$B$4,"Moderate","Low")))</f>
        <v>Elevated</v>
      </c>
      <c r="M292" s="28"/>
    </row>
    <row r="293" customFormat="false" ht="15" hidden="false" customHeight="true" outlineLevel="0" collapsed="false">
      <c r="A293" s="0" t="s">
        <v>280</v>
      </c>
      <c r="B293" s="0" t="str">
        <f aca="false">IFERROR(INDEX('BLS OEWS May2025'!$B$3:$B$1396,MATCH($A293,'BLS OEWS May2025'!$A$3:$A$1396,0)),"")</f>
        <v>Social and Community Service Managers</v>
      </c>
      <c r="C293" s="0" t="s">
        <v>2705</v>
      </c>
      <c r="D293" s="0" t="s">
        <v>2804</v>
      </c>
      <c r="E293" s="0" t="s">
        <v>3446</v>
      </c>
      <c r="F293" s="0" t="str">
        <f aca="false">LEFT($A293,6)&amp;"0"</f>
        <v>11-9150</v>
      </c>
      <c r="G293" s="0" t="n">
        <f aca="false">COUNTIF('HBS Occupation Detail'!$G$3:$G$912,$A293)</f>
        <v>1</v>
      </c>
      <c r="H293" s="27" t="n">
        <f aca="false">AVERAGEIF('HBS Occupation Detail'!$G$3:$G$912,$A293,'HBS Occupation Detail'!$E$3:$E$912)</f>
        <v>0.37</v>
      </c>
      <c r="I293" s="27" t="n">
        <f aca="false">AVERAGEIF('HBS Occupation Detail'!$G$3:$G$912,$A293,'HBS Occupation Detail'!$F$3:$F$912)</f>
        <v>0.49</v>
      </c>
      <c r="J293" s="27" t="n">
        <f aca="false">_xlfn.MAXIFS('HBS Occupation Detail'!$E$3:$E$912,'HBS Occupation Detail'!$G$3:$G$912,$A293)-_xlfn.MINIFS('HBS Occupation Detail'!$E$3:$E$912,'HBS Occupation Detail'!$G$3:$G$912,$A293)</f>
        <v>0</v>
      </c>
      <c r="K293" s="24" t="n">
        <f aca="false">IFERROR(INDEX('BLS OEWS May2025'!$D$3:$D$1396,MATCH($A293,'BLS OEWS May2025'!$A$3:$A$1396,0)),0)</f>
        <v>209330</v>
      </c>
      <c r="L293" s="0" t="str">
        <f aca="false">IF(H293&gt;='Exposure Bands'!$B$6,"High",IF(H293&gt;='Exposure Bands'!$B$5,"Elevated",IF(H293&gt;='Exposure Bands'!$B$4,"Moderate","Low")))</f>
        <v>Elevated</v>
      </c>
      <c r="M293" s="28"/>
    </row>
    <row r="294" customFormat="false" ht="15" hidden="false" customHeight="true" outlineLevel="0" collapsed="false">
      <c r="A294" s="0" t="s">
        <v>1036</v>
      </c>
      <c r="B294" s="0" t="str">
        <f aca="false">IFERROR(INDEX('BLS OEWS May2025'!$B$3:$B$1396,MATCH($A294,'BLS OEWS May2025'!$A$3:$A$1396,0)),"")</f>
        <v>Music Directors and Composers</v>
      </c>
      <c r="C294" s="0" t="s">
        <v>2705</v>
      </c>
      <c r="D294" s="0" t="s">
        <v>2716</v>
      </c>
      <c r="E294" s="0" t="s">
        <v>3448</v>
      </c>
      <c r="F294" s="0" t="str">
        <f aca="false">LEFT($A294,6)&amp;"0"</f>
        <v>27-2040</v>
      </c>
      <c r="G294" s="0" t="n">
        <f aca="false">COUNTIF('HBS Occupation Detail'!$G$3:$G$912,$A294)</f>
        <v>1</v>
      </c>
      <c r="H294" s="27" t="n">
        <f aca="false">AVERAGEIF('HBS Occupation Detail'!$G$3:$G$912,$A294,'HBS Occupation Detail'!$E$3:$E$912)</f>
        <v>0.37</v>
      </c>
      <c r="I294" s="27" t="n">
        <f aca="false">AVERAGEIF('HBS Occupation Detail'!$G$3:$G$912,$A294,'HBS Occupation Detail'!$F$3:$F$912)</f>
        <v>0.46</v>
      </c>
      <c r="J294" s="27" t="n">
        <f aca="false">_xlfn.MAXIFS('HBS Occupation Detail'!$E$3:$E$912,'HBS Occupation Detail'!$G$3:$G$912,$A294)-_xlfn.MINIFS('HBS Occupation Detail'!$E$3:$E$912,'HBS Occupation Detail'!$G$3:$G$912,$A294)</f>
        <v>0</v>
      </c>
      <c r="K294" s="24" t="n">
        <f aca="false">IFERROR(INDEX('BLS OEWS May2025'!$D$3:$D$1396,MATCH($A294,'BLS OEWS May2025'!$A$3:$A$1396,0)),0)</f>
        <v>12540</v>
      </c>
      <c r="L294" s="0" t="str">
        <f aca="false">IF(H294&gt;='Exposure Bands'!$B$6,"High",IF(H294&gt;='Exposure Bands'!$B$5,"Elevated",IF(H294&gt;='Exposure Bands'!$B$4,"Moderate","Low")))</f>
        <v>Elevated</v>
      </c>
      <c r="M294" s="28"/>
    </row>
    <row r="295" customFormat="false" ht="15" hidden="false" customHeight="true" outlineLevel="0" collapsed="false">
      <c r="A295" s="0" t="s">
        <v>465</v>
      </c>
      <c r="B295" s="0" t="str">
        <f aca="false">IFERROR(INDEX('BLS OEWS May2025'!$B$3:$B$1396,MATCH($A295,'BLS OEWS May2025'!$A$3:$A$1396,0)),"")</f>
        <v>Architects, Except Landscape and Naval</v>
      </c>
      <c r="C295" s="0" t="s">
        <v>2705</v>
      </c>
      <c r="D295" s="0" t="s">
        <v>2865</v>
      </c>
      <c r="E295" s="0" t="s">
        <v>3452</v>
      </c>
      <c r="F295" s="0" t="str">
        <f aca="false">LEFT($A295,6)&amp;"0"</f>
        <v>17-1010</v>
      </c>
      <c r="G295" s="0" t="n">
        <f aca="false">COUNTIF('HBS Occupation Detail'!$G$3:$G$912,$A295)</f>
        <v>1</v>
      </c>
      <c r="H295" s="27" t="n">
        <f aca="false">AVERAGEIF('HBS Occupation Detail'!$G$3:$G$912,$A295,'HBS Occupation Detail'!$E$3:$E$912)</f>
        <v>0.37</v>
      </c>
      <c r="I295" s="27" t="n">
        <f aca="false">AVERAGEIF('HBS Occupation Detail'!$G$3:$G$912,$A295,'HBS Occupation Detail'!$F$3:$F$912)</f>
        <v>0.5</v>
      </c>
      <c r="J295" s="27" t="n">
        <f aca="false">_xlfn.MAXIFS('HBS Occupation Detail'!$E$3:$E$912,'HBS Occupation Detail'!$G$3:$G$912,$A295)-_xlfn.MINIFS('HBS Occupation Detail'!$E$3:$E$912,'HBS Occupation Detail'!$G$3:$G$912,$A295)</f>
        <v>0</v>
      </c>
      <c r="K295" s="24" t="n">
        <f aca="false">IFERROR(INDEX('BLS OEWS May2025'!$D$3:$D$1396,MATCH($A295,'BLS OEWS May2025'!$A$3:$A$1396,0)),0)</f>
        <v>106770</v>
      </c>
      <c r="L295" s="0" t="str">
        <f aca="false">IF(H295&gt;='Exposure Bands'!$B$6,"High",IF(H295&gt;='Exposure Bands'!$B$5,"Elevated",IF(H295&gt;='Exposure Bands'!$B$4,"Moderate","Low")))</f>
        <v>Elevated</v>
      </c>
      <c r="M295" s="28"/>
    </row>
    <row r="296" customFormat="false" ht="15" hidden="false" customHeight="true" outlineLevel="0" collapsed="false">
      <c r="A296" s="0" t="s">
        <v>1105</v>
      </c>
      <c r="B296" s="0" t="str">
        <f aca="false">IFERROR(INDEX('BLS OEWS May2025'!$B$3:$B$1396,MATCH($A296,'BLS OEWS May2025'!$A$3:$A$1396,0)),"")</f>
        <v>Chiropractors</v>
      </c>
      <c r="C296" s="0" t="s">
        <v>2705</v>
      </c>
      <c r="D296" s="0" t="s">
        <v>2721</v>
      </c>
      <c r="E296" s="0" t="s">
        <v>1104</v>
      </c>
      <c r="F296" s="0" t="str">
        <f aca="false">LEFT($A296,6)&amp;"0"</f>
        <v>29-1010</v>
      </c>
      <c r="G296" s="0" t="n">
        <f aca="false">COUNTIF('HBS Occupation Detail'!$G$3:$G$912,$A296)</f>
        <v>1</v>
      </c>
      <c r="H296" s="27" t="n">
        <f aca="false">AVERAGEIF('HBS Occupation Detail'!$G$3:$G$912,$A296,'HBS Occupation Detail'!$E$3:$E$912)</f>
        <v>0.37</v>
      </c>
      <c r="I296" s="27" t="n">
        <f aca="false">AVERAGEIF('HBS Occupation Detail'!$G$3:$G$912,$A296,'HBS Occupation Detail'!$F$3:$F$912)</f>
        <v>0.5</v>
      </c>
      <c r="J296" s="27" t="n">
        <f aca="false">_xlfn.MAXIFS('HBS Occupation Detail'!$E$3:$E$912,'HBS Occupation Detail'!$G$3:$G$912,$A296)-_xlfn.MINIFS('HBS Occupation Detail'!$E$3:$E$912,'HBS Occupation Detail'!$G$3:$G$912,$A296)</f>
        <v>0</v>
      </c>
      <c r="K296" s="24" t="n">
        <f aca="false">IFERROR(INDEX('BLS OEWS May2025'!$D$3:$D$1396,MATCH($A296,'BLS OEWS May2025'!$A$3:$A$1396,0)),0)</f>
        <v>39630</v>
      </c>
      <c r="L296" s="0" t="str">
        <f aca="false">IF(H296&gt;='Exposure Bands'!$B$6,"High",IF(H296&gt;='Exposure Bands'!$B$5,"Elevated",IF(H296&gt;='Exposure Bands'!$B$4,"Moderate","Low")))</f>
        <v>Elevated</v>
      </c>
      <c r="M296" s="28"/>
    </row>
    <row r="297" customFormat="false" ht="15" hidden="false" customHeight="true" outlineLevel="0" collapsed="false">
      <c r="A297" s="0" t="s">
        <v>933</v>
      </c>
      <c r="B297" s="0" t="str">
        <f aca="false">IFERROR(INDEX('BLS OEWS May2025'!$B$3:$B$1396,MATCH($A297,'BLS OEWS May2025'!$A$3:$A$1396,0)),"")</f>
        <v>Self-Enrichment Teachers</v>
      </c>
      <c r="C297" s="0" t="s">
        <v>2705</v>
      </c>
      <c r="D297" s="0" t="s">
        <v>2760</v>
      </c>
      <c r="E297" s="0" t="s">
        <v>3457</v>
      </c>
      <c r="F297" s="0" t="str">
        <f aca="false">LEFT($A297,6)&amp;"0"</f>
        <v>25-3020</v>
      </c>
      <c r="G297" s="0" t="n">
        <f aca="false">COUNTIF('HBS Occupation Detail'!$G$3:$G$912,$A297)</f>
        <v>1</v>
      </c>
      <c r="H297" s="27" t="n">
        <f aca="false">AVERAGEIF('HBS Occupation Detail'!$G$3:$G$912,$A297,'HBS Occupation Detail'!$E$3:$E$912)</f>
        <v>0.36</v>
      </c>
      <c r="I297" s="27" t="n">
        <f aca="false">AVERAGEIF('HBS Occupation Detail'!$G$3:$G$912,$A297,'HBS Occupation Detail'!$F$3:$F$912)</f>
        <v>0.5</v>
      </c>
      <c r="J297" s="27" t="n">
        <f aca="false">_xlfn.MAXIFS('HBS Occupation Detail'!$E$3:$E$912,'HBS Occupation Detail'!$G$3:$G$912,$A297)-_xlfn.MINIFS('HBS Occupation Detail'!$E$3:$E$912,'HBS Occupation Detail'!$G$3:$G$912,$A297)</f>
        <v>0</v>
      </c>
      <c r="K297" s="24" t="n">
        <f aca="false">IFERROR(INDEX('BLS OEWS May2025'!$D$3:$D$1396,MATCH($A297,'BLS OEWS May2025'!$A$3:$A$1396,0)),0)</f>
        <v>332110</v>
      </c>
      <c r="L297" s="0" t="str">
        <f aca="false">IF(H297&gt;='Exposure Bands'!$B$6,"High",IF(H297&gt;='Exposure Bands'!$B$5,"Elevated",IF(H297&gt;='Exposure Bands'!$B$4,"Moderate","Low")))</f>
        <v>Elevated</v>
      </c>
      <c r="M297" s="28"/>
    </row>
    <row r="298" customFormat="false" ht="15" hidden="false" customHeight="true" outlineLevel="0" collapsed="false">
      <c r="A298" s="0" t="s">
        <v>1185</v>
      </c>
      <c r="B298" s="0" t="str">
        <f aca="false">IFERROR(INDEX('BLS OEWS May2025'!$B$3:$B$1396,MATCH($A298,'BLS OEWS May2025'!$A$3:$A$1396,0)),"")</f>
        <v>Obstetricians and Gynecologists</v>
      </c>
      <c r="C298" s="0" t="s">
        <v>2705</v>
      </c>
      <c r="D298" s="0" t="s">
        <v>2721</v>
      </c>
      <c r="E298" s="0" t="s">
        <v>3461</v>
      </c>
      <c r="F298" s="0" t="str">
        <f aca="false">LEFT($A298,6)&amp;"0"</f>
        <v>29-1210</v>
      </c>
      <c r="G298" s="0" t="n">
        <f aca="false">COUNTIF('HBS Occupation Detail'!$G$3:$G$912,$A298)</f>
        <v>1</v>
      </c>
      <c r="H298" s="27" t="n">
        <f aca="false">AVERAGEIF('HBS Occupation Detail'!$G$3:$G$912,$A298,'HBS Occupation Detail'!$E$3:$E$912)</f>
        <v>0.36</v>
      </c>
      <c r="I298" s="27" t="n">
        <f aca="false">AVERAGEIF('HBS Occupation Detail'!$G$3:$G$912,$A298,'HBS Occupation Detail'!$F$3:$F$912)</f>
        <v>0.49</v>
      </c>
      <c r="J298" s="27" t="n">
        <f aca="false">_xlfn.MAXIFS('HBS Occupation Detail'!$E$3:$E$912,'HBS Occupation Detail'!$G$3:$G$912,$A298)-_xlfn.MINIFS('HBS Occupation Detail'!$E$3:$E$912,'HBS Occupation Detail'!$G$3:$G$912,$A298)</f>
        <v>0</v>
      </c>
      <c r="K298" s="24" t="n">
        <f aca="false">IFERROR(INDEX('BLS OEWS May2025'!$D$3:$D$1396,MATCH($A298,'BLS OEWS May2025'!$A$3:$A$1396,0)),0)</f>
        <v>21260</v>
      </c>
      <c r="L298" s="0" t="str">
        <f aca="false">IF(H298&gt;='Exposure Bands'!$B$6,"High",IF(H298&gt;='Exposure Bands'!$B$5,"Elevated",IF(H298&gt;='Exposure Bands'!$B$4,"Moderate","Low")))</f>
        <v>Elevated</v>
      </c>
      <c r="M298" s="28"/>
    </row>
    <row r="299" customFormat="false" ht="15" hidden="false" customHeight="true" outlineLevel="0" collapsed="false">
      <c r="A299" s="0" t="s">
        <v>1731</v>
      </c>
      <c r="B299" s="0" t="str">
        <f aca="false">IFERROR(INDEX('BLS OEWS May2025'!$B$3:$B$1396,MATCH($A299,'BLS OEWS May2025'!$A$3:$A$1396,0)),"")</f>
        <v>Tellers</v>
      </c>
      <c r="C299" s="0" t="s">
        <v>2705</v>
      </c>
      <c r="D299" s="0" t="s">
        <v>2713</v>
      </c>
      <c r="E299" s="0" t="s">
        <v>1730</v>
      </c>
      <c r="F299" s="0" t="str">
        <f aca="false">LEFT($A299,6)&amp;"0"</f>
        <v>43-3070</v>
      </c>
      <c r="G299" s="0" t="n">
        <f aca="false">COUNTIF('HBS Occupation Detail'!$G$3:$G$912,$A299)</f>
        <v>1</v>
      </c>
      <c r="H299" s="27" t="n">
        <f aca="false">AVERAGEIF('HBS Occupation Detail'!$G$3:$G$912,$A299,'HBS Occupation Detail'!$E$3:$E$912)</f>
        <v>0.36</v>
      </c>
      <c r="I299" s="27" t="n">
        <f aca="false">AVERAGEIF('HBS Occupation Detail'!$G$3:$G$912,$A299,'HBS Occupation Detail'!$F$3:$F$912)</f>
        <v>0.49</v>
      </c>
      <c r="J299" s="27" t="n">
        <f aca="false">_xlfn.MAXIFS('HBS Occupation Detail'!$E$3:$E$912,'HBS Occupation Detail'!$G$3:$G$912,$A299)-_xlfn.MINIFS('HBS Occupation Detail'!$E$3:$E$912,'HBS Occupation Detail'!$G$3:$G$912,$A299)</f>
        <v>0</v>
      </c>
      <c r="K299" s="24" t="n">
        <f aca="false">IFERROR(INDEX('BLS OEWS May2025'!$D$3:$D$1396,MATCH($A299,'BLS OEWS May2025'!$A$3:$A$1396,0)),0)</f>
        <v>329480</v>
      </c>
      <c r="L299" s="0" t="str">
        <f aca="false">IF(H299&gt;='Exposure Bands'!$B$6,"High",IF(H299&gt;='Exposure Bands'!$B$5,"Elevated",IF(H299&gt;='Exposure Bands'!$B$4,"Moderate","Low")))</f>
        <v>Elevated</v>
      </c>
      <c r="M299" s="28"/>
    </row>
    <row r="300" customFormat="false" ht="15" hidden="false" customHeight="true" outlineLevel="0" collapsed="false">
      <c r="A300" s="0" t="s">
        <v>497</v>
      </c>
      <c r="B300" s="0" t="str">
        <f aca="false">IFERROR(INDEX('BLS OEWS May2025'!$B$3:$B$1396,MATCH($A300,'BLS OEWS May2025'!$A$3:$A$1396,0)),"")</f>
        <v>Electrical Engineers</v>
      </c>
      <c r="C300" s="0" t="s">
        <v>2705</v>
      </c>
      <c r="D300" s="0" t="s">
        <v>2865</v>
      </c>
      <c r="E300" s="0" t="s">
        <v>3464</v>
      </c>
      <c r="F300" s="0" t="str">
        <f aca="false">LEFT($A300,6)&amp;"0"</f>
        <v>17-2070</v>
      </c>
      <c r="G300" s="0" t="n">
        <f aca="false">COUNTIF('HBS Occupation Detail'!$G$3:$G$912,$A300)</f>
        <v>1</v>
      </c>
      <c r="H300" s="27" t="n">
        <f aca="false">AVERAGEIF('HBS Occupation Detail'!$G$3:$G$912,$A300,'HBS Occupation Detail'!$E$3:$E$912)</f>
        <v>0.36</v>
      </c>
      <c r="I300" s="27" t="n">
        <f aca="false">AVERAGEIF('HBS Occupation Detail'!$G$3:$G$912,$A300,'HBS Occupation Detail'!$F$3:$F$912)</f>
        <v>0.44</v>
      </c>
      <c r="J300" s="27" t="n">
        <f aca="false">_xlfn.MAXIFS('HBS Occupation Detail'!$E$3:$E$912,'HBS Occupation Detail'!$G$3:$G$912,$A300)-_xlfn.MINIFS('HBS Occupation Detail'!$E$3:$E$912,'HBS Occupation Detail'!$G$3:$G$912,$A300)</f>
        <v>0</v>
      </c>
      <c r="K300" s="24" t="n">
        <f aca="false">IFERROR(INDEX('BLS OEWS May2025'!$D$3:$D$1396,MATCH($A300,'BLS OEWS May2025'!$A$3:$A$1396,0)),0)</f>
        <v>198750</v>
      </c>
      <c r="L300" s="0" t="str">
        <f aca="false">IF(H300&gt;='Exposure Bands'!$B$6,"High",IF(H300&gt;='Exposure Bands'!$B$5,"Elevated",IF(H300&gt;='Exposure Bands'!$B$4,"Moderate","Low")))</f>
        <v>Elevated</v>
      </c>
      <c r="M300" s="28"/>
    </row>
    <row r="301" customFormat="false" ht="15" hidden="false" customHeight="true" outlineLevel="0" collapsed="false">
      <c r="A301" s="0" t="s">
        <v>1767</v>
      </c>
      <c r="B301" s="0" t="str">
        <f aca="false">IFERROR(INDEX('BLS OEWS May2025'!$B$3:$B$1396,MATCH($A301,'BLS OEWS May2025'!$A$3:$A$1396,0)),"")</f>
        <v>Library Assistants, Clerical</v>
      </c>
      <c r="C301" s="0" t="s">
        <v>2705</v>
      </c>
      <c r="D301" s="0" t="s">
        <v>2713</v>
      </c>
      <c r="E301" s="0" t="s">
        <v>3466</v>
      </c>
      <c r="F301" s="0" t="str">
        <f aca="false">LEFT($A301,6)&amp;"0"</f>
        <v>43-4120</v>
      </c>
      <c r="G301" s="0" t="n">
        <f aca="false">COUNTIF('HBS Occupation Detail'!$G$3:$G$912,$A301)</f>
        <v>1</v>
      </c>
      <c r="H301" s="27" t="n">
        <f aca="false">AVERAGEIF('HBS Occupation Detail'!$G$3:$G$912,$A301,'HBS Occupation Detail'!$E$3:$E$912)</f>
        <v>0.36</v>
      </c>
      <c r="I301" s="27" t="n">
        <f aca="false">AVERAGEIF('HBS Occupation Detail'!$G$3:$G$912,$A301,'HBS Occupation Detail'!$F$3:$F$912)</f>
        <v>0.5</v>
      </c>
      <c r="J301" s="27" t="n">
        <f aca="false">_xlfn.MAXIFS('HBS Occupation Detail'!$E$3:$E$912,'HBS Occupation Detail'!$G$3:$G$912,$A301)-_xlfn.MINIFS('HBS Occupation Detail'!$E$3:$E$912,'HBS Occupation Detail'!$G$3:$G$912,$A301)</f>
        <v>0</v>
      </c>
      <c r="K301" s="24" t="n">
        <f aca="false">IFERROR(INDEX('BLS OEWS May2025'!$D$3:$D$1396,MATCH($A301,'BLS OEWS May2025'!$A$3:$A$1396,0)),0)</f>
        <v>85520</v>
      </c>
      <c r="L301" s="0" t="str">
        <f aca="false">IF(H301&gt;='Exposure Bands'!$B$6,"High",IF(H301&gt;='Exposure Bands'!$B$5,"Elevated",IF(H301&gt;='Exposure Bands'!$B$4,"Moderate","Low")))</f>
        <v>Elevated</v>
      </c>
      <c r="M301" s="28"/>
    </row>
    <row r="302" customFormat="false" ht="15" hidden="false" customHeight="true" outlineLevel="0" collapsed="false">
      <c r="A302" s="0" t="s">
        <v>852</v>
      </c>
      <c r="B302" s="0" t="str">
        <f aca="false">IFERROR(INDEX('BLS OEWS May2025'!$B$3:$B$1396,MATCH($A302,'BLS OEWS May2025'!$A$3:$A$1396,0)),"")</f>
        <v>Nursing Instructors and Teachers, Postsecondary</v>
      </c>
      <c r="C302" s="0" t="s">
        <v>2705</v>
      </c>
      <c r="D302" s="0" t="s">
        <v>2760</v>
      </c>
      <c r="E302" s="0" t="s">
        <v>3468</v>
      </c>
      <c r="F302" s="0" t="str">
        <f aca="false">LEFT($A302,6)&amp;"0"</f>
        <v>25-1070</v>
      </c>
      <c r="G302" s="0" t="n">
        <f aca="false">COUNTIF('HBS Occupation Detail'!$G$3:$G$912,$A302)</f>
        <v>1</v>
      </c>
      <c r="H302" s="27" t="n">
        <f aca="false">AVERAGEIF('HBS Occupation Detail'!$G$3:$G$912,$A302,'HBS Occupation Detail'!$E$3:$E$912)</f>
        <v>0.36</v>
      </c>
      <c r="I302" s="27" t="n">
        <f aca="false">AVERAGEIF('HBS Occupation Detail'!$G$3:$G$912,$A302,'HBS Occupation Detail'!$F$3:$F$912)</f>
        <v>0.5</v>
      </c>
      <c r="J302" s="27" t="n">
        <f aca="false">_xlfn.MAXIFS('HBS Occupation Detail'!$E$3:$E$912,'HBS Occupation Detail'!$G$3:$G$912,$A302)-_xlfn.MINIFS('HBS Occupation Detail'!$E$3:$E$912,'HBS Occupation Detail'!$G$3:$G$912,$A302)</f>
        <v>0</v>
      </c>
      <c r="K302" s="24" t="n">
        <f aca="false">IFERROR(INDEX('BLS OEWS May2025'!$D$3:$D$1396,MATCH($A302,'BLS OEWS May2025'!$A$3:$A$1396,0)),0)</f>
        <v>77960</v>
      </c>
      <c r="L302" s="0" t="str">
        <f aca="false">IF(H302&gt;='Exposure Bands'!$B$6,"High",IF(H302&gt;='Exposure Bands'!$B$5,"Elevated",IF(H302&gt;='Exposure Bands'!$B$4,"Moderate","Low")))</f>
        <v>Elevated</v>
      </c>
      <c r="M302" s="28"/>
    </row>
    <row r="303" customFormat="false" ht="15" hidden="false" customHeight="true" outlineLevel="0" collapsed="false">
      <c r="A303" s="0" t="s">
        <v>473</v>
      </c>
      <c r="B303" s="0" t="str">
        <f aca="false">IFERROR(INDEX('BLS OEWS May2025'!$B$3:$B$1396,MATCH($A303,'BLS OEWS May2025'!$A$3:$A$1396,0)),"")</f>
        <v>Surveyors</v>
      </c>
      <c r="C303" s="0" t="s">
        <v>2705</v>
      </c>
      <c r="D303" s="0" t="s">
        <v>2865</v>
      </c>
      <c r="E303" s="0" t="s">
        <v>4486</v>
      </c>
      <c r="F303" s="0" t="str">
        <f aca="false">LEFT($A303,6)&amp;"0"</f>
        <v>17-1020</v>
      </c>
      <c r="G303" s="0" t="n">
        <f aca="false">COUNTIF('HBS Occupation Detail'!$G$3:$G$912,$A303)</f>
        <v>2</v>
      </c>
      <c r="H303" s="27" t="n">
        <f aca="false">AVERAGEIF('HBS Occupation Detail'!$G$3:$G$912,$A303,'HBS Occupation Detail'!$E$3:$E$912)</f>
        <v>0.355</v>
      </c>
      <c r="I303" s="27" t="n">
        <f aca="false">AVERAGEIF('HBS Occupation Detail'!$G$3:$G$912,$A303,'HBS Occupation Detail'!$F$3:$F$912)</f>
        <v>0.435</v>
      </c>
      <c r="J303" s="27" t="n">
        <f aca="false">_xlfn.MAXIFS('HBS Occupation Detail'!$E$3:$E$912,'HBS Occupation Detail'!$G$3:$G$912,$A303)-_xlfn.MINIFS('HBS Occupation Detail'!$E$3:$E$912,'HBS Occupation Detail'!$G$3:$G$912,$A303)</f>
        <v>0.17</v>
      </c>
      <c r="K303" s="24" t="n">
        <f aca="false">IFERROR(INDEX('BLS OEWS May2025'!$D$3:$D$1396,MATCH($A303,'BLS OEWS May2025'!$A$3:$A$1396,0)),0)</f>
        <v>50830</v>
      </c>
      <c r="L303" s="0" t="str">
        <f aca="false">IF(H303&gt;='Exposure Bands'!$B$6,"High",IF(H303&gt;='Exposure Bands'!$B$5,"Elevated",IF(H303&gt;='Exposure Bands'!$B$4,"Moderate","Low")))</f>
        <v>Elevated</v>
      </c>
      <c r="M303" s="28" t="s">
        <v>4528</v>
      </c>
    </row>
    <row r="304" customFormat="false" ht="15" hidden="false" customHeight="true" outlineLevel="0" collapsed="false">
      <c r="A304" s="0" t="s">
        <v>650</v>
      </c>
      <c r="B304" s="0" t="str">
        <f aca="false">IFERROR(INDEX('BLS OEWS May2025'!$B$3:$B$1396,MATCH($A304,'BLS OEWS May2025'!$A$3:$A$1396,0)),"")</f>
        <v>Psychologists, All Other</v>
      </c>
      <c r="C304" s="0" t="s">
        <v>2705</v>
      </c>
      <c r="D304" s="0" t="s">
        <v>2730</v>
      </c>
      <c r="E304" s="0" t="s">
        <v>4486</v>
      </c>
      <c r="F304" s="0" t="str">
        <f aca="false">LEFT($A304,6)&amp;"0"</f>
        <v>19-3030</v>
      </c>
      <c r="G304" s="0" t="n">
        <f aca="false">COUNTIF('HBS Occupation Detail'!$G$3:$G$912,$A304)</f>
        <v>2</v>
      </c>
      <c r="H304" s="27" t="n">
        <f aca="false">AVERAGEIF('HBS Occupation Detail'!$G$3:$G$912,$A304,'HBS Occupation Detail'!$E$3:$E$912)</f>
        <v>0.355</v>
      </c>
      <c r="I304" s="27" t="n">
        <f aca="false">AVERAGEIF('HBS Occupation Detail'!$G$3:$G$912,$A304,'HBS Occupation Detail'!$F$3:$F$912)</f>
        <v>0.455</v>
      </c>
      <c r="J304" s="27" t="n">
        <f aca="false">_xlfn.MAXIFS('HBS Occupation Detail'!$E$3:$E$912,'HBS Occupation Detail'!$G$3:$G$912,$A304)-_xlfn.MINIFS('HBS Occupation Detail'!$E$3:$E$912,'HBS Occupation Detail'!$G$3:$G$912,$A304)</f>
        <v>0.15</v>
      </c>
      <c r="K304" s="24" t="n">
        <f aca="false">IFERROR(INDEX('BLS OEWS May2025'!$D$3:$D$1396,MATCH($A304,'BLS OEWS May2025'!$A$3:$A$1396,0)),0)</f>
        <v>18820</v>
      </c>
      <c r="L304" s="0" t="str">
        <f aca="false">IF(H304&gt;='Exposure Bands'!$B$6,"High",IF(H304&gt;='Exposure Bands'!$B$5,"Elevated",IF(H304&gt;='Exposure Bands'!$B$4,"Moderate","Low")))</f>
        <v>Elevated</v>
      </c>
      <c r="M304" s="28" t="s">
        <v>4529</v>
      </c>
    </row>
    <row r="305" customFormat="false" ht="27.75" hidden="false" customHeight="true" outlineLevel="0" collapsed="false">
      <c r="A305" s="0" t="s">
        <v>556</v>
      </c>
      <c r="B305" s="0" t="str">
        <f aca="false">IFERROR(INDEX('BLS OEWS May2025'!$B$3:$B$1396,MATCH($A305,'BLS OEWS May2025'!$A$3:$A$1396,0)),"")</f>
        <v>Industrial Engineering Technologists and Technicians</v>
      </c>
      <c r="C305" s="0" t="s">
        <v>2705</v>
      </c>
      <c r="D305" s="0" t="s">
        <v>2865</v>
      </c>
      <c r="E305" s="0" t="s">
        <v>4486</v>
      </c>
      <c r="F305" s="0" t="str">
        <f aca="false">LEFT($A305,6)&amp;"0"</f>
        <v>17-3020</v>
      </c>
      <c r="G305" s="0" t="n">
        <f aca="false">COUNTIF('HBS Occupation Detail'!$G$3:$G$912,$A305)</f>
        <v>2</v>
      </c>
      <c r="H305" s="27" t="n">
        <f aca="false">AVERAGEIF('HBS Occupation Detail'!$G$3:$G$912,$A305,'HBS Occupation Detail'!$E$3:$E$912)</f>
        <v>0.35</v>
      </c>
      <c r="I305" s="27" t="n">
        <f aca="false">AVERAGEIF('HBS Occupation Detail'!$G$3:$G$912,$A305,'HBS Occupation Detail'!$F$3:$F$912)</f>
        <v>0.46</v>
      </c>
      <c r="J305" s="27" t="n">
        <f aca="false">_xlfn.MAXIFS('HBS Occupation Detail'!$E$3:$E$912,'HBS Occupation Detail'!$G$3:$G$912,$A305)-_xlfn.MINIFS('HBS Occupation Detail'!$E$3:$E$912,'HBS Occupation Detail'!$G$3:$G$912,$A305)</f>
        <v>0.1</v>
      </c>
      <c r="K305" s="24" t="n">
        <f aca="false">IFERROR(INDEX('BLS OEWS May2025'!$D$3:$D$1396,MATCH($A305,'BLS OEWS May2025'!$A$3:$A$1396,0)),0)</f>
        <v>75570</v>
      </c>
      <c r="L305" s="0" t="str">
        <f aca="false">IF(H305&gt;='Exposure Bands'!$B$6,"High",IF(H305&gt;='Exposure Bands'!$B$5,"Elevated",IF(H305&gt;='Exposure Bands'!$B$4,"Moderate","Low")))</f>
        <v>Elevated</v>
      </c>
      <c r="M305" s="28" t="s">
        <v>4530</v>
      </c>
    </row>
    <row r="306" customFormat="false" ht="15" hidden="false" customHeight="true" outlineLevel="0" collapsed="false">
      <c r="A306" s="0" t="s">
        <v>1213</v>
      </c>
      <c r="B306" s="0" t="str">
        <f aca="false">IFERROR(INDEX('BLS OEWS May2025'!$B$3:$B$1396,MATCH($A306,'BLS OEWS May2025'!$A$3:$A$1396,0)),"")</f>
        <v>Healthcare Diagnosing or Treating Practitioners, All Other</v>
      </c>
      <c r="C306" s="0" t="s">
        <v>2705</v>
      </c>
      <c r="D306" s="0" t="s">
        <v>2721</v>
      </c>
      <c r="E306" s="0" t="s">
        <v>4486</v>
      </c>
      <c r="F306" s="0" t="str">
        <f aca="false">LEFT($A306,6)&amp;"0"</f>
        <v>29-1290</v>
      </c>
      <c r="G306" s="0" t="n">
        <f aca="false">COUNTIF('HBS Occupation Detail'!$G$3:$G$912,$A306)</f>
        <v>2</v>
      </c>
      <c r="H306" s="27" t="n">
        <f aca="false">AVERAGEIF('HBS Occupation Detail'!$G$3:$G$912,$A306,'HBS Occupation Detail'!$E$3:$E$912)</f>
        <v>0.35</v>
      </c>
      <c r="I306" s="27" t="n">
        <f aca="false">AVERAGEIF('HBS Occupation Detail'!$G$3:$G$912,$A306,'HBS Occupation Detail'!$F$3:$F$912)</f>
        <v>0.48</v>
      </c>
      <c r="J306" s="27" t="n">
        <f aca="false">_xlfn.MAXIFS('HBS Occupation Detail'!$E$3:$E$912,'HBS Occupation Detail'!$G$3:$G$912,$A306)-_xlfn.MINIFS('HBS Occupation Detail'!$E$3:$E$912,'HBS Occupation Detail'!$G$3:$G$912,$A306)</f>
        <v>0.1</v>
      </c>
      <c r="K306" s="24" t="n">
        <f aca="false">IFERROR(INDEX('BLS OEWS May2025'!$D$3:$D$1396,MATCH($A306,'BLS OEWS May2025'!$A$3:$A$1396,0)),0)</f>
        <v>28630</v>
      </c>
      <c r="L306" s="0" t="str">
        <f aca="false">IF(H306&gt;='Exposure Bands'!$B$6,"High",IF(H306&gt;='Exposure Bands'!$B$5,"Elevated",IF(H306&gt;='Exposure Bands'!$B$4,"Moderate","Low")))</f>
        <v>Elevated</v>
      </c>
      <c r="M306" s="28" t="s">
        <v>4531</v>
      </c>
    </row>
    <row r="307" customFormat="false" ht="15" hidden="false" customHeight="true" outlineLevel="0" collapsed="false">
      <c r="A307" s="0" t="s">
        <v>1379</v>
      </c>
      <c r="B307" s="0" t="str">
        <f aca="false">IFERROR(INDEX('BLS OEWS May2025'!$B$3:$B$1396,MATCH($A307,'BLS OEWS May2025'!$A$3:$A$1396,0)),"")</f>
        <v>Fish and Game Wardens</v>
      </c>
      <c r="C307" s="0" t="s">
        <v>2705</v>
      </c>
      <c r="D307" s="0" t="s">
        <v>2769</v>
      </c>
      <c r="E307" s="0" t="s">
        <v>3470</v>
      </c>
      <c r="F307" s="0" t="str">
        <f aca="false">LEFT($A307,6)&amp;"0"</f>
        <v>33-3030</v>
      </c>
      <c r="G307" s="0" t="n">
        <f aca="false">COUNTIF('HBS Occupation Detail'!$G$3:$G$912,$A307)</f>
        <v>1</v>
      </c>
      <c r="H307" s="27" t="n">
        <f aca="false">AVERAGEIF('HBS Occupation Detail'!$G$3:$G$912,$A307,'HBS Occupation Detail'!$E$3:$E$912)</f>
        <v>0.35</v>
      </c>
      <c r="I307" s="27" t="n">
        <f aca="false">AVERAGEIF('HBS Occupation Detail'!$G$3:$G$912,$A307,'HBS Occupation Detail'!$F$3:$F$912)</f>
        <v>0.5</v>
      </c>
      <c r="J307" s="27" t="n">
        <f aca="false">_xlfn.MAXIFS('HBS Occupation Detail'!$E$3:$E$912,'HBS Occupation Detail'!$G$3:$G$912,$A307)-_xlfn.MINIFS('HBS Occupation Detail'!$E$3:$E$912,'HBS Occupation Detail'!$G$3:$G$912,$A307)</f>
        <v>0</v>
      </c>
      <c r="K307" s="24" t="n">
        <f aca="false">IFERROR(INDEX('BLS OEWS May2025'!$D$3:$D$1396,MATCH($A307,'BLS OEWS May2025'!$A$3:$A$1396,0)),0)</f>
        <v>5770</v>
      </c>
      <c r="L307" s="0" t="str">
        <f aca="false">IF(H307&gt;='Exposure Bands'!$B$6,"High",IF(H307&gt;='Exposure Bands'!$B$5,"Elevated",IF(H307&gt;='Exposure Bands'!$B$4,"Moderate","Low")))</f>
        <v>Elevated</v>
      </c>
      <c r="M307" s="28"/>
    </row>
    <row r="308" customFormat="false" ht="15" hidden="false" customHeight="true" outlineLevel="0" collapsed="false">
      <c r="A308" s="0" t="s">
        <v>2586</v>
      </c>
      <c r="B308" s="0" t="str">
        <f aca="false">IFERROR(INDEX('BLS OEWS May2025'!$B$3:$B$1396,MATCH($A308,'BLS OEWS May2025'!$A$3:$A$1396,0)),"")</f>
        <v>Shuttle Drivers and Chauffeurs</v>
      </c>
      <c r="C308" s="0" t="s">
        <v>2705</v>
      </c>
      <c r="D308" s="0" t="s">
        <v>2946</v>
      </c>
      <c r="E308" s="0" t="s">
        <v>3474</v>
      </c>
      <c r="F308" s="0" t="str">
        <f aca="false">LEFT($A308,6)&amp;"0"</f>
        <v>53-3050</v>
      </c>
      <c r="G308" s="0" t="n">
        <f aca="false">COUNTIF('HBS Occupation Detail'!$G$3:$G$912,$A308)</f>
        <v>1</v>
      </c>
      <c r="H308" s="27" t="n">
        <f aca="false">AVERAGEIF('HBS Occupation Detail'!$G$3:$G$912,$A308,'HBS Occupation Detail'!$E$3:$E$912)</f>
        <v>0.35</v>
      </c>
      <c r="I308" s="27" t="n">
        <f aca="false">AVERAGEIF('HBS Occupation Detail'!$G$3:$G$912,$A308,'HBS Occupation Detail'!$F$3:$F$912)</f>
        <v>0.47</v>
      </c>
      <c r="J308" s="27" t="n">
        <f aca="false">_xlfn.MAXIFS('HBS Occupation Detail'!$E$3:$E$912,'HBS Occupation Detail'!$G$3:$G$912,$A308)-_xlfn.MINIFS('HBS Occupation Detail'!$E$3:$E$912,'HBS Occupation Detail'!$G$3:$G$912,$A308)</f>
        <v>0</v>
      </c>
      <c r="K308" s="24" t="n">
        <f aca="false">IFERROR(INDEX('BLS OEWS May2025'!$D$3:$D$1396,MATCH($A308,'BLS OEWS May2025'!$A$3:$A$1396,0)),0)</f>
        <v>248530</v>
      </c>
      <c r="L308" s="0" t="str">
        <f aca="false">IF(H308&gt;='Exposure Bands'!$B$6,"High",IF(H308&gt;='Exposure Bands'!$B$5,"Elevated",IF(H308&gt;='Exposure Bands'!$B$4,"Moderate","Low")))</f>
        <v>Elevated</v>
      </c>
      <c r="M308" s="28"/>
    </row>
    <row r="309" customFormat="false" ht="15" hidden="false" customHeight="true" outlineLevel="0" collapsed="false">
      <c r="A309" s="0" t="s">
        <v>2097</v>
      </c>
      <c r="B309" s="0" t="str">
        <f aca="false">IFERROR(INDEX('BLS OEWS May2025'!$B$3:$B$1396,MATCH($A309,'BLS OEWS May2025'!$A$3:$A$1396,0)),"")</f>
        <v>First-Line Supervisors of Mechanics, Installers, and Repairers</v>
      </c>
      <c r="C309" s="0" t="s">
        <v>2705</v>
      </c>
      <c r="D309" s="0" t="s">
        <v>2769</v>
      </c>
      <c r="E309" s="0" t="s">
        <v>3476</v>
      </c>
      <c r="F309" s="0" t="str">
        <f aca="false">LEFT($A309,6)&amp;"0"</f>
        <v>49-1010</v>
      </c>
      <c r="G309" s="0" t="n">
        <f aca="false">COUNTIF('HBS Occupation Detail'!$G$3:$G$912,$A309)</f>
        <v>1</v>
      </c>
      <c r="H309" s="27" t="n">
        <f aca="false">AVERAGEIF('HBS Occupation Detail'!$G$3:$G$912,$A309,'HBS Occupation Detail'!$E$3:$E$912)</f>
        <v>0.35</v>
      </c>
      <c r="I309" s="27" t="n">
        <f aca="false">AVERAGEIF('HBS Occupation Detail'!$G$3:$G$912,$A309,'HBS Occupation Detail'!$F$3:$F$912)</f>
        <v>0.5</v>
      </c>
      <c r="J309" s="27" t="n">
        <f aca="false">_xlfn.MAXIFS('HBS Occupation Detail'!$E$3:$E$912,'HBS Occupation Detail'!$G$3:$G$912,$A309)-_xlfn.MINIFS('HBS Occupation Detail'!$E$3:$E$912,'HBS Occupation Detail'!$G$3:$G$912,$A309)</f>
        <v>0</v>
      </c>
      <c r="K309" s="24" t="n">
        <f aca="false">IFERROR(INDEX('BLS OEWS May2025'!$D$3:$D$1396,MATCH($A309,'BLS OEWS May2025'!$A$3:$A$1396,0)),0)</f>
        <v>617500</v>
      </c>
      <c r="L309" s="0" t="str">
        <f aca="false">IF(H309&gt;='Exposure Bands'!$B$6,"High",IF(H309&gt;='Exposure Bands'!$B$5,"Elevated",IF(H309&gt;='Exposure Bands'!$B$4,"Moderate","Low")))</f>
        <v>Elevated</v>
      </c>
      <c r="M309" s="28"/>
    </row>
    <row r="310" customFormat="false" ht="15" hidden="false" customHeight="true" outlineLevel="0" collapsed="false">
      <c r="A310" s="0" t="s">
        <v>1480</v>
      </c>
      <c r="B310" s="0" t="str">
        <f aca="false">IFERROR(INDEX('BLS OEWS May2025'!$B$3:$B$1396,MATCH($A310,'BLS OEWS May2025'!$A$3:$A$1396,0)),"")</f>
        <v>First-Line Supervisors of Landscaping, Lawn Service, and Groundskeeping Workers</v>
      </c>
      <c r="C310" s="0" t="s">
        <v>2705</v>
      </c>
      <c r="D310" s="0" t="s">
        <v>2769</v>
      </c>
      <c r="E310" s="0" t="s">
        <v>3478</v>
      </c>
      <c r="F310" s="0" t="str">
        <f aca="false">LEFT($A310,6)&amp;"0"</f>
        <v>37-1010</v>
      </c>
      <c r="G310" s="0" t="n">
        <f aca="false">COUNTIF('HBS Occupation Detail'!$G$3:$G$912,$A310)</f>
        <v>1</v>
      </c>
      <c r="H310" s="27" t="n">
        <f aca="false">AVERAGEIF('HBS Occupation Detail'!$G$3:$G$912,$A310,'HBS Occupation Detail'!$E$3:$E$912)</f>
        <v>0.35</v>
      </c>
      <c r="I310" s="27" t="n">
        <f aca="false">AVERAGEIF('HBS Occupation Detail'!$G$3:$G$912,$A310,'HBS Occupation Detail'!$F$3:$F$912)</f>
        <v>0.5</v>
      </c>
      <c r="J310" s="27" t="n">
        <f aca="false">_xlfn.MAXIFS('HBS Occupation Detail'!$E$3:$E$912,'HBS Occupation Detail'!$G$3:$G$912,$A310)-_xlfn.MINIFS('HBS Occupation Detail'!$E$3:$E$912,'HBS Occupation Detail'!$G$3:$G$912,$A310)</f>
        <v>0</v>
      </c>
      <c r="K310" s="24" t="n">
        <f aca="false">IFERROR(INDEX('BLS OEWS May2025'!$D$3:$D$1396,MATCH($A310,'BLS OEWS May2025'!$A$3:$A$1396,0)),0)</f>
        <v>130760</v>
      </c>
      <c r="L310" s="0" t="str">
        <f aca="false">IF(H310&gt;='Exposure Bands'!$B$6,"High",IF(H310&gt;='Exposure Bands'!$B$5,"Elevated",IF(H310&gt;='Exposure Bands'!$B$4,"Moderate","Low")))</f>
        <v>Elevated</v>
      </c>
      <c r="M310" s="28"/>
    </row>
    <row r="311" customFormat="false" ht="15" hidden="false" customHeight="true" outlineLevel="0" collapsed="false">
      <c r="A311" s="0" t="s">
        <v>1467</v>
      </c>
      <c r="B311" s="0" t="str">
        <f aca="false">IFERROR(INDEX('BLS OEWS May2025'!$B$3:$B$1396,MATCH($A311,'BLS OEWS May2025'!$A$3:$A$1396,0)),"")</f>
        <v>Hosts and Hostesses, Restaurant, Lounge, and Coffee Shop</v>
      </c>
      <c r="C311" s="0" t="s">
        <v>2705</v>
      </c>
      <c r="D311" s="0" t="s">
        <v>2769</v>
      </c>
      <c r="E311" s="0" t="s">
        <v>3482</v>
      </c>
      <c r="F311" s="0" t="str">
        <f aca="false">LEFT($A311,6)&amp;"0"</f>
        <v>35-9030</v>
      </c>
      <c r="G311" s="0" t="n">
        <f aca="false">COUNTIF('HBS Occupation Detail'!$G$3:$G$912,$A311)</f>
        <v>1</v>
      </c>
      <c r="H311" s="27" t="n">
        <f aca="false">AVERAGEIF('HBS Occupation Detail'!$G$3:$G$912,$A311,'HBS Occupation Detail'!$E$3:$E$912)</f>
        <v>0.35</v>
      </c>
      <c r="I311" s="27" t="n">
        <f aca="false">AVERAGEIF('HBS Occupation Detail'!$G$3:$G$912,$A311,'HBS Occupation Detail'!$F$3:$F$912)</f>
        <v>0.5</v>
      </c>
      <c r="J311" s="27" t="n">
        <f aca="false">_xlfn.MAXIFS('HBS Occupation Detail'!$E$3:$E$912,'HBS Occupation Detail'!$G$3:$G$912,$A311)-_xlfn.MINIFS('HBS Occupation Detail'!$E$3:$E$912,'HBS Occupation Detail'!$G$3:$G$912,$A311)</f>
        <v>0</v>
      </c>
      <c r="K311" s="24" t="n">
        <f aca="false">IFERROR(INDEX('BLS OEWS May2025'!$D$3:$D$1396,MATCH($A311,'BLS OEWS May2025'!$A$3:$A$1396,0)),0)</f>
        <v>432690</v>
      </c>
      <c r="L311" s="0" t="str">
        <f aca="false">IF(H311&gt;='Exposure Bands'!$B$6,"High",IF(H311&gt;='Exposure Bands'!$B$5,"Elevated",IF(H311&gt;='Exposure Bands'!$B$4,"Moderate","Low")))</f>
        <v>Elevated</v>
      </c>
      <c r="M311" s="28"/>
    </row>
    <row r="312" customFormat="false" ht="15" hidden="false" customHeight="true" outlineLevel="0" collapsed="false">
      <c r="A312" s="0" t="s">
        <v>1393</v>
      </c>
      <c r="B312" s="0" t="str">
        <f aca="false">IFERROR(INDEX('BLS OEWS May2025'!$B$3:$B$1396,MATCH($A312,'BLS OEWS May2025'!$A$3:$A$1396,0)),"")</f>
        <v>Animal Control Workers</v>
      </c>
      <c r="C312" s="0" t="s">
        <v>2705</v>
      </c>
      <c r="D312" s="0" t="s">
        <v>2769</v>
      </c>
      <c r="E312" s="0" t="s">
        <v>3486</v>
      </c>
      <c r="F312" s="0" t="str">
        <f aca="false">LEFT($A312,6)&amp;"0"</f>
        <v>33-9010</v>
      </c>
      <c r="G312" s="0" t="n">
        <f aca="false">COUNTIF('HBS Occupation Detail'!$G$3:$G$912,$A312)</f>
        <v>1</v>
      </c>
      <c r="H312" s="27" t="n">
        <f aca="false">AVERAGEIF('HBS Occupation Detail'!$G$3:$G$912,$A312,'HBS Occupation Detail'!$E$3:$E$912)</f>
        <v>0.35</v>
      </c>
      <c r="I312" s="27" t="n">
        <f aca="false">AVERAGEIF('HBS Occupation Detail'!$G$3:$G$912,$A312,'HBS Occupation Detail'!$F$3:$F$912)</f>
        <v>0.49</v>
      </c>
      <c r="J312" s="27" t="n">
        <f aca="false">_xlfn.MAXIFS('HBS Occupation Detail'!$E$3:$E$912,'HBS Occupation Detail'!$G$3:$G$912,$A312)-_xlfn.MINIFS('HBS Occupation Detail'!$E$3:$E$912,'HBS Occupation Detail'!$G$3:$G$912,$A312)</f>
        <v>0</v>
      </c>
      <c r="K312" s="24" t="n">
        <f aca="false">IFERROR(INDEX('BLS OEWS May2025'!$D$3:$D$1396,MATCH($A312,'BLS OEWS May2025'!$A$3:$A$1396,0)),0)</f>
        <v>12070</v>
      </c>
      <c r="L312" s="0" t="str">
        <f aca="false">IF(H312&gt;='Exposure Bands'!$B$6,"High",IF(H312&gt;='Exposure Bands'!$B$5,"Elevated",IF(H312&gt;='Exposure Bands'!$B$4,"Moderate","Low")))</f>
        <v>Elevated</v>
      </c>
      <c r="M312" s="28"/>
    </row>
    <row r="313" customFormat="false" ht="15" hidden="false" customHeight="true" outlineLevel="0" collapsed="false">
      <c r="A313" s="0" t="s">
        <v>1024</v>
      </c>
      <c r="B313" s="0" t="str">
        <f aca="false">IFERROR(INDEX('BLS OEWS May2025'!$B$3:$B$1396,MATCH($A313,'BLS OEWS May2025'!$A$3:$A$1396,0)),"")</f>
        <v>Coaches and Scouts</v>
      </c>
      <c r="C313" s="0" t="s">
        <v>2705</v>
      </c>
      <c r="D313" s="0" t="s">
        <v>2716</v>
      </c>
      <c r="E313" s="0" t="s">
        <v>3490</v>
      </c>
      <c r="F313" s="0" t="str">
        <f aca="false">LEFT($A313,6)&amp;"0"</f>
        <v>27-2020</v>
      </c>
      <c r="G313" s="0" t="n">
        <f aca="false">COUNTIF('HBS Occupation Detail'!$G$3:$G$912,$A313)</f>
        <v>1</v>
      </c>
      <c r="H313" s="27" t="n">
        <f aca="false">AVERAGEIF('HBS Occupation Detail'!$G$3:$G$912,$A313,'HBS Occupation Detail'!$E$3:$E$912)</f>
        <v>0.35</v>
      </c>
      <c r="I313" s="27" t="n">
        <f aca="false">AVERAGEIF('HBS Occupation Detail'!$G$3:$G$912,$A313,'HBS Occupation Detail'!$F$3:$F$912)</f>
        <v>0.5</v>
      </c>
      <c r="J313" s="27" t="n">
        <f aca="false">_xlfn.MAXIFS('HBS Occupation Detail'!$E$3:$E$912,'HBS Occupation Detail'!$G$3:$G$912,$A313)-_xlfn.MINIFS('HBS Occupation Detail'!$E$3:$E$912,'HBS Occupation Detail'!$G$3:$G$912,$A313)</f>
        <v>0</v>
      </c>
      <c r="K313" s="24" t="n">
        <f aca="false">IFERROR(INDEX('BLS OEWS May2025'!$D$3:$D$1396,MATCH($A313,'BLS OEWS May2025'!$A$3:$A$1396,0)),0)</f>
        <v>248950</v>
      </c>
      <c r="L313" s="0" t="str">
        <f aca="false">IF(H313&gt;='Exposure Bands'!$B$6,"High",IF(H313&gt;='Exposure Bands'!$B$5,"Elevated",IF(H313&gt;='Exposure Bands'!$B$4,"Moderate","Low")))</f>
        <v>Elevated</v>
      </c>
      <c r="M313" s="28"/>
    </row>
    <row r="314" customFormat="false" ht="15" hidden="false" customHeight="true" outlineLevel="0" collapsed="false">
      <c r="A314" s="0" t="s">
        <v>1283</v>
      </c>
      <c r="B314" s="0" t="str">
        <f aca="false">IFERROR(INDEX('BLS OEWS May2025'!$B$3:$B$1396,MATCH($A314,'BLS OEWS May2025'!$A$3:$A$1396,0)),"")</f>
        <v>Healthcare Practitioners and Technical Workers, All Other</v>
      </c>
      <c r="C314" s="0" t="s">
        <v>2705</v>
      </c>
      <c r="D314" s="0" t="s">
        <v>2721</v>
      </c>
      <c r="E314" s="0" t="s">
        <v>3492</v>
      </c>
      <c r="F314" s="0" t="str">
        <f aca="false">LEFT($A314,6)&amp;"0"</f>
        <v>29-9090</v>
      </c>
      <c r="G314" s="0" t="n">
        <f aca="false">COUNTIF('HBS Occupation Detail'!$G$3:$G$912,$A314)</f>
        <v>1</v>
      </c>
      <c r="H314" s="27" t="n">
        <f aca="false">AVERAGEIF('HBS Occupation Detail'!$G$3:$G$912,$A314,'HBS Occupation Detail'!$E$3:$E$912)</f>
        <v>0.35</v>
      </c>
      <c r="I314" s="27" t="n">
        <f aca="false">AVERAGEIF('HBS Occupation Detail'!$G$3:$G$912,$A314,'HBS Occupation Detail'!$F$3:$F$912)</f>
        <v>0.5</v>
      </c>
      <c r="J314" s="27" t="n">
        <f aca="false">_xlfn.MAXIFS('HBS Occupation Detail'!$E$3:$E$912,'HBS Occupation Detail'!$G$3:$G$912,$A314)-_xlfn.MINIFS('HBS Occupation Detail'!$E$3:$E$912,'HBS Occupation Detail'!$G$3:$G$912,$A314)</f>
        <v>0</v>
      </c>
      <c r="K314" s="24" t="n">
        <f aca="false">IFERROR(INDEX('BLS OEWS May2025'!$D$3:$D$1396,MATCH($A314,'BLS OEWS May2025'!$A$3:$A$1396,0)),0)</f>
        <v>35010</v>
      </c>
      <c r="L314" s="0" t="str">
        <f aca="false">IF(H314&gt;='Exposure Bands'!$B$6,"High",IF(H314&gt;='Exposure Bands'!$B$5,"Elevated",IF(H314&gt;='Exposure Bands'!$B$4,"Moderate","Low")))</f>
        <v>Elevated</v>
      </c>
      <c r="M314" s="28"/>
    </row>
    <row r="315" customFormat="false" ht="15" hidden="false" customHeight="true" outlineLevel="0" collapsed="false">
      <c r="A315" s="0" t="s">
        <v>912</v>
      </c>
      <c r="B315" s="0" t="str">
        <f aca="false">IFERROR(INDEX('BLS OEWS May2025'!$B$3:$B$1396,MATCH($A315,'BLS OEWS May2025'!$A$3:$A$1396,0)),"")</f>
        <v>Career/Technical Education Teachers, Secondary School</v>
      </c>
      <c r="C315" s="0" t="s">
        <v>2705</v>
      </c>
      <c r="D315" s="0" t="s">
        <v>2760</v>
      </c>
      <c r="E315" s="0" t="s">
        <v>3494</v>
      </c>
      <c r="F315" s="0" t="str">
        <f aca="false">LEFT($A315,6)&amp;"0"</f>
        <v>25-2030</v>
      </c>
      <c r="G315" s="0" t="n">
        <f aca="false">COUNTIF('HBS Occupation Detail'!$G$3:$G$912,$A315)</f>
        <v>1</v>
      </c>
      <c r="H315" s="27" t="n">
        <f aca="false">AVERAGEIF('HBS Occupation Detail'!$G$3:$G$912,$A315,'HBS Occupation Detail'!$E$3:$E$912)</f>
        <v>0.34</v>
      </c>
      <c r="I315" s="27" t="n">
        <f aca="false">AVERAGEIF('HBS Occupation Detail'!$G$3:$G$912,$A315,'HBS Occupation Detail'!$F$3:$F$912)</f>
        <v>0.5</v>
      </c>
      <c r="J315" s="27" t="n">
        <f aca="false">_xlfn.MAXIFS('HBS Occupation Detail'!$E$3:$E$912,'HBS Occupation Detail'!$G$3:$G$912,$A315)-_xlfn.MINIFS('HBS Occupation Detail'!$E$3:$E$912,'HBS Occupation Detail'!$G$3:$G$912,$A315)</f>
        <v>0</v>
      </c>
      <c r="K315" s="24" t="n">
        <f aca="false">IFERROR(INDEX('BLS OEWS May2025'!$D$3:$D$1396,MATCH($A315,'BLS OEWS May2025'!$A$3:$A$1396,0)),0)</f>
        <v>111420</v>
      </c>
      <c r="L315" s="0" t="str">
        <f aca="false">IF(H315&gt;='Exposure Bands'!$B$6,"High",IF(H315&gt;='Exposure Bands'!$B$5,"Elevated",IF(H315&gt;='Exposure Bands'!$B$4,"Moderate","Low")))</f>
        <v>Moderate</v>
      </c>
      <c r="M315" s="28"/>
    </row>
    <row r="316" customFormat="false" ht="15" hidden="false" customHeight="true" outlineLevel="0" collapsed="false">
      <c r="A316" s="0" t="s">
        <v>575</v>
      </c>
      <c r="B316" s="0" t="str">
        <f aca="false">IFERROR(INDEX('BLS OEWS May2025'!$B$3:$B$1396,MATCH($A316,'BLS OEWS May2025'!$A$3:$A$1396,0)),"")</f>
        <v>Food Scientists and Technologists</v>
      </c>
      <c r="C316" s="0" t="s">
        <v>2705</v>
      </c>
      <c r="D316" s="0" t="s">
        <v>2730</v>
      </c>
      <c r="E316" s="0" t="s">
        <v>3496</v>
      </c>
      <c r="F316" s="0" t="str">
        <f aca="false">LEFT($A316,6)&amp;"0"</f>
        <v>19-1010</v>
      </c>
      <c r="G316" s="0" t="n">
        <f aca="false">COUNTIF('HBS Occupation Detail'!$G$3:$G$912,$A316)</f>
        <v>1</v>
      </c>
      <c r="H316" s="27" t="n">
        <f aca="false">AVERAGEIF('HBS Occupation Detail'!$G$3:$G$912,$A316,'HBS Occupation Detail'!$E$3:$E$912)</f>
        <v>0.34</v>
      </c>
      <c r="I316" s="27" t="n">
        <f aca="false">AVERAGEIF('HBS Occupation Detail'!$G$3:$G$912,$A316,'HBS Occupation Detail'!$F$3:$F$912)</f>
        <v>0.48</v>
      </c>
      <c r="J316" s="27" t="n">
        <f aca="false">_xlfn.MAXIFS('HBS Occupation Detail'!$E$3:$E$912,'HBS Occupation Detail'!$G$3:$G$912,$A316)-_xlfn.MINIFS('HBS Occupation Detail'!$E$3:$E$912,'HBS Occupation Detail'!$G$3:$G$912,$A316)</f>
        <v>0</v>
      </c>
      <c r="K316" s="24" t="n">
        <f aca="false">IFERROR(INDEX('BLS OEWS May2025'!$D$3:$D$1396,MATCH($A316,'BLS OEWS May2025'!$A$3:$A$1396,0)),0)</f>
        <v>13060</v>
      </c>
      <c r="L316" s="0" t="str">
        <f aca="false">IF(H316&gt;='Exposure Bands'!$B$6,"High",IF(H316&gt;='Exposure Bands'!$B$5,"Elevated",IF(H316&gt;='Exposure Bands'!$B$4,"Moderate","Low")))</f>
        <v>Moderate</v>
      </c>
      <c r="M316" s="28"/>
    </row>
    <row r="317" customFormat="false" ht="15" hidden="false" customHeight="true" outlineLevel="0" collapsed="false">
      <c r="A317" s="0" t="s">
        <v>1512</v>
      </c>
      <c r="B317" s="0" t="str">
        <f aca="false">IFERROR(INDEX('BLS OEWS May2025'!$B$3:$B$1396,MATCH($A317,'BLS OEWS May2025'!$A$3:$A$1396,0)),"")</f>
        <v>First-Line Supervisors of Gambling Services Workers</v>
      </c>
      <c r="C317" s="0" t="s">
        <v>2705</v>
      </c>
      <c r="D317" s="0" t="s">
        <v>2769</v>
      </c>
      <c r="E317" s="0" t="s">
        <v>3498</v>
      </c>
      <c r="F317" s="0" t="str">
        <f aca="false">LEFT($A317,6)&amp;"0"</f>
        <v>39-1010</v>
      </c>
      <c r="G317" s="0" t="n">
        <f aca="false">COUNTIF('HBS Occupation Detail'!$G$3:$G$912,$A317)</f>
        <v>1</v>
      </c>
      <c r="H317" s="27" t="n">
        <f aca="false">AVERAGEIF('HBS Occupation Detail'!$G$3:$G$912,$A317,'HBS Occupation Detail'!$E$3:$E$912)</f>
        <v>0.34</v>
      </c>
      <c r="I317" s="27" t="n">
        <f aca="false">AVERAGEIF('HBS Occupation Detail'!$G$3:$G$912,$A317,'HBS Occupation Detail'!$F$3:$F$912)</f>
        <v>0.5</v>
      </c>
      <c r="J317" s="27" t="n">
        <f aca="false">_xlfn.MAXIFS('HBS Occupation Detail'!$E$3:$E$912,'HBS Occupation Detail'!$G$3:$G$912,$A317)-_xlfn.MINIFS('HBS Occupation Detail'!$E$3:$E$912,'HBS Occupation Detail'!$G$3:$G$912,$A317)</f>
        <v>0</v>
      </c>
      <c r="K317" s="24" t="n">
        <f aca="false">IFERROR(INDEX('BLS OEWS May2025'!$D$3:$D$1396,MATCH($A317,'BLS OEWS May2025'!$A$3:$A$1396,0)),0)</f>
        <v>26010</v>
      </c>
      <c r="L317" s="0" t="str">
        <f aca="false">IF(H317&gt;='Exposure Bands'!$B$6,"High",IF(H317&gt;='Exposure Bands'!$B$5,"Elevated",IF(H317&gt;='Exposure Bands'!$B$4,"Moderate","Low")))</f>
        <v>Moderate</v>
      </c>
      <c r="M317" s="28"/>
    </row>
    <row r="318" customFormat="false" ht="15" hidden="false" customHeight="true" outlineLevel="0" collapsed="false">
      <c r="A318" s="0" t="s">
        <v>1638</v>
      </c>
      <c r="B318" s="0" t="str">
        <f aca="false">IFERROR(INDEX('BLS OEWS May2025'!$B$3:$B$1396,MATCH($A318,'BLS OEWS May2025'!$A$3:$A$1396,0)),"")</f>
        <v>Retail Salespersons</v>
      </c>
      <c r="C318" s="0" t="s">
        <v>2705</v>
      </c>
      <c r="D318" s="0" t="s">
        <v>2723</v>
      </c>
      <c r="E318" s="0" t="s">
        <v>3502</v>
      </c>
      <c r="F318" s="0" t="str">
        <f aca="false">LEFT($A318,6)&amp;"0"</f>
        <v>41-2030</v>
      </c>
      <c r="G318" s="0" t="n">
        <f aca="false">COUNTIF('HBS Occupation Detail'!$G$3:$G$912,$A318)</f>
        <v>1</v>
      </c>
      <c r="H318" s="27" t="n">
        <f aca="false">AVERAGEIF('HBS Occupation Detail'!$G$3:$G$912,$A318,'HBS Occupation Detail'!$E$3:$E$912)</f>
        <v>0.34</v>
      </c>
      <c r="I318" s="27" t="n">
        <f aca="false">AVERAGEIF('HBS Occupation Detail'!$G$3:$G$912,$A318,'HBS Occupation Detail'!$F$3:$F$912)</f>
        <v>0.5</v>
      </c>
      <c r="J318" s="27" t="n">
        <f aca="false">_xlfn.MAXIFS('HBS Occupation Detail'!$E$3:$E$912,'HBS Occupation Detail'!$G$3:$G$912,$A318)-_xlfn.MINIFS('HBS Occupation Detail'!$E$3:$E$912,'HBS Occupation Detail'!$G$3:$G$912,$A318)</f>
        <v>0</v>
      </c>
      <c r="K318" s="24" t="n">
        <f aca="false">IFERROR(INDEX('BLS OEWS May2025'!$D$3:$D$1396,MATCH($A318,'BLS OEWS May2025'!$A$3:$A$1396,0)),0)</f>
        <v>3897860</v>
      </c>
      <c r="L318" s="0" t="str">
        <f aca="false">IF(H318&gt;='Exposure Bands'!$B$6,"High",IF(H318&gt;='Exposure Bands'!$B$5,"Elevated",IF(H318&gt;='Exposure Bands'!$B$4,"Moderate","Low")))</f>
        <v>Moderate</v>
      </c>
      <c r="M318" s="28"/>
    </row>
    <row r="319" customFormat="false" ht="15" hidden="false" customHeight="true" outlineLevel="0" collapsed="false">
      <c r="A319" s="0" t="s">
        <v>2217</v>
      </c>
      <c r="B319" s="0" t="str">
        <f aca="false">IFERROR(INDEX('BLS OEWS May2025'!$B$3:$B$1396,MATCH($A319,'BLS OEWS May2025'!$A$3:$A$1396,0)),"")</f>
        <v>Coin, Vending, and Amusement Machine Servicers and Repairers</v>
      </c>
      <c r="C319" s="0" t="s">
        <v>2705</v>
      </c>
      <c r="D319" s="0" t="s">
        <v>2769</v>
      </c>
      <c r="E319" s="0" t="s">
        <v>3506</v>
      </c>
      <c r="F319" s="0" t="str">
        <f aca="false">LEFT($A319,6)&amp;"0"</f>
        <v>49-9090</v>
      </c>
      <c r="G319" s="0" t="n">
        <f aca="false">COUNTIF('HBS Occupation Detail'!$G$3:$G$912,$A319)</f>
        <v>1</v>
      </c>
      <c r="H319" s="27" t="n">
        <f aca="false">AVERAGEIF('HBS Occupation Detail'!$G$3:$G$912,$A319,'HBS Occupation Detail'!$E$3:$E$912)</f>
        <v>0.34</v>
      </c>
      <c r="I319" s="27" t="n">
        <f aca="false">AVERAGEIF('HBS Occupation Detail'!$G$3:$G$912,$A319,'HBS Occupation Detail'!$F$3:$F$912)</f>
        <v>0.49</v>
      </c>
      <c r="J319" s="27" t="n">
        <f aca="false">_xlfn.MAXIFS('HBS Occupation Detail'!$E$3:$E$912,'HBS Occupation Detail'!$G$3:$G$912,$A319)-_xlfn.MINIFS('HBS Occupation Detail'!$E$3:$E$912,'HBS Occupation Detail'!$G$3:$G$912,$A319)</f>
        <v>0</v>
      </c>
      <c r="K319" s="24" t="n">
        <f aca="false">IFERROR(INDEX('BLS OEWS May2025'!$D$3:$D$1396,MATCH($A319,'BLS OEWS May2025'!$A$3:$A$1396,0)),0)</f>
        <v>26410</v>
      </c>
      <c r="L319" s="0" t="str">
        <f aca="false">IF(H319&gt;='Exposure Bands'!$B$6,"High",IF(H319&gt;='Exposure Bands'!$B$5,"Elevated",IF(H319&gt;='Exposure Bands'!$B$4,"Moderate","Low")))</f>
        <v>Moderate</v>
      </c>
      <c r="M319" s="28"/>
    </row>
    <row r="320" customFormat="false" ht="15" hidden="false" customHeight="true" outlineLevel="0" collapsed="false">
      <c r="A320" s="0" t="s">
        <v>906</v>
      </c>
      <c r="B320" s="0" t="str">
        <f aca="false">IFERROR(INDEX('BLS OEWS May2025'!$B$3:$B$1396,MATCH($A320,'BLS OEWS May2025'!$A$3:$A$1396,0)),"")</f>
        <v>Career/Technical Education Teachers, Middle School</v>
      </c>
      <c r="C320" s="0" t="s">
        <v>2705</v>
      </c>
      <c r="D320" s="0" t="s">
        <v>2760</v>
      </c>
      <c r="E320" s="0" t="s">
        <v>3508</v>
      </c>
      <c r="F320" s="0" t="str">
        <f aca="false">LEFT($A320,6)&amp;"0"</f>
        <v>25-2020</v>
      </c>
      <c r="G320" s="0" t="n">
        <f aca="false">COUNTIF('HBS Occupation Detail'!$G$3:$G$912,$A320)</f>
        <v>1</v>
      </c>
      <c r="H320" s="27" t="n">
        <f aca="false">AVERAGEIF('HBS Occupation Detail'!$G$3:$G$912,$A320,'HBS Occupation Detail'!$E$3:$E$912)</f>
        <v>0.34</v>
      </c>
      <c r="I320" s="27" t="n">
        <f aca="false">AVERAGEIF('HBS Occupation Detail'!$G$3:$G$912,$A320,'HBS Occupation Detail'!$F$3:$F$912)</f>
        <v>0.49</v>
      </c>
      <c r="J320" s="27" t="n">
        <f aca="false">_xlfn.MAXIFS('HBS Occupation Detail'!$E$3:$E$912,'HBS Occupation Detail'!$G$3:$G$912,$A320)-_xlfn.MINIFS('HBS Occupation Detail'!$E$3:$E$912,'HBS Occupation Detail'!$G$3:$G$912,$A320)</f>
        <v>0</v>
      </c>
      <c r="K320" s="24" t="n">
        <f aca="false">IFERROR(INDEX('BLS OEWS May2025'!$D$3:$D$1396,MATCH($A320,'BLS OEWS May2025'!$A$3:$A$1396,0)),0)</f>
        <v>16870</v>
      </c>
      <c r="L320" s="0" t="str">
        <f aca="false">IF(H320&gt;='Exposure Bands'!$B$6,"High",IF(H320&gt;='Exposure Bands'!$B$5,"Elevated",IF(H320&gt;='Exposure Bands'!$B$4,"Moderate","Low")))</f>
        <v>Moderate</v>
      </c>
      <c r="M320" s="28"/>
    </row>
    <row r="321" customFormat="false" ht="15" hidden="false" customHeight="true" outlineLevel="0" collapsed="false">
      <c r="A321" s="0" t="s">
        <v>804</v>
      </c>
      <c r="B321" s="0" t="str">
        <f aca="false">IFERROR(INDEX('BLS OEWS May2025'!$B$3:$B$1396,MATCH($A321,'BLS OEWS May2025'!$A$3:$A$1396,0)),"")</f>
        <v>Mathematical Science Teachers, Postsecondary</v>
      </c>
      <c r="C321" s="0" t="s">
        <v>2705</v>
      </c>
      <c r="D321" s="0" t="s">
        <v>2760</v>
      </c>
      <c r="E321" s="0" t="s">
        <v>3510</v>
      </c>
      <c r="F321" s="0" t="str">
        <f aca="false">LEFT($A321,6)&amp;"0"</f>
        <v>25-1020</v>
      </c>
      <c r="G321" s="0" t="n">
        <f aca="false">COUNTIF('HBS Occupation Detail'!$G$3:$G$912,$A321)</f>
        <v>1</v>
      </c>
      <c r="H321" s="27" t="n">
        <f aca="false">AVERAGEIF('HBS Occupation Detail'!$G$3:$G$912,$A321,'HBS Occupation Detail'!$E$3:$E$912)</f>
        <v>0.34</v>
      </c>
      <c r="I321" s="27" t="n">
        <f aca="false">AVERAGEIF('HBS Occupation Detail'!$G$3:$G$912,$A321,'HBS Occupation Detail'!$F$3:$F$912)</f>
        <v>0.5</v>
      </c>
      <c r="J321" s="27" t="n">
        <f aca="false">_xlfn.MAXIFS('HBS Occupation Detail'!$E$3:$E$912,'HBS Occupation Detail'!$G$3:$G$912,$A321)-_xlfn.MINIFS('HBS Occupation Detail'!$E$3:$E$912,'HBS Occupation Detail'!$G$3:$G$912,$A321)</f>
        <v>0</v>
      </c>
      <c r="K321" s="24" t="n">
        <f aca="false">IFERROR(INDEX('BLS OEWS May2025'!$D$3:$D$1396,MATCH($A321,'BLS OEWS May2025'!$A$3:$A$1396,0)),0)</f>
        <v>47670</v>
      </c>
      <c r="L321" s="0" t="str">
        <f aca="false">IF(H321&gt;='Exposure Bands'!$B$6,"High",IF(H321&gt;='Exposure Bands'!$B$5,"Elevated",IF(H321&gt;='Exposure Bands'!$B$4,"Moderate","Low")))</f>
        <v>Moderate</v>
      </c>
      <c r="M321" s="28"/>
    </row>
    <row r="322" customFormat="false" ht="15" hidden="false" customHeight="true" outlineLevel="0" collapsed="false">
      <c r="A322" s="0" t="s">
        <v>734</v>
      </c>
      <c r="B322" s="0" t="str">
        <f aca="false">IFERROR(INDEX('BLS OEWS May2025'!$B$3:$B$1396,MATCH($A322,'BLS OEWS May2025'!$A$3:$A$1396,0)),"")</f>
        <v>Healthcare Social Workers</v>
      </c>
      <c r="C322" s="0" t="s">
        <v>2705</v>
      </c>
      <c r="D322" s="0" t="s">
        <v>2769</v>
      </c>
      <c r="E322" s="0" t="s">
        <v>3514</v>
      </c>
      <c r="F322" s="0" t="str">
        <f aca="false">LEFT($A322,6)&amp;"0"</f>
        <v>21-1020</v>
      </c>
      <c r="G322" s="0" t="n">
        <f aca="false">COUNTIF('HBS Occupation Detail'!$G$3:$G$912,$A322)</f>
        <v>1</v>
      </c>
      <c r="H322" s="27" t="n">
        <f aca="false">AVERAGEIF('HBS Occupation Detail'!$G$3:$G$912,$A322,'HBS Occupation Detail'!$E$3:$E$912)</f>
        <v>0.34</v>
      </c>
      <c r="I322" s="27" t="n">
        <f aca="false">AVERAGEIF('HBS Occupation Detail'!$G$3:$G$912,$A322,'HBS Occupation Detail'!$F$3:$F$912)</f>
        <v>0.47</v>
      </c>
      <c r="J322" s="27" t="n">
        <f aca="false">_xlfn.MAXIFS('HBS Occupation Detail'!$E$3:$E$912,'HBS Occupation Detail'!$G$3:$G$912,$A322)-_xlfn.MINIFS('HBS Occupation Detail'!$E$3:$E$912,'HBS Occupation Detail'!$G$3:$G$912,$A322)</f>
        <v>0</v>
      </c>
      <c r="K322" s="24" t="n">
        <f aca="false">IFERROR(INDEX('BLS OEWS May2025'!$D$3:$D$1396,MATCH($A322,'BLS OEWS May2025'!$A$3:$A$1396,0)),0)</f>
        <v>187630</v>
      </c>
      <c r="L322" s="0" t="str">
        <f aca="false">IF(H322&gt;='Exposure Bands'!$B$6,"High",IF(H322&gt;='Exposure Bands'!$B$5,"Elevated",IF(H322&gt;='Exposure Bands'!$B$4,"Moderate","Low")))</f>
        <v>Moderate</v>
      </c>
      <c r="M322" s="28"/>
    </row>
    <row r="323" customFormat="false" ht="15" hidden="false" customHeight="true" outlineLevel="0" collapsed="false">
      <c r="A323" s="0" t="s">
        <v>778</v>
      </c>
      <c r="B323" s="0" t="str">
        <f aca="false">IFERROR(INDEX('BLS OEWS May2025'!$B$3:$B$1396,MATCH($A323,'BLS OEWS May2025'!$A$3:$A$1396,0)),"")</f>
        <v>Arbitrators, Mediators, and Conciliators</v>
      </c>
      <c r="C323" s="0" t="s">
        <v>2705</v>
      </c>
      <c r="D323" s="0" t="s">
        <v>2845</v>
      </c>
      <c r="E323" s="0" t="s">
        <v>3516</v>
      </c>
      <c r="F323" s="0" t="str">
        <f aca="false">LEFT($A323,6)&amp;"0"</f>
        <v>23-1020</v>
      </c>
      <c r="G323" s="0" t="n">
        <f aca="false">COUNTIF('HBS Occupation Detail'!$G$3:$G$912,$A323)</f>
        <v>1</v>
      </c>
      <c r="H323" s="27" t="n">
        <f aca="false">AVERAGEIF('HBS Occupation Detail'!$G$3:$G$912,$A323,'HBS Occupation Detail'!$E$3:$E$912)</f>
        <v>0.34</v>
      </c>
      <c r="I323" s="27" t="n">
        <f aca="false">AVERAGEIF('HBS Occupation Detail'!$G$3:$G$912,$A323,'HBS Occupation Detail'!$F$3:$F$912)</f>
        <v>0.5</v>
      </c>
      <c r="J323" s="27" t="n">
        <f aca="false">_xlfn.MAXIFS('HBS Occupation Detail'!$E$3:$E$912,'HBS Occupation Detail'!$G$3:$G$912,$A323)-_xlfn.MINIFS('HBS Occupation Detail'!$E$3:$E$912,'HBS Occupation Detail'!$G$3:$G$912,$A323)</f>
        <v>0</v>
      </c>
      <c r="K323" s="24" t="n">
        <f aca="false">IFERROR(INDEX('BLS OEWS May2025'!$D$3:$D$1396,MATCH($A323,'BLS OEWS May2025'!$A$3:$A$1396,0)),0)</f>
        <v>9210</v>
      </c>
      <c r="L323" s="0" t="str">
        <f aca="false">IF(H323&gt;='Exposure Bands'!$B$6,"High",IF(H323&gt;='Exposure Bands'!$B$5,"Elevated",IF(H323&gt;='Exposure Bands'!$B$4,"Moderate","Low")))</f>
        <v>Moderate</v>
      </c>
      <c r="M323" s="28"/>
    </row>
    <row r="324" customFormat="false" ht="15" hidden="false" customHeight="true" outlineLevel="0" collapsed="false">
      <c r="A324" s="0" t="s">
        <v>924</v>
      </c>
      <c r="B324" s="0" t="str">
        <f aca="false">IFERROR(INDEX('BLS OEWS May2025'!$B$3:$B$1396,MATCH($A324,'BLS OEWS May2025'!$A$3:$A$1396,0)),"")</f>
        <v>Special Education Teachers, All Other</v>
      </c>
      <c r="C324" s="0" t="s">
        <v>2705</v>
      </c>
      <c r="D324" s="0" t="s">
        <v>2760</v>
      </c>
      <c r="E324" s="0" t="s">
        <v>3520</v>
      </c>
      <c r="F324" s="0" t="str">
        <f aca="false">LEFT($A324,6)&amp;"0"</f>
        <v>25-2050</v>
      </c>
      <c r="G324" s="0" t="n">
        <f aca="false">COUNTIF('HBS Occupation Detail'!$G$3:$G$912,$A324)</f>
        <v>1</v>
      </c>
      <c r="H324" s="27" t="n">
        <f aca="false">AVERAGEIF('HBS Occupation Detail'!$G$3:$G$912,$A324,'HBS Occupation Detail'!$E$3:$E$912)</f>
        <v>0.33</v>
      </c>
      <c r="I324" s="27" t="n">
        <f aca="false">AVERAGEIF('HBS Occupation Detail'!$G$3:$G$912,$A324,'HBS Occupation Detail'!$F$3:$F$912)</f>
        <v>0.49</v>
      </c>
      <c r="J324" s="27" t="n">
        <f aca="false">_xlfn.MAXIFS('HBS Occupation Detail'!$E$3:$E$912,'HBS Occupation Detail'!$G$3:$G$912,$A324)-_xlfn.MINIFS('HBS Occupation Detail'!$E$3:$E$912,'HBS Occupation Detail'!$G$3:$G$912,$A324)</f>
        <v>0</v>
      </c>
      <c r="K324" s="24" t="n">
        <f aca="false">IFERROR(INDEX('BLS OEWS May2025'!$D$3:$D$1396,MATCH($A324,'BLS OEWS May2025'!$A$3:$A$1396,0)),0)</f>
        <v>33930</v>
      </c>
      <c r="L324" s="0" t="str">
        <f aca="false">IF(H324&gt;='Exposure Bands'!$B$6,"High",IF(H324&gt;='Exposure Bands'!$B$5,"Elevated",IF(H324&gt;='Exposure Bands'!$B$4,"Moderate","Low")))</f>
        <v>Moderate</v>
      </c>
      <c r="M324" s="28"/>
    </row>
    <row r="325" customFormat="false" ht="15" hidden="false" customHeight="true" outlineLevel="0" collapsed="false">
      <c r="A325" s="0" t="s">
        <v>1413</v>
      </c>
      <c r="B325" s="0" t="str">
        <f aca="false">IFERROR(INDEX('BLS OEWS May2025'!$B$3:$B$1396,MATCH($A325,'BLS OEWS May2025'!$A$3:$A$1396,0)),"")</f>
        <v>Protective Service Workers, All Other</v>
      </c>
      <c r="C325" s="0" t="s">
        <v>2705</v>
      </c>
      <c r="D325" s="0" t="s">
        <v>2769</v>
      </c>
      <c r="E325" s="0" t="s">
        <v>3522</v>
      </c>
      <c r="F325" s="0" t="str">
        <f aca="false">LEFT($A325,6)&amp;"0"</f>
        <v>33-9090</v>
      </c>
      <c r="G325" s="0" t="n">
        <f aca="false">COUNTIF('HBS Occupation Detail'!$G$3:$G$912,$A325)</f>
        <v>1</v>
      </c>
      <c r="H325" s="27" t="n">
        <f aca="false">AVERAGEIF('HBS Occupation Detail'!$G$3:$G$912,$A325,'HBS Occupation Detail'!$E$3:$E$912)</f>
        <v>0.33</v>
      </c>
      <c r="I325" s="27" t="n">
        <f aca="false">AVERAGEIF('HBS Occupation Detail'!$G$3:$G$912,$A325,'HBS Occupation Detail'!$F$3:$F$912)</f>
        <v>0.5</v>
      </c>
      <c r="J325" s="27" t="n">
        <f aca="false">_xlfn.MAXIFS('HBS Occupation Detail'!$E$3:$E$912,'HBS Occupation Detail'!$G$3:$G$912,$A325)-_xlfn.MINIFS('HBS Occupation Detail'!$E$3:$E$912,'HBS Occupation Detail'!$G$3:$G$912,$A325)</f>
        <v>0</v>
      </c>
      <c r="K325" s="24" t="n">
        <f aca="false">IFERROR(INDEX('BLS OEWS May2025'!$D$3:$D$1396,MATCH($A325,'BLS OEWS May2025'!$A$3:$A$1396,0)),0)</f>
        <v>81500</v>
      </c>
      <c r="L325" s="0" t="str">
        <f aca="false">IF(H325&gt;='Exposure Bands'!$B$6,"High",IF(H325&gt;='Exposure Bands'!$B$5,"Elevated",IF(H325&gt;='Exposure Bands'!$B$4,"Moderate","Low")))</f>
        <v>Moderate</v>
      </c>
      <c r="M325" s="28"/>
    </row>
    <row r="326" customFormat="false" ht="15" hidden="false" customHeight="true" outlineLevel="0" collapsed="false">
      <c r="A326" s="0" t="s">
        <v>1634</v>
      </c>
      <c r="B326" s="0" t="str">
        <f aca="false">IFERROR(INDEX('BLS OEWS May2025'!$B$3:$B$1396,MATCH($A326,'BLS OEWS May2025'!$A$3:$A$1396,0)),"")</f>
        <v>Parts Salespersons</v>
      </c>
      <c r="C326" s="0" t="s">
        <v>2705</v>
      </c>
      <c r="D326" s="0" t="s">
        <v>2723</v>
      </c>
      <c r="E326" s="0" t="s">
        <v>3524</v>
      </c>
      <c r="F326" s="0" t="str">
        <f aca="false">LEFT($A326,6)&amp;"0"</f>
        <v>41-2020</v>
      </c>
      <c r="G326" s="0" t="n">
        <f aca="false">COUNTIF('HBS Occupation Detail'!$G$3:$G$912,$A326)</f>
        <v>1</v>
      </c>
      <c r="H326" s="27" t="n">
        <f aca="false">AVERAGEIF('HBS Occupation Detail'!$G$3:$G$912,$A326,'HBS Occupation Detail'!$E$3:$E$912)</f>
        <v>0.33</v>
      </c>
      <c r="I326" s="27" t="n">
        <f aca="false">AVERAGEIF('HBS Occupation Detail'!$G$3:$G$912,$A326,'HBS Occupation Detail'!$F$3:$F$912)</f>
        <v>0.49</v>
      </c>
      <c r="J326" s="27" t="n">
        <f aca="false">_xlfn.MAXIFS('HBS Occupation Detail'!$E$3:$E$912,'HBS Occupation Detail'!$G$3:$G$912,$A326)-_xlfn.MINIFS('HBS Occupation Detail'!$E$3:$E$912,'HBS Occupation Detail'!$G$3:$G$912,$A326)</f>
        <v>0</v>
      </c>
      <c r="K326" s="24" t="n">
        <f aca="false">IFERROR(INDEX('BLS OEWS May2025'!$D$3:$D$1396,MATCH($A326,'BLS OEWS May2025'!$A$3:$A$1396,0)),0)</f>
        <v>270070</v>
      </c>
      <c r="L326" s="0" t="str">
        <f aca="false">IF(H326&gt;='Exposure Bands'!$B$6,"High",IF(H326&gt;='Exposure Bands'!$B$5,"Elevated",IF(H326&gt;='Exposure Bands'!$B$4,"Moderate","Low")))</f>
        <v>Moderate</v>
      </c>
      <c r="M326" s="28"/>
    </row>
    <row r="327" customFormat="false" ht="15" hidden="false" customHeight="true" outlineLevel="0" collapsed="false">
      <c r="A327" s="0" t="s">
        <v>2574</v>
      </c>
      <c r="B327" s="0" t="str">
        <f aca="false">IFERROR(INDEX('BLS OEWS May2025'!$B$3:$B$1396,MATCH($A327,'BLS OEWS May2025'!$A$3:$A$1396,0)),"")</f>
        <v>Driver/Sales Workers</v>
      </c>
      <c r="C327" s="0" t="s">
        <v>2705</v>
      </c>
      <c r="D327" s="0" t="s">
        <v>2946</v>
      </c>
      <c r="E327" s="0" t="s">
        <v>3528</v>
      </c>
      <c r="F327" s="0" t="str">
        <f aca="false">LEFT($A327,6)&amp;"0"</f>
        <v>53-3030</v>
      </c>
      <c r="G327" s="0" t="n">
        <f aca="false">COUNTIF('HBS Occupation Detail'!$G$3:$G$912,$A327)</f>
        <v>1</v>
      </c>
      <c r="H327" s="27" t="n">
        <f aca="false">AVERAGEIF('HBS Occupation Detail'!$G$3:$G$912,$A327,'HBS Occupation Detail'!$E$3:$E$912)</f>
        <v>0.33</v>
      </c>
      <c r="I327" s="27" t="n">
        <f aca="false">AVERAGEIF('HBS Occupation Detail'!$G$3:$G$912,$A327,'HBS Occupation Detail'!$F$3:$F$912)</f>
        <v>0.48</v>
      </c>
      <c r="J327" s="27" t="n">
        <f aca="false">_xlfn.MAXIFS('HBS Occupation Detail'!$E$3:$E$912,'HBS Occupation Detail'!$G$3:$G$912,$A327)-_xlfn.MINIFS('HBS Occupation Detail'!$E$3:$E$912,'HBS Occupation Detail'!$G$3:$G$912,$A327)</f>
        <v>0</v>
      </c>
      <c r="K327" s="24" t="n">
        <f aca="false">IFERROR(INDEX('BLS OEWS May2025'!$D$3:$D$1396,MATCH($A327,'BLS OEWS May2025'!$A$3:$A$1396,0)),0)</f>
        <v>409180</v>
      </c>
      <c r="L327" s="0" t="str">
        <f aca="false">IF(H327&gt;='Exposure Bands'!$B$6,"High",IF(H327&gt;='Exposure Bands'!$B$5,"Elevated",IF(H327&gt;='Exposure Bands'!$B$4,"Moderate","Low")))</f>
        <v>Moderate</v>
      </c>
      <c r="M327" s="28"/>
    </row>
    <row r="328" customFormat="false" ht="15" hidden="false" customHeight="true" outlineLevel="0" collapsed="false">
      <c r="A328" s="0" t="s">
        <v>482</v>
      </c>
      <c r="B328" s="0" t="str">
        <f aca="false">IFERROR(INDEX('BLS OEWS May2025'!$B$3:$B$1396,MATCH($A328,'BLS OEWS May2025'!$A$3:$A$1396,0)),"")</f>
        <v>Agricultural Engineers</v>
      </c>
      <c r="C328" s="0" t="s">
        <v>2705</v>
      </c>
      <c r="D328" s="0" t="s">
        <v>2865</v>
      </c>
      <c r="E328" s="0" t="s">
        <v>3532</v>
      </c>
      <c r="F328" s="0" t="str">
        <f aca="false">LEFT($A328,6)&amp;"0"</f>
        <v>17-2020</v>
      </c>
      <c r="G328" s="0" t="n">
        <f aca="false">COUNTIF('HBS Occupation Detail'!$G$3:$G$912,$A328)</f>
        <v>1</v>
      </c>
      <c r="H328" s="27" t="n">
        <f aca="false">AVERAGEIF('HBS Occupation Detail'!$G$3:$G$912,$A328,'HBS Occupation Detail'!$E$3:$E$912)</f>
        <v>0.33</v>
      </c>
      <c r="I328" s="27" t="n">
        <f aca="false">AVERAGEIF('HBS Occupation Detail'!$G$3:$G$912,$A328,'HBS Occupation Detail'!$F$3:$F$912)</f>
        <v>0.5</v>
      </c>
      <c r="J328" s="27" t="n">
        <f aca="false">_xlfn.MAXIFS('HBS Occupation Detail'!$E$3:$E$912,'HBS Occupation Detail'!$G$3:$G$912,$A328)-_xlfn.MINIFS('HBS Occupation Detail'!$E$3:$E$912,'HBS Occupation Detail'!$G$3:$G$912,$A328)</f>
        <v>0</v>
      </c>
      <c r="K328" s="24" t="n">
        <f aca="false">IFERROR(INDEX('BLS OEWS May2025'!$D$3:$D$1396,MATCH($A328,'BLS OEWS May2025'!$A$3:$A$1396,0)),0)</f>
        <v>1480</v>
      </c>
      <c r="L328" s="0" t="str">
        <f aca="false">IF(H328&gt;='Exposure Bands'!$B$6,"High",IF(H328&gt;='Exposure Bands'!$B$5,"Elevated",IF(H328&gt;='Exposure Bands'!$B$4,"Moderate","Low")))</f>
        <v>Moderate</v>
      </c>
      <c r="M328" s="28"/>
    </row>
    <row r="329" customFormat="false" ht="15" hidden="false" customHeight="true" outlineLevel="0" collapsed="false">
      <c r="A329" s="0" t="s">
        <v>736</v>
      </c>
      <c r="B329" s="0" t="str">
        <f aca="false">IFERROR(INDEX('BLS OEWS May2025'!$B$3:$B$1396,MATCH($A329,'BLS OEWS May2025'!$A$3:$A$1396,0)),"")</f>
        <v>Mental Health and Substance Abuse Social Workers</v>
      </c>
      <c r="C329" s="0" t="s">
        <v>2705</v>
      </c>
      <c r="D329" s="0" t="s">
        <v>2769</v>
      </c>
      <c r="E329" s="0" t="s">
        <v>3534</v>
      </c>
      <c r="F329" s="0" t="str">
        <f aca="false">LEFT($A329,6)&amp;"0"</f>
        <v>21-1020</v>
      </c>
      <c r="G329" s="0" t="n">
        <f aca="false">COUNTIF('HBS Occupation Detail'!$G$3:$G$912,$A329)</f>
        <v>1</v>
      </c>
      <c r="H329" s="27" t="n">
        <f aca="false">AVERAGEIF('HBS Occupation Detail'!$G$3:$G$912,$A329,'HBS Occupation Detail'!$E$3:$E$912)</f>
        <v>0.33</v>
      </c>
      <c r="I329" s="27" t="n">
        <f aca="false">AVERAGEIF('HBS Occupation Detail'!$G$3:$G$912,$A329,'HBS Occupation Detail'!$F$3:$F$912)</f>
        <v>0.5</v>
      </c>
      <c r="J329" s="27" t="n">
        <f aca="false">_xlfn.MAXIFS('HBS Occupation Detail'!$E$3:$E$912,'HBS Occupation Detail'!$G$3:$G$912,$A329)-_xlfn.MINIFS('HBS Occupation Detail'!$E$3:$E$912,'HBS Occupation Detail'!$G$3:$G$912,$A329)</f>
        <v>0</v>
      </c>
      <c r="K329" s="24" t="n">
        <f aca="false">IFERROR(INDEX('BLS OEWS May2025'!$D$3:$D$1396,MATCH($A329,'BLS OEWS May2025'!$A$3:$A$1396,0)),0)</f>
        <v>132810</v>
      </c>
      <c r="L329" s="0" t="str">
        <f aca="false">IF(H329&gt;='Exposure Bands'!$B$6,"High",IF(H329&gt;='Exposure Bands'!$B$5,"Elevated",IF(H329&gt;='Exposure Bands'!$B$4,"Moderate","Low")))</f>
        <v>Moderate</v>
      </c>
      <c r="M329" s="28"/>
    </row>
    <row r="330" customFormat="false" ht="15" hidden="false" customHeight="true" outlineLevel="0" collapsed="false">
      <c r="A330" s="0" t="s">
        <v>245</v>
      </c>
      <c r="B330" s="0" t="str">
        <f aca="false">IFERROR(INDEX('BLS OEWS May2025'!$B$3:$B$1396,MATCH($A330,'BLS OEWS May2025'!$A$3:$A$1396,0)),"")</f>
        <v>Education Administrators, Kindergarten through Secondary</v>
      </c>
      <c r="C330" s="0" t="s">
        <v>2705</v>
      </c>
      <c r="D330" s="0" t="s">
        <v>2804</v>
      </c>
      <c r="E330" s="0" t="s">
        <v>3536</v>
      </c>
      <c r="F330" s="0" t="str">
        <f aca="false">LEFT($A330,6)&amp;"0"</f>
        <v>11-9030</v>
      </c>
      <c r="G330" s="0" t="n">
        <f aca="false">COUNTIF('HBS Occupation Detail'!$G$3:$G$912,$A330)</f>
        <v>1</v>
      </c>
      <c r="H330" s="27" t="n">
        <f aca="false">AVERAGEIF('HBS Occupation Detail'!$G$3:$G$912,$A330,'HBS Occupation Detail'!$E$3:$E$912)</f>
        <v>0.33</v>
      </c>
      <c r="I330" s="27" t="n">
        <f aca="false">AVERAGEIF('HBS Occupation Detail'!$G$3:$G$912,$A330,'HBS Occupation Detail'!$F$3:$F$912)</f>
        <v>0.5</v>
      </c>
      <c r="J330" s="27" t="n">
        <f aca="false">_xlfn.MAXIFS('HBS Occupation Detail'!$E$3:$E$912,'HBS Occupation Detail'!$G$3:$G$912,$A330)-_xlfn.MINIFS('HBS Occupation Detail'!$E$3:$E$912,'HBS Occupation Detail'!$G$3:$G$912,$A330)</f>
        <v>0</v>
      </c>
      <c r="K330" s="24" t="n">
        <f aca="false">IFERROR(INDEX('BLS OEWS May2025'!$D$3:$D$1396,MATCH($A330,'BLS OEWS May2025'!$A$3:$A$1396,0)),0)</f>
        <v>328330</v>
      </c>
      <c r="L330" s="0" t="str">
        <f aca="false">IF(H330&gt;='Exposure Bands'!$B$6,"High",IF(H330&gt;='Exposure Bands'!$B$5,"Elevated",IF(H330&gt;='Exposure Bands'!$B$4,"Moderate","Low")))</f>
        <v>Moderate</v>
      </c>
      <c r="M330" s="28"/>
    </row>
    <row r="331" customFormat="false" ht="15" hidden="false" customHeight="true" outlineLevel="0" collapsed="false">
      <c r="A331" s="0" t="s">
        <v>512</v>
      </c>
      <c r="B331" s="0" t="str">
        <f aca="false">IFERROR(INDEX('BLS OEWS May2025'!$B$3:$B$1396,MATCH($A331,'BLS OEWS May2025'!$A$3:$A$1396,0)),"")</f>
        <v>Marine Engineers and Naval Architects</v>
      </c>
      <c r="C331" s="0" t="s">
        <v>2705</v>
      </c>
      <c r="D331" s="0" t="s">
        <v>2865</v>
      </c>
      <c r="E331" s="0" t="s">
        <v>3538</v>
      </c>
      <c r="F331" s="0" t="str">
        <f aca="false">LEFT($A331,6)&amp;"0"</f>
        <v>17-2120</v>
      </c>
      <c r="G331" s="0" t="n">
        <f aca="false">COUNTIF('HBS Occupation Detail'!$G$3:$G$912,$A331)</f>
        <v>1</v>
      </c>
      <c r="H331" s="27" t="n">
        <f aca="false">AVERAGEIF('HBS Occupation Detail'!$G$3:$G$912,$A331,'HBS Occupation Detail'!$E$3:$E$912)</f>
        <v>0.33</v>
      </c>
      <c r="I331" s="27" t="n">
        <f aca="false">AVERAGEIF('HBS Occupation Detail'!$G$3:$G$912,$A331,'HBS Occupation Detail'!$F$3:$F$912)</f>
        <v>0.48</v>
      </c>
      <c r="J331" s="27" t="n">
        <f aca="false">_xlfn.MAXIFS('HBS Occupation Detail'!$E$3:$E$912,'HBS Occupation Detail'!$G$3:$G$912,$A331)-_xlfn.MINIFS('HBS Occupation Detail'!$E$3:$E$912,'HBS Occupation Detail'!$G$3:$G$912,$A331)</f>
        <v>0</v>
      </c>
      <c r="K331" s="24" t="n">
        <f aca="false">IFERROR(INDEX('BLS OEWS May2025'!$D$3:$D$1396,MATCH($A331,'BLS OEWS May2025'!$A$3:$A$1396,0)),0)</f>
        <v>8250</v>
      </c>
      <c r="L331" s="0" t="str">
        <f aca="false">IF(H331&gt;='Exposure Bands'!$B$6,"High",IF(H331&gt;='Exposure Bands'!$B$5,"Elevated",IF(H331&gt;='Exposure Bands'!$B$4,"Moderate","Low")))</f>
        <v>Moderate</v>
      </c>
      <c r="M331" s="28"/>
    </row>
    <row r="332" customFormat="false" ht="15" hidden="false" customHeight="true" outlineLevel="0" collapsed="false">
      <c r="A332" s="0" t="s">
        <v>686</v>
      </c>
      <c r="B332" s="0" t="str">
        <f aca="false">IFERROR(INDEX('BLS OEWS May2025'!$B$3:$B$1396,MATCH($A332,'BLS OEWS May2025'!$A$3:$A$1396,0)),"")</f>
        <v>Environmental Science and Protection Technicians, Including Health</v>
      </c>
      <c r="C332" s="0" t="s">
        <v>2705</v>
      </c>
      <c r="D332" s="0" t="s">
        <v>2730</v>
      </c>
      <c r="E332" s="0" t="s">
        <v>3540</v>
      </c>
      <c r="F332" s="0" t="str">
        <f aca="false">LEFT($A332,6)&amp;"0"</f>
        <v>19-4040</v>
      </c>
      <c r="G332" s="0" t="n">
        <f aca="false">COUNTIF('HBS Occupation Detail'!$G$3:$G$912,$A332)</f>
        <v>1</v>
      </c>
      <c r="H332" s="27" t="n">
        <f aca="false">AVERAGEIF('HBS Occupation Detail'!$G$3:$G$912,$A332,'HBS Occupation Detail'!$E$3:$E$912)</f>
        <v>0.33</v>
      </c>
      <c r="I332" s="27" t="n">
        <f aca="false">AVERAGEIF('HBS Occupation Detail'!$G$3:$G$912,$A332,'HBS Occupation Detail'!$F$3:$F$912)</f>
        <v>0.5</v>
      </c>
      <c r="J332" s="27" t="n">
        <f aca="false">_xlfn.MAXIFS('HBS Occupation Detail'!$E$3:$E$912,'HBS Occupation Detail'!$G$3:$G$912,$A332)-_xlfn.MINIFS('HBS Occupation Detail'!$E$3:$E$912,'HBS Occupation Detail'!$G$3:$G$912,$A332)</f>
        <v>0</v>
      </c>
      <c r="K332" s="24" t="n">
        <f aca="false">IFERROR(INDEX('BLS OEWS May2025'!$D$3:$D$1396,MATCH($A332,'BLS OEWS May2025'!$A$3:$A$1396,0)),0)</f>
        <v>34670</v>
      </c>
      <c r="L332" s="0" t="str">
        <f aca="false">IF(H332&gt;='Exposure Bands'!$B$6,"High",IF(H332&gt;='Exposure Bands'!$B$5,"Elevated",IF(H332&gt;='Exposure Bands'!$B$4,"Moderate","Low")))</f>
        <v>Moderate</v>
      </c>
      <c r="M332" s="28"/>
    </row>
    <row r="333" customFormat="false" ht="15" hidden="false" customHeight="true" outlineLevel="0" collapsed="false">
      <c r="A333" s="0" t="s">
        <v>2683</v>
      </c>
      <c r="B333" s="0" t="str">
        <f aca="false">IFERROR(INDEX('BLS OEWS May2025'!$B$3:$B$1396,MATCH($A333,'BLS OEWS May2025'!$A$3:$A$1396,0)),"")</f>
        <v>Stockers and Order Fillers</v>
      </c>
      <c r="C333" s="0" t="s">
        <v>2705</v>
      </c>
      <c r="D333" s="0" t="s">
        <v>2946</v>
      </c>
      <c r="E333" s="0" t="s">
        <v>3542</v>
      </c>
      <c r="F333" s="0" t="str">
        <f aca="false">LEFT($A333,6)&amp;"0"</f>
        <v>53-7060</v>
      </c>
      <c r="G333" s="0" t="n">
        <f aca="false">COUNTIF('HBS Occupation Detail'!$G$3:$G$912,$A333)</f>
        <v>1</v>
      </c>
      <c r="H333" s="27" t="n">
        <f aca="false">AVERAGEIF('HBS Occupation Detail'!$G$3:$G$912,$A333,'HBS Occupation Detail'!$E$3:$E$912)</f>
        <v>0.33</v>
      </c>
      <c r="I333" s="27" t="n">
        <f aca="false">AVERAGEIF('HBS Occupation Detail'!$G$3:$G$912,$A333,'HBS Occupation Detail'!$F$3:$F$912)</f>
        <v>0.49</v>
      </c>
      <c r="J333" s="27" t="n">
        <f aca="false">_xlfn.MAXIFS('HBS Occupation Detail'!$E$3:$E$912,'HBS Occupation Detail'!$G$3:$G$912,$A333)-_xlfn.MINIFS('HBS Occupation Detail'!$E$3:$E$912,'HBS Occupation Detail'!$G$3:$G$912,$A333)</f>
        <v>0</v>
      </c>
      <c r="K333" s="24" t="n">
        <f aca="false">IFERROR(INDEX('BLS OEWS May2025'!$D$3:$D$1396,MATCH($A333,'BLS OEWS May2025'!$A$3:$A$1396,0)),0)</f>
        <v>2833810</v>
      </c>
      <c r="L333" s="0" t="str">
        <f aca="false">IF(H333&gt;='Exposure Bands'!$B$6,"High",IF(H333&gt;='Exposure Bands'!$B$5,"Elevated",IF(H333&gt;='Exposure Bands'!$B$4,"Moderate","Low")))</f>
        <v>Moderate</v>
      </c>
      <c r="M333" s="28"/>
    </row>
    <row r="334" customFormat="false" ht="15" hidden="false" customHeight="true" outlineLevel="0" collapsed="false">
      <c r="A334" s="0" t="s">
        <v>724</v>
      </c>
      <c r="B334" s="0" t="str">
        <f aca="false">IFERROR(INDEX('BLS OEWS May2025'!$B$3:$B$1396,MATCH($A334,'BLS OEWS May2025'!$A$3:$A$1396,0)),"")</f>
        <v>Rehabilitation Counselors</v>
      </c>
      <c r="C334" s="0" t="s">
        <v>2705</v>
      </c>
      <c r="D334" s="0" t="s">
        <v>2769</v>
      </c>
      <c r="E334" s="0" t="s">
        <v>3544</v>
      </c>
      <c r="F334" s="0" t="str">
        <f aca="false">LEFT($A334,6)&amp;"0"</f>
        <v>21-1010</v>
      </c>
      <c r="G334" s="0" t="n">
        <f aca="false">COUNTIF('HBS Occupation Detail'!$G$3:$G$912,$A334)</f>
        <v>1</v>
      </c>
      <c r="H334" s="27" t="n">
        <f aca="false">AVERAGEIF('HBS Occupation Detail'!$G$3:$G$912,$A334,'HBS Occupation Detail'!$E$3:$E$912)</f>
        <v>0.33</v>
      </c>
      <c r="I334" s="27" t="n">
        <f aca="false">AVERAGEIF('HBS Occupation Detail'!$G$3:$G$912,$A334,'HBS Occupation Detail'!$F$3:$F$912)</f>
        <v>0.48</v>
      </c>
      <c r="J334" s="27" t="n">
        <f aca="false">_xlfn.MAXIFS('HBS Occupation Detail'!$E$3:$E$912,'HBS Occupation Detail'!$G$3:$G$912,$A334)-_xlfn.MINIFS('HBS Occupation Detail'!$E$3:$E$912,'HBS Occupation Detail'!$G$3:$G$912,$A334)</f>
        <v>0</v>
      </c>
      <c r="K334" s="24" t="n">
        <f aca="false">IFERROR(INDEX('BLS OEWS May2025'!$D$3:$D$1396,MATCH($A334,'BLS OEWS May2025'!$A$3:$A$1396,0)),0)</f>
        <v>94740</v>
      </c>
      <c r="L334" s="0" t="str">
        <f aca="false">IF(H334&gt;='Exposure Bands'!$B$6,"High",IF(H334&gt;='Exposure Bands'!$B$5,"Elevated",IF(H334&gt;='Exposure Bands'!$B$4,"Moderate","Low")))</f>
        <v>Moderate</v>
      </c>
      <c r="M334" s="28"/>
    </row>
    <row r="335" customFormat="false" ht="27.75" hidden="false" customHeight="true" outlineLevel="0" collapsed="false">
      <c r="A335" s="0" t="s">
        <v>1376</v>
      </c>
      <c r="B335" s="0" t="str">
        <f aca="false">IFERROR(INDEX('BLS OEWS May2025'!$B$3:$B$1396,MATCH($A335,'BLS OEWS May2025'!$A$3:$A$1396,0)),"")</f>
        <v>Detectives and Criminal Investigators</v>
      </c>
      <c r="C335" s="0" t="s">
        <v>2705</v>
      </c>
      <c r="D335" s="0" t="s">
        <v>2769</v>
      </c>
      <c r="E335" s="0" t="s">
        <v>4486</v>
      </c>
      <c r="F335" s="0" t="str">
        <f aca="false">LEFT($A335,6)&amp;"0"</f>
        <v>33-3020</v>
      </c>
      <c r="G335" s="0" t="n">
        <f aca="false">COUNTIF('HBS Occupation Detail'!$G$3:$G$912,$A335)</f>
        <v>3</v>
      </c>
      <c r="H335" s="27" t="n">
        <f aca="false">AVERAGEIF('HBS Occupation Detail'!$G$3:$G$912,$A335,'HBS Occupation Detail'!$E$3:$E$912)</f>
        <v>0.323333333333333</v>
      </c>
      <c r="I335" s="27" t="n">
        <f aca="false">AVERAGEIF('HBS Occupation Detail'!$G$3:$G$912,$A335,'HBS Occupation Detail'!$F$3:$F$912)</f>
        <v>0.34</v>
      </c>
      <c r="J335" s="27" t="n">
        <f aca="false">_xlfn.MAXIFS('HBS Occupation Detail'!$E$3:$E$912,'HBS Occupation Detail'!$G$3:$G$912,$A335)-_xlfn.MINIFS('HBS Occupation Detail'!$E$3:$E$912,'HBS Occupation Detail'!$G$3:$G$912,$A335)</f>
        <v>0.33</v>
      </c>
      <c r="K335" s="24" t="n">
        <f aca="false">IFERROR(INDEX('BLS OEWS May2025'!$D$3:$D$1396,MATCH($A335,'BLS OEWS May2025'!$A$3:$A$1396,0)),0)</f>
        <v>114430</v>
      </c>
      <c r="L335" s="0" t="str">
        <f aca="false">IF(H335&gt;='Exposure Bands'!$B$6,"High",IF(H335&gt;='Exposure Bands'!$B$5,"Elevated",IF(H335&gt;='Exposure Bands'!$B$4,"Moderate","Low")))</f>
        <v>Moderate</v>
      </c>
      <c r="M335" s="28" t="s">
        <v>4532</v>
      </c>
    </row>
    <row r="336" customFormat="false" ht="15" hidden="false" customHeight="true" outlineLevel="0" collapsed="false">
      <c r="A336" s="0" t="s">
        <v>1334</v>
      </c>
      <c r="B336" s="0" t="str">
        <f aca="false">IFERROR(INDEX('BLS OEWS May2025'!$B$3:$B$1396,MATCH($A336,'BLS OEWS May2025'!$A$3:$A$1396,0)),"")</f>
        <v>Healthcare Support Workers, All Other</v>
      </c>
      <c r="C336" s="0" t="s">
        <v>2705</v>
      </c>
      <c r="D336" s="0" t="s">
        <v>2721</v>
      </c>
      <c r="E336" s="0" t="s">
        <v>4486</v>
      </c>
      <c r="F336" s="0" t="str">
        <f aca="false">LEFT($A336,6)&amp;"0"</f>
        <v>31-9090</v>
      </c>
      <c r="G336" s="0" t="n">
        <f aca="false">COUNTIF('HBS Occupation Detail'!$G$3:$G$912,$A336)</f>
        <v>2</v>
      </c>
      <c r="H336" s="27" t="n">
        <f aca="false">AVERAGEIF('HBS Occupation Detail'!$G$3:$G$912,$A336,'HBS Occupation Detail'!$E$3:$E$912)</f>
        <v>0.32</v>
      </c>
      <c r="I336" s="27" t="n">
        <f aca="false">AVERAGEIF('HBS Occupation Detail'!$G$3:$G$912,$A336,'HBS Occupation Detail'!$F$3:$F$912)</f>
        <v>0.325</v>
      </c>
      <c r="J336" s="27" t="n">
        <f aca="false">_xlfn.MAXIFS('HBS Occupation Detail'!$E$3:$E$912,'HBS Occupation Detail'!$G$3:$G$912,$A336)-_xlfn.MINIFS('HBS Occupation Detail'!$E$3:$E$912,'HBS Occupation Detail'!$G$3:$G$912,$A336)</f>
        <v>0.4</v>
      </c>
      <c r="K336" s="24" t="n">
        <f aca="false">IFERROR(INDEX('BLS OEWS May2025'!$D$3:$D$1396,MATCH($A336,'BLS OEWS May2025'!$A$3:$A$1396,0)),0)</f>
        <v>109740</v>
      </c>
      <c r="L336" s="0" t="str">
        <f aca="false">IF(H336&gt;='Exposure Bands'!$B$6,"High",IF(H336&gt;='Exposure Bands'!$B$5,"Elevated",IF(H336&gt;='Exposure Bands'!$B$4,"Moderate","Low")))</f>
        <v>Moderate</v>
      </c>
      <c r="M336" s="28" t="s">
        <v>4533</v>
      </c>
    </row>
    <row r="337" customFormat="false" ht="15" hidden="false" customHeight="true" outlineLevel="0" collapsed="false">
      <c r="A337" s="0" t="s">
        <v>1231</v>
      </c>
      <c r="B337" s="0" t="str">
        <f aca="false">IFERROR(INDEX('BLS OEWS May2025'!$B$3:$B$1396,MATCH($A337,'BLS OEWS May2025'!$A$3:$A$1396,0)),"")</f>
        <v>Medical Dosimetrists</v>
      </c>
      <c r="C337" s="0" t="s">
        <v>2705</v>
      </c>
      <c r="D337" s="0" t="s">
        <v>2721</v>
      </c>
      <c r="E337" s="0" t="s">
        <v>3546</v>
      </c>
      <c r="F337" s="0" t="str">
        <f aca="false">LEFT($A337,6)&amp;"0"</f>
        <v>29-2030</v>
      </c>
      <c r="G337" s="0" t="n">
        <f aca="false">COUNTIF('HBS Occupation Detail'!$G$3:$G$912,$A337)</f>
        <v>1</v>
      </c>
      <c r="H337" s="27" t="n">
        <f aca="false">AVERAGEIF('HBS Occupation Detail'!$G$3:$G$912,$A337,'HBS Occupation Detail'!$E$3:$E$912)</f>
        <v>0.32</v>
      </c>
      <c r="I337" s="27" t="n">
        <f aca="false">AVERAGEIF('HBS Occupation Detail'!$G$3:$G$912,$A337,'HBS Occupation Detail'!$F$3:$F$912)</f>
        <v>0.5</v>
      </c>
      <c r="J337" s="27" t="n">
        <f aca="false">_xlfn.MAXIFS('HBS Occupation Detail'!$E$3:$E$912,'HBS Occupation Detail'!$G$3:$G$912,$A337)-_xlfn.MINIFS('HBS Occupation Detail'!$E$3:$E$912,'HBS Occupation Detail'!$G$3:$G$912,$A337)</f>
        <v>0</v>
      </c>
      <c r="K337" s="24" t="n">
        <f aca="false">IFERROR(INDEX('BLS OEWS May2025'!$D$3:$D$1396,MATCH($A337,'BLS OEWS May2025'!$A$3:$A$1396,0)),0)</f>
        <v>3410</v>
      </c>
      <c r="L337" s="0" t="str">
        <f aca="false">IF(H337&gt;='Exposure Bands'!$B$6,"High",IF(H337&gt;='Exposure Bands'!$B$5,"Elevated",IF(H337&gt;='Exposure Bands'!$B$4,"Moderate","Low")))</f>
        <v>Moderate</v>
      </c>
      <c r="M337" s="28"/>
    </row>
    <row r="338" customFormat="false" ht="15" hidden="false" customHeight="true" outlineLevel="0" collapsed="false">
      <c r="A338" s="0" t="s">
        <v>1147</v>
      </c>
      <c r="B338" s="0" t="str">
        <f aca="false">IFERROR(INDEX('BLS OEWS May2025'!$B$3:$B$1396,MATCH($A338,'BLS OEWS May2025'!$A$3:$A$1396,0)),"")</f>
        <v>Exercise Physiologists</v>
      </c>
      <c r="C338" s="0" t="s">
        <v>2705</v>
      </c>
      <c r="D338" s="0" t="s">
        <v>2721</v>
      </c>
      <c r="E338" s="0" t="s">
        <v>3554</v>
      </c>
      <c r="F338" s="0" t="str">
        <f aca="false">LEFT($A338,6)&amp;"0"</f>
        <v>29-1120</v>
      </c>
      <c r="G338" s="0" t="n">
        <f aca="false">COUNTIF('HBS Occupation Detail'!$G$3:$G$912,$A338)</f>
        <v>1</v>
      </c>
      <c r="H338" s="27" t="n">
        <f aca="false">AVERAGEIF('HBS Occupation Detail'!$G$3:$G$912,$A338,'HBS Occupation Detail'!$E$3:$E$912)</f>
        <v>0.32</v>
      </c>
      <c r="I338" s="27" t="n">
        <f aca="false">AVERAGEIF('HBS Occupation Detail'!$G$3:$G$912,$A338,'HBS Occupation Detail'!$F$3:$F$912)</f>
        <v>0.49</v>
      </c>
      <c r="J338" s="27" t="n">
        <f aca="false">_xlfn.MAXIFS('HBS Occupation Detail'!$E$3:$E$912,'HBS Occupation Detail'!$G$3:$G$912,$A338)-_xlfn.MINIFS('HBS Occupation Detail'!$E$3:$E$912,'HBS Occupation Detail'!$G$3:$G$912,$A338)</f>
        <v>0</v>
      </c>
      <c r="K338" s="24" t="n">
        <f aca="false">IFERROR(INDEX('BLS OEWS May2025'!$D$3:$D$1396,MATCH($A338,'BLS OEWS May2025'!$A$3:$A$1396,0)),0)</f>
        <v>8560</v>
      </c>
      <c r="L338" s="0" t="str">
        <f aca="false">IF(H338&gt;='Exposure Bands'!$B$6,"High",IF(H338&gt;='Exposure Bands'!$B$5,"Elevated",IF(H338&gt;='Exposure Bands'!$B$4,"Moderate","Low")))</f>
        <v>Moderate</v>
      </c>
      <c r="M338" s="28"/>
    </row>
    <row r="339" customFormat="false" ht="15" hidden="false" customHeight="true" outlineLevel="0" collapsed="false">
      <c r="A339" s="0" t="s">
        <v>566</v>
      </c>
      <c r="B339" s="0" t="str">
        <f aca="false">IFERROR(INDEX('BLS OEWS May2025'!$B$3:$B$1396,MATCH($A339,'BLS OEWS May2025'!$A$3:$A$1396,0)),"")</f>
        <v>Surveying and Mapping Technicians</v>
      </c>
      <c r="C339" s="0" t="s">
        <v>2705</v>
      </c>
      <c r="D339" s="0" t="s">
        <v>2865</v>
      </c>
      <c r="E339" s="0" t="s">
        <v>3556</v>
      </c>
      <c r="F339" s="0" t="str">
        <f aca="false">LEFT($A339,6)&amp;"0"</f>
        <v>17-3030</v>
      </c>
      <c r="G339" s="0" t="n">
        <f aca="false">COUNTIF('HBS Occupation Detail'!$G$3:$G$912,$A339)</f>
        <v>1</v>
      </c>
      <c r="H339" s="27" t="n">
        <f aca="false">AVERAGEIF('HBS Occupation Detail'!$G$3:$G$912,$A339,'HBS Occupation Detail'!$E$3:$E$912)</f>
        <v>0.32</v>
      </c>
      <c r="I339" s="27" t="n">
        <f aca="false">AVERAGEIF('HBS Occupation Detail'!$G$3:$G$912,$A339,'HBS Occupation Detail'!$F$3:$F$912)</f>
        <v>0.46</v>
      </c>
      <c r="J339" s="27" t="n">
        <f aca="false">_xlfn.MAXIFS('HBS Occupation Detail'!$E$3:$E$912,'HBS Occupation Detail'!$G$3:$G$912,$A339)-_xlfn.MINIFS('HBS Occupation Detail'!$E$3:$E$912,'HBS Occupation Detail'!$G$3:$G$912,$A339)</f>
        <v>0</v>
      </c>
      <c r="K339" s="24" t="n">
        <f aca="false">IFERROR(INDEX('BLS OEWS May2025'!$D$3:$D$1396,MATCH($A339,'BLS OEWS May2025'!$A$3:$A$1396,0)),0)</f>
        <v>58010</v>
      </c>
      <c r="L339" s="0" t="str">
        <f aca="false">IF(H339&gt;='Exposure Bands'!$B$6,"High",IF(H339&gt;='Exposure Bands'!$B$5,"Elevated",IF(H339&gt;='Exposure Bands'!$B$4,"Moderate","Low")))</f>
        <v>Moderate</v>
      </c>
      <c r="M339" s="28"/>
    </row>
    <row r="340" customFormat="false" ht="15" hidden="false" customHeight="true" outlineLevel="0" collapsed="false">
      <c r="A340" s="0" t="s">
        <v>548</v>
      </c>
      <c r="B340" s="0" t="str">
        <f aca="false">IFERROR(INDEX('BLS OEWS May2025'!$B$3:$B$1396,MATCH($A340,'BLS OEWS May2025'!$A$3:$A$1396,0)),"")</f>
        <v>Civil Engineering Technologists and Technicians</v>
      </c>
      <c r="C340" s="0" t="s">
        <v>2705</v>
      </c>
      <c r="D340" s="0" t="s">
        <v>2865</v>
      </c>
      <c r="E340" s="0" t="s">
        <v>3558</v>
      </c>
      <c r="F340" s="0" t="str">
        <f aca="false">LEFT($A340,6)&amp;"0"</f>
        <v>17-3020</v>
      </c>
      <c r="G340" s="0" t="n">
        <f aca="false">COUNTIF('HBS Occupation Detail'!$G$3:$G$912,$A340)</f>
        <v>1</v>
      </c>
      <c r="H340" s="27" t="n">
        <f aca="false">AVERAGEIF('HBS Occupation Detail'!$G$3:$G$912,$A340,'HBS Occupation Detail'!$E$3:$E$912)</f>
        <v>0.32</v>
      </c>
      <c r="I340" s="27" t="n">
        <f aca="false">AVERAGEIF('HBS Occupation Detail'!$G$3:$G$912,$A340,'HBS Occupation Detail'!$F$3:$F$912)</f>
        <v>0.5</v>
      </c>
      <c r="J340" s="27" t="n">
        <f aca="false">_xlfn.MAXIFS('HBS Occupation Detail'!$E$3:$E$912,'HBS Occupation Detail'!$G$3:$G$912,$A340)-_xlfn.MINIFS('HBS Occupation Detail'!$E$3:$E$912,'HBS Occupation Detail'!$G$3:$G$912,$A340)</f>
        <v>0</v>
      </c>
      <c r="K340" s="24" t="n">
        <f aca="false">IFERROR(INDEX('BLS OEWS May2025'!$D$3:$D$1396,MATCH($A340,'BLS OEWS May2025'!$A$3:$A$1396,0)),0)</f>
        <v>68520</v>
      </c>
      <c r="L340" s="0" t="str">
        <f aca="false">IF(H340&gt;='Exposure Bands'!$B$6,"High",IF(H340&gt;='Exposure Bands'!$B$5,"Elevated",IF(H340&gt;='Exposure Bands'!$B$4,"Moderate","Low")))</f>
        <v>Moderate</v>
      </c>
      <c r="M340" s="28"/>
    </row>
    <row r="341" customFormat="false" ht="15" hidden="false" customHeight="true" outlineLevel="0" collapsed="false">
      <c r="A341" s="0" t="s">
        <v>680</v>
      </c>
      <c r="B341" s="0" t="str">
        <f aca="false">IFERROR(INDEX('BLS OEWS May2025'!$B$3:$B$1396,MATCH($A341,'BLS OEWS May2025'!$A$3:$A$1396,0)),"")</f>
        <v>Biological Technicians</v>
      </c>
      <c r="C341" s="0" t="s">
        <v>2705</v>
      </c>
      <c r="D341" s="0" t="s">
        <v>2730</v>
      </c>
      <c r="E341" s="0" t="s">
        <v>3566</v>
      </c>
      <c r="F341" s="0" t="str">
        <f aca="false">LEFT($A341,6)&amp;"0"</f>
        <v>19-4020</v>
      </c>
      <c r="G341" s="0" t="n">
        <f aca="false">COUNTIF('HBS Occupation Detail'!$G$3:$G$912,$A341)</f>
        <v>1</v>
      </c>
      <c r="H341" s="27" t="n">
        <f aca="false">AVERAGEIF('HBS Occupation Detail'!$G$3:$G$912,$A341,'HBS Occupation Detail'!$E$3:$E$912)</f>
        <v>0.32</v>
      </c>
      <c r="I341" s="27" t="n">
        <f aca="false">AVERAGEIF('HBS Occupation Detail'!$G$3:$G$912,$A341,'HBS Occupation Detail'!$F$3:$F$912)</f>
        <v>0.5</v>
      </c>
      <c r="J341" s="27" t="n">
        <f aca="false">_xlfn.MAXIFS('HBS Occupation Detail'!$E$3:$E$912,'HBS Occupation Detail'!$G$3:$G$912,$A341)-_xlfn.MINIFS('HBS Occupation Detail'!$E$3:$E$912,'HBS Occupation Detail'!$G$3:$G$912,$A341)</f>
        <v>0</v>
      </c>
      <c r="K341" s="24" t="n">
        <f aca="false">IFERROR(INDEX('BLS OEWS May2025'!$D$3:$D$1396,MATCH($A341,'BLS OEWS May2025'!$A$3:$A$1396,0)),0)</f>
        <v>69620</v>
      </c>
      <c r="L341" s="0" t="str">
        <f aca="false">IF(H341&gt;='Exposure Bands'!$B$6,"High",IF(H341&gt;='Exposure Bands'!$B$5,"Elevated",IF(H341&gt;='Exposure Bands'!$B$4,"Moderate","Low")))</f>
        <v>Moderate</v>
      </c>
      <c r="M341" s="28"/>
    </row>
    <row r="342" customFormat="false" ht="15" hidden="false" customHeight="true" outlineLevel="0" collapsed="false">
      <c r="A342" s="0" t="s">
        <v>1432</v>
      </c>
      <c r="B342" s="0" t="str">
        <f aca="false">IFERROR(INDEX('BLS OEWS May2025'!$B$3:$B$1396,MATCH($A342,'BLS OEWS May2025'!$A$3:$A$1396,0)),"")</f>
        <v>Cooks, Private Household</v>
      </c>
      <c r="C342" s="0" t="s">
        <v>2705</v>
      </c>
      <c r="D342" s="0" t="s">
        <v>2769</v>
      </c>
      <c r="E342" s="0" t="s">
        <v>3570</v>
      </c>
      <c r="F342" s="0" t="str">
        <f aca="false">LEFT($A342,6)&amp;"0"</f>
        <v>35-2010</v>
      </c>
      <c r="G342" s="0" t="n">
        <f aca="false">COUNTIF('HBS Occupation Detail'!$G$3:$G$912,$A342)</f>
        <v>1</v>
      </c>
      <c r="H342" s="27" t="n">
        <f aca="false">AVERAGEIF('HBS Occupation Detail'!$G$3:$G$912,$A342,'HBS Occupation Detail'!$E$3:$E$912)</f>
        <v>0.32</v>
      </c>
      <c r="I342" s="27" t="n">
        <f aca="false">AVERAGEIF('HBS Occupation Detail'!$G$3:$G$912,$A342,'HBS Occupation Detail'!$F$3:$F$912)</f>
        <v>0.43</v>
      </c>
      <c r="J342" s="27" t="n">
        <f aca="false">_xlfn.MAXIFS('HBS Occupation Detail'!$E$3:$E$912,'HBS Occupation Detail'!$G$3:$G$912,$A342)-_xlfn.MINIFS('HBS Occupation Detail'!$E$3:$E$912,'HBS Occupation Detail'!$G$3:$G$912,$A342)</f>
        <v>0</v>
      </c>
      <c r="K342" s="24" t="n">
        <f aca="false">IFERROR(INDEX('BLS OEWS May2025'!$D$3:$D$1396,MATCH($A342,'BLS OEWS May2025'!$A$3:$A$1396,0)),0)</f>
        <v>1100</v>
      </c>
      <c r="L342" s="0" t="str">
        <f aca="false">IF(H342&gt;='Exposure Bands'!$B$6,"High",IF(H342&gt;='Exposure Bands'!$B$5,"Elevated",IF(H342&gt;='Exposure Bands'!$B$4,"Moderate","Low")))</f>
        <v>Moderate</v>
      </c>
      <c r="M342" s="28"/>
    </row>
    <row r="343" customFormat="false" ht="15" hidden="false" customHeight="true" outlineLevel="0" collapsed="false">
      <c r="A343" s="0" t="s">
        <v>1149</v>
      </c>
      <c r="B343" s="0" t="str">
        <f aca="false">IFERROR(INDEX('BLS OEWS May2025'!$B$3:$B$1396,MATCH($A343,'BLS OEWS May2025'!$A$3:$A$1396,0)),"")</f>
        <v>Therapists, All Other</v>
      </c>
      <c r="C343" s="0" t="s">
        <v>2705</v>
      </c>
      <c r="D343" s="0" t="s">
        <v>2721</v>
      </c>
      <c r="E343" s="0" t="s">
        <v>4486</v>
      </c>
      <c r="F343" s="0" t="str">
        <f aca="false">LEFT($A343,6)&amp;"0"</f>
        <v>29-1120</v>
      </c>
      <c r="G343" s="0" t="n">
        <f aca="false">COUNTIF('HBS Occupation Detail'!$G$3:$G$912,$A343)</f>
        <v>2</v>
      </c>
      <c r="H343" s="27" t="n">
        <f aca="false">AVERAGEIF('HBS Occupation Detail'!$G$3:$G$912,$A343,'HBS Occupation Detail'!$E$3:$E$912)</f>
        <v>0.315</v>
      </c>
      <c r="I343" s="27" t="n">
        <f aca="false">AVERAGEIF('HBS Occupation Detail'!$G$3:$G$912,$A343,'HBS Occupation Detail'!$F$3:$F$912)</f>
        <v>0.5</v>
      </c>
      <c r="J343" s="27" t="n">
        <f aca="false">_xlfn.MAXIFS('HBS Occupation Detail'!$E$3:$E$912,'HBS Occupation Detail'!$G$3:$G$912,$A343)-_xlfn.MINIFS('HBS Occupation Detail'!$E$3:$E$912,'HBS Occupation Detail'!$G$3:$G$912,$A343)</f>
        <v>0.07</v>
      </c>
      <c r="K343" s="24" t="n">
        <f aca="false">IFERROR(INDEX('BLS OEWS May2025'!$D$3:$D$1396,MATCH($A343,'BLS OEWS May2025'!$A$3:$A$1396,0)),0)</f>
        <v>22640</v>
      </c>
      <c r="L343" s="0" t="str">
        <f aca="false">IF(H343&gt;='Exposure Bands'!$B$6,"High",IF(H343&gt;='Exposure Bands'!$B$5,"Elevated",IF(H343&gt;='Exposure Bands'!$B$4,"Moderate","Low")))</f>
        <v>Moderate</v>
      </c>
      <c r="M343" s="28" t="s">
        <v>4534</v>
      </c>
    </row>
    <row r="344" customFormat="false" ht="27.75" hidden="false" customHeight="true" outlineLevel="0" collapsed="false">
      <c r="A344" s="0" t="s">
        <v>1917</v>
      </c>
      <c r="B344" s="0" t="str">
        <f aca="false">IFERROR(INDEX('BLS OEWS May2025'!$B$3:$B$1396,MATCH($A344,'BLS OEWS May2025'!$A$3:$A$1396,0)),"")</f>
        <v>First-Line Supervisors of Construction Trades and Extraction Workers</v>
      </c>
      <c r="C344" s="0" t="s">
        <v>2705</v>
      </c>
      <c r="D344" s="0" t="s">
        <v>2946</v>
      </c>
      <c r="E344" s="0" t="s">
        <v>4486</v>
      </c>
      <c r="F344" s="0" t="str">
        <f aca="false">LEFT($A344,6)&amp;"0"</f>
        <v>47-1010</v>
      </c>
      <c r="G344" s="0" t="n">
        <f aca="false">COUNTIF('HBS Occupation Detail'!$G$3:$G$912,$A344)</f>
        <v>2</v>
      </c>
      <c r="H344" s="27" t="n">
        <f aca="false">AVERAGEIF('HBS Occupation Detail'!$G$3:$G$912,$A344,'HBS Occupation Detail'!$E$3:$E$912)</f>
        <v>0.315</v>
      </c>
      <c r="I344" s="27" t="n">
        <f aca="false">AVERAGEIF('HBS Occupation Detail'!$G$3:$G$912,$A344,'HBS Occupation Detail'!$F$3:$F$912)</f>
        <v>0.49</v>
      </c>
      <c r="J344" s="27" t="n">
        <f aca="false">_xlfn.MAXIFS('HBS Occupation Detail'!$E$3:$E$912,'HBS Occupation Detail'!$G$3:$G$912,$A344)-_xlfn.MINIFS('HBS Occupation Detail'!$E$3:$E$912,'HBS Occupation Detail'!$G$3:$G$912,$A344)</f>
        <v>0.03</v>
      </c>
      <c r="K344" s="24" t="n">
        <f aca="false">IFERROR(INDEX('BLS OEWS May2025'!$D$3:$D$1396,MATCH($A344,'BLS OEWS May2025'!$A$3:$A$1396,0)),0)</f>
        <v>812210</v>
      </c>
      <c r="L344" s="0" t="str">
        <f aca="false">IF(H344&gt;='Exposure Bands'!$B$6,"High",IF(H344&gt;='Exposure Bands'!$B$5,"Elevated",IF(H344&gt;='Exposure Bands'!$B$4,"Moderate","Low")))</f>
        <v>Moderate</v>
      </c>
      <c r="M344" s="28" t="s">
        <v>4535</v>
      </c>
    </row>
    <row r="345" customFormat="false" ht="27.75" hidden="false" customHeight="true" outlineLevel="0" collapsed="false">
      <c r="A345" s="0" t="s">
        <v>1156</v>
      </c>
      <c r="B345" s="0" t="str">
        <f aca="false">IFERROR(INDEX('BLS OEWS May2025'!$B$3:$B$1396,MATCH($A345,'BLS OEWS May2025'!$A$3:$A$1396,0)),"")</f>
        <v>Registered Nurses</v>
      </c>
      <c r="C345" s="0" t="s">
        <v>2705</v>
      </c>
      <c r="D345" s="0" t="s">
        <v>2721</v>
      </c>
      <c r="E345" s="0" t="s">
        <v>4486</v>
      </c>
      <c r="F345" s="0" t="str">
        <f aca="false">LEFT($A345,6)&amp;"0"</f>
        <v>29-1140</v>
      </c>
      <c r="G345" s="0" t="n">
        <f aca="false">COUNTIF('HBS Occupation Detail'!$G$3:$G$912,$A345)</f>
        <v>5</v>
      </c>
      <c r="H345" s="27" t="n">
        <f aca="false">AVERAGEIF('HBS Occupation Detail'!$G$3:$G$912,$A345,'HBS Occupation Detail'!$E$3:$E$912)</f>
        <v>0.314</v>
      </c>
      <c r="I345" s="27" t="n">
        <f aca="false">AVERAGEIF('HBS Occupation Detail'!$G$3:$G$912,$A345,'HBS Occupation Detail'!$F$3:$F$912)</f>
        <v>0.448</v>
      </c>
      <c r="J345" s="27" t="n">
        <f aca="false">_xlfn.MAXIFS('HBS Occupation Detail'!$E$3:$E$912,'HBS Occupation Detail'!$G$3:$G$912,$A345)-_xlfn.MINIFS('HBS Occupation Detail'!$E$3:$E$912,'HBS Occupation Detail'!$G$3:$G$912,$A345)</f>
        <v>0.3</v>
      </c>
      <c r="K345" s="24" t="n">
        <f aca="false">IFERROR(INDEX('BLS OEWS May2025'!$D$3:$D$1396,MATCH($A345,'BLS OEWS May2025'!$A$3:$A$1396,0)),0)</f>
        <v>3379720</v>
      </c>
      <c r="L345" s="0" t="str">
        <f aca="false">IF(H345&gt;='Exposure Bands'!$B$6,"High",IF(H345&gt;='Exposure Bands'!$B$5,"Elevated",IF(H345&gt;='Exposure Bands'!$B$4,"Moderate","Low")))</f>
        <v>Moderate</v>
      </c>
      <c r="M345" s="28" t="s">
        <v>4536</v>
      </c>
    </row>
    <row r="346" customFormat="false" ht="15" hidden="false" customHeight="true" outlineLevel="0" collapsed="false">
      <c r="A346" s="0" t="s">
        <v>1181</v>
      </c>
      <c r="B346" s="0" t="str">
        <f aca="false">IFERROR(INDEX('BLS OEWS May2025'!$B$3:$B$1396,MATCH($A346,'BLS OEWS May2025'!$A$3:$A$1396,0)),"")</f>
        <v>General Internal Medicine Physicians</v>
      </c>
      <c r="C346" s="0" t="s">
        <v>2705</v>
      </c>
      <c r="D346" s="0" t="s">
        <v>2721</v>
      </c>
      <c r="E346" s="0" t="s">
        <v>3576</v>
      </c>
      <c r="F346" s="0" t="str">
        <f aca="false">LEFT($A346,6)&amp;"0"</f>
        <v>29-1210</v>
      </c>
      <c r="G346" s="0" t="n">
        <f aca="false">COUNTIF('HBS Occupation Detail'!$G$3:$G$912,$A346)</f>
        <v>1</v>
      </c>
      <c r="H346" s="27" t="n">
        <f aca="false">AVERAGEIF('HBS Occupation Detail'!$G$3:$G$912,$A346,'HBS Occupation Detail'!$E$3:$E$912)</f>
        <v>0.31</v>
      </c>
      <c r="I346" s="27" t="n">
        <f aca="false">AVERAGEIF('HBS Occupation Detail'!$G$3:$G$912,$A346,'HBS Occupation Detail'!$F$3:$F$912)</f>
        <v>0.5</v>
      </c>
      <c r="J346" s="27" t="n">
        <f aca="false">_xlfn.MAXIFS('HBS Occupation Detail'!$E$3:$E$912,'HBS Occupation Detail'!$G$3:$G$912,$A346)-_xlfn.MINIFS('HBS Occupation Detail'!$E$3:$E$912,'HBS Occupation Detail'!$G$3:$G$912,$A346)</f>
        <v>0</v>
      </c>
      <c r="K346" s="24" t="n">
        <f aca="false">IFERROR(INDEX('BLS OEWS May2025'!$D$3:$D$1396,MATCH($A346,'BLS OEWS May2025'!$A$3:$A$1396,0)),0)</f>
        <v>67150</v>
      </c>
      <c r="L346" s="0" t="str">
        <f aca="false">IF(H346&gt;='Exposure Bands'!$B$6,"High",IF(H346&gt;='Exposure Bands'!$B$5,"Elevated",IF(H346&gt;='Exposure Bands'!$B$4,"Moderate","Low")))</f>
        <v>Moderate</v>
      </c>
      <c r="M346" s="28"/>
    </row>
    <row r="347" customFormat="false" ht="15" hidden="false" customHeight="true" outlineLevel="0" collapsed="false">
      <c r="A347" s="0" t="s">
        <v>467</v>
      </c>
      <c r="B347" s="0" t="str">
        <f aca="false">IFERROR(INDEX('BLS OEWS May2025'!$B$3:$B$1396,MATCH($A347,'BLS OEWS May2025'!$A$3:$A$1396,0)),"")</f>
        <v>Landscape Architects</v>
      </c>
      <c r="C347" s="0" t="s">
        <v>2705</v>
      </c>
      <c r="D347" s="0" t="s">
        <v>2865</v>
      </c>
      <c r="E347" s="0" t="s">
        <v>3578</v>
      </c>
      <c r="F347" s="0" t="str">
        <f aca="false">LEFT($A347,6)&amp;"0"</f>
        <v>17-1010</v>
      </c>
      <c r="G347" s="0" t="n">
        <f aca="false">COUNTIF('HBS Occupation Detail'!$G$3:$G$912,$A347)</f>
        <v>1</v>
      </c>
      <c r="H347" s="27" t="n">
        <f aca="false">AVERAGEIF('HBS Occupation Detail'!$G$3:$G$912,$A347,'HBS Occupation Detail'!$E$3:$E$912)</f>
        <v>0.31</v>
      </c>
      <c r="I347" s="27" t="n">
        <f aca="false">AVERAGEIF('HBS Occupation Detail'!$G$3:$G$912,$A347,'HBS Occupation Detail'!$F$3:$F$912)</f>
        <v>0.47</v>
      </c>
      <c r="J347" s="27" t="n">
        <f aca="false">_xlfn.MAXIFS('HBS Occupation Detail'!$E$3:$E$912,'HBS Occupation Detail'!$G$3:$G$912,$A347)-_xlfn.MINIFS('HBS Occupation Detail'!$E$3:$E$912,'HBS Occupation Detail'!$G$3:$G$912,$A347)</f>
        <v>0</v>
      </c>
      <c r="K347" s="24" t="n">
        <f aca="false">IFERROR(INDEX('BLS OEWS May2025'!$D$3:$D$1396,MATCH($A347,'BLS OEWS May2025'!$A$3:$A$1396,0)),0)</f>
        <v>19600</v>
      </c>
      <c r="L347" s="0" t="str">
        <f aca="false">IF(H347&gt;='Exposure Bands'!$B$6,"High",IF(H347&gt;='Exposure Bands'!$B$5,"Elevated",IF(H347&gt;='Exposure Bands'!$B$4,"Moderate","Low")))</f>
        <v>Moderate</v>
      </c>
      <c r="M347" s="28"/>
    </row>
    <row r="348" customFormat="false" ht="15" hidden="false" customHeight="true" outlineLevel="0" collapsed="false">
      <c r="A348" s="0" t="s">
        <v>688</v>
      </c>
      <c r="B348" s="0" t="str">
        <f aca="false">IFERROR(INDEX('BLS OEWS May2025'!$B$3:$B$1396,MATCH($A348,'BLS OEWS May2025'!$A$3:$A$1396,0)),"")</f>
        <v>Geological Technicians, Except Hydrologic Technicians</v>
      </c>
      <c r="C348" s="0" t="s">
        <v>2705</v>
      </c>
      <c r="D348" s="0" t="s">
        <v>2730</v>
      </c>
      <c r="E348" s="0" t="s">
        <v>3580</v>
      </c>
      <c r="F348" s="0" t="str">
        <f aca="false">LEFT($A348,6)&amp;"0"</f>
        <v>19-4040</v>
      </c>
      <c r="G348" s="0" t="n">
        <f aca="false">COUNTIF('HBS Occupation Detail'!$G$3:$G$912,$A348)</f>
        <v>1</v>
      </c>
      <c r="H348" s="27" t="n">
        <f aca="false">AVERAGEIF('HBS Occupation Detail'!$G$3:$G$912,$A348,'HBS Occupation Detail'!$E$3:$E$912)</f>
        <v>0.31</v>
      </c>
      <c r="I348" s="27" t="n">
        <f aca="false">AVERAGEIF('HBS Occupation Detail'!$G$3:$G$912,$A348,'HBS Occupation Detail'!$F$3:$F$912)</f>
        <v>0.5</v>
      </c>
      <c r="J348" s="27" t="n">
        <f aca="false">_xlfn.MAXIFS('HBS Occupation Detail'!$E$3:$E$912,'HBS Occupation Detail'!$G$3:$G$912,$A348)-_xlfn.MINIFS('HBS Occupation Detail'!$E$3:$E$912,'HBS Occupation Detail'!$G$3:$G$912,$A348)</f>
        <v>0</v>
      </c>
      <c r="K348" s="24" t="n">
        <f aca="false">IFERROR(INDEX('BLS OEWS May2025'!$D$3:$D$1396,MATCH($A348,'BLS OEWS May2025'!$A$3:$A$1396,0)),0)</f>
        <v>6980</v>
      </c>
      <c r="L348" s="0" t="str">
        <f aca="false">IF(H348&gt;='Exposure Bands'!$B$6,"High",IF(H348&gt;='Exposure Bands'!$B$5,"Elevated",IF(H348&gt;='Exposure Bands'!$B$4,"Moderate","Low")))</f>
        <v>Moderate</v>
      </c>
      <c r="M348" s="28"/>
    </row>
    <row r="349" customFormat="false" ht="15" hidden="false" customHeight="true" outlineLevel="0" collapsed="false">
      <c r="A349" s="0" t="s">
        <v>1203</v>
      </c>
      <c r="B349" s="0" t="str">
        <f aca="false">IFERROR(INDEX('BLS OEWS May2025'!$B$3:$B$1396,MATCH($A349,'BLS OEWS May2025'!$A$3:$A$1396,0)),"")</f>
        <v>Pediatric Surgeons</v>
      </c>
      <c r="C349" s="0" t="s">
        <v>2705</v>
      </c>
      <c r="D349" s="0" t="s">
        <v>2721</v>
      </c>
      <c r="E349" s="0" t="s">
        <v>3582</v>
      </c>
      <c r="F349" s="0" t="str">
        <f aca="false">LEFT($A349,6)&amp;"0"</f>
        <v>29-1240</v>
      </c>
      <c r="G349" s="0" t="n">
        <f aca="false">COUNTIF('HBS Occupation Detail'!$G$3:$G$912,$A349)</f>
        <v>1</v>
      </c>
      <c r="H349" s="27" t="n">
        <f aca="false">AVERAGEIF('HBS Occupation Detail'!$G$3:$G$912,$A349,'HBS Occupation Detail'!$E$3:$E$912)</f>
        <v>0.31</v>
      </c>
      <c r="I349" s="27" t="n">
        <f aca="false">AVERAGEIF('HBS Occupation Detail'!$G$3:$G$912,$A349,'HBS Occupation Detail'!$F$3:$F$912)</f>
        <v>0.49</v>
      </c>
      <c r="J349" s="27" t="n">
        <f aca="false">_xlfn.MAXIFS('HBS Occupation Detail'!$E$3:$E$912,'HBS Occupation Detail'!$G$3:$G$912,$A349)-_xlfn.MINIFS('HBS Occupation Detail'!$E$3:$E$912,'HBS Occupation Detail'!$G$3:$G$912,$A349)</f>
        <v>0</v>
      </c>
      <c r="K349" s="24" t="n">
        <f aca="false">IFERROR(INDEX('BLS OEWS May2025'!$D$3:$D$1396,MATCH($A349,'BLS OEWS May2025'!$A$3:$A$1396,0)),0)</f>
        <v>1190</v>
      </c>
      <c r="L349" s="0" t="str">
        <f aca="false">IF(H349&gt;='Exposure Bands'!$B$6,"High",IF(H349&gt;='Exposure Bands'!$B$5,"Elevated",IF(H349&gt;='Exposure Bands'!$B$4,"Moderate","Low")))</f>
        <v>Moderate</v>
      </c>
      <c r="M349" s="28"/>
    </row>
    <row r="350" customFormat="false" ht="15" hidden="false" customHeight="true" outlineLevel="0" collapsed="false">
      <c r="A350" s="0" t="s">
        <v>1686</v>
      </c>
      <c r="B350" s="0" t="str">
        <f aca="false">IFERROR(INDEX('BLS OEWS May2025'!$B$3:$B$1396,MATCH($A350,'BLS OEWS May2025'!$A$3:$A$1396,0)),"")</f>
        <v>Door-to-Door Sales Workers, News and Street Vendors, and Related Workers</v>
      </c>
      <c r="C350" s="0" t="s">
        <v>2705</v>
      </c>
      <c r="D350" s="0" t="s">
        <v>2723</v>
      </c>
      <c r="E350" s="0" t="s">
        <v>3584</v>
      </c>
      <c r="F350" s="0" t="str">
        <f aca="false">LEFT($A350,6)&amp;"0"</f>
        <v>41-9090</v>
      </c>
      <c r="G350" s="0" t="n">
        <f aca="false">COUNTIF('HBS Occupation Detail'!$G$3:$G$912,$A350)</f>
        <v>1</v>
      </c>
      <c r="H350" s="27" t="n">
        <f aca="false">AVERAGEIF('HBS Occupation Detail'!$G$3:$G$912,$A350,'HBS Occupation Detail'!$E$3:$E$912)</f>
        <v>0.31</v>
      </c>
      <c r="I350" s="27" t="n">
        <f aca="false">AVERAGEIF('HBS Occupation Detail'!$G$3:$G$912,$A350,'HBS Occupation Detail'!$F$3:$F$912)</f>
        <v>0.45</v>
      </c>
      <c r="J350" s="27" t="n">
        <f aca="false">_xlfn.MAXIFS('HBS Occupation Detail'!$E$3:$E$912,'HBS Occupation Detail'!$G$3:$G$912,$A350)-_xlfn.MINIFS('HBS Occupation Detail'!$E$3:$E$912,'HBS Occupation Detail'!$G$3:$G$912,$A350)</f>
        <v>0</v>
      </c>
      <c r="K350" s="24" t="n">
        <f aca="false">IFERROR(INDEX('BLS OEWS May2025'!$D$3:$D$1396,MATCH($A350,'BLS OEWS May2025'!$A$3:$A$1396,0)),0)</f>
        <v>2760</v>
      </c>
      <c r="L350" s="0" t="str">
        <f aca="false">IF(H350&gt;='Exposure Bands'!$B$6,"High",IF(H350&gt;='Exposure Bands'!$B$5,"Elevated",IF(H350&gt;='Exposure Bands'!$B$4,"Moderate","Low")))</f>
        <v>Moderate</v>
      </c>
      <c r="M350" s="28"/>
    </row>
    <row r="351" customFormat="false" ht="15" hidden="false" customHeight="true" outlineLevel="0" collapsed="false">
      <c r="A351" s="0" t="s">
        <v>710</v>
      </c>
      <c r="B351" s="0" t="str">
        <f aca="false">IFERROR(INDEX('BLS OEWS May2025'!$B$3:$B$1396,MATCH($A351,'BLS OEWS May2025'!$A$3:$A$1396,0)),"")</f>
        <v>Occupational Health and Safety Specialists</v>
      </c>
      <c r="C351" s="0" t="s">
        <v>2705</v>
      </c>
      <c r="D351" s="0" t="s">
        <v>2730</v>
      </c>
      <c r="E351" s="0" t="s">
        <v>3586</v>
      </c>
      <c r="F351" s="0" t="str">
        <f aca="false">LEFT($A351,6)&amp;"0"</f>
        <v>19-5010</v>
      </c>
      <c r="G351" s="0" t="n">
        <f aca="false">COUNTIF('HBS Occupation Detail'!$G$3:$G$912,$A351)</f>
        <v>1</v>
      </c>
      <c r="H351" s="27" t="n">
        <f aca="false">AVERAGEIF('HBS Occupation Detail'!$G$3:$G$912,$A351,'HBS Occupation Detail'!$E$3:$E$912)</f>
        <v>0.31</v>
      </c>
      <c r="I351" s="27" t="n">
        <f aca="false">AVERAGEIF('HBS Occupation Detail'!$G$3:$G$912,$A351,'HBS Occupation Detail'!$F$3:$F$912)</f>
        <v>0.5</v>
      </c>
      <c r="J351" s="27" t="n">
        <f aca="false">_xlfn.MAXIFS('HBS Occupation Detail'!$E$3:$E$912,'HBS Occupation Detail'!$G$3:$G$912,$A351)-_xlfn.MINIFS('HBS Occupation Detail'!$E$3:$E$912,'HBS Occupation Detail'!$G$3:$G$912,$A351)</f>
        <v>0</v>
      </c>
      <c r="K351" s="24" t="n">
        <f aca="false">IFERROR(INDEX('BLS OEWS May2025'!$D$3:$D$1396,MATCH($A351,'BLS OEWS May2025'!$A$3:$A$1396,0)),0)</f>
        <v>140610</v>
      </c>
      <c r="L351" s="0" t="str">
        <f aca="false">IF(H351&gt;='Exposure Bands'!$B$6,"High",IF(H351&gt;='Exposure Bands'!$B$5,"Elevated",IF(H351&gt;='Exposure Bands'!$B$4,"Moderate","Low")))</f>
        <v>Moderate</v>
      </c>
      <c r="M351" s="28"/>
    </row>
    <row r="352" customFormat="false" ht="27.75" hidden="false" customHeight="true" outlineLevel="0" collapsed="false">
      <c r="A352" s="0" t="s">
        <v>2648</v>
      </c>
      <c r="B352" s="0" t="str">
        <f aca="false">IFERROR(INDEX('BLS OEWS May2025'!$B$3:$B$1396,MATCH($A352,'BLS OEWS May2025'!$A$3:$A$1396,0)),"")</f>
        <v>Transportation Inspectors</v>
      </c>
      <c r="C352" s="0" t="s">
        <v>2705</v>
      </c>
      <c r="D352" s="0" t="s">
        <v>2946</v>
      </c>
      <c r="E352" s="0" t="s">
        <v>4486</v>
      </c>
      <c r="F352" s="0" t="str">
        <f aca="false">LEFT($A352,6)&amp;"0"</f>
        <v>53-6050</v>
      </c>
      <c r="G352" s="0" t="n">
        <f aca="false">COUNTIF('HBS Occupation Detail'!$G$3:$G$912,$A352)</f>
        <v>3</v>
      </c>
      <c r="H352" s="27" t="n">
        <f aca="false">AVERAGEIF('HBS Occupation Detail'!$G$3:$G$912,$A352,'HBS Occupation Detail'!$E$3:$E$912)</f>
        <v>0.306666666666667</v>
      </c>
      <c r="I352" s="27" t="n">
        <f aca="false">AVERAGEIF('HBS Occupation Detail'!$G$3:$G$912,$A352,'HBS Occupation Detail'!$F$3:$F$912)</f>
        <v>0.473333333333333</v>
      </c>
      <c r="J352" s="27" t="n">
        <f aca="false">_xlfn.MAXIFS('HBS Occupation Detail'!$E$3:$E$912,'HBS Occupation Detail'!$G$3:$G$912,$A352)-_xlfn.MINIFS('HBS Occupation Detail'!$E$3:$E$912,'HBS Occupation Detail'!$G$3:$G$912,$A352)</f>
        <v>0.14</v>
      </c>
      <c r="K352" s="24" t="n">
        <f aca="false">IFERROR(INDEX('BLS OEWS May2025'!$D$3:$D$1396,MATCH($A352,'BLS OEWS May2025'!$A$3:$A$1396,0)),0)</f>
        <v>24500</v>
      </c>
      <c r="L352" s="0" t="str">
        <f aca="false">IF(H352&gt;='Exposure Bands'!$B$6,"High",IF(H352&gt;='Exposure Bands'!$B$5,"Elevated",IF(H352&gt;='Exposure Bands'!$B$4,"Moderate","Low")))</f>
        <v>Moderate</v>
      </c>
      <c r="M352" s="28" t="s">
        <v>4537</v>
      </c>
    </row>
    <row r="353" customFormat="false" ht="15" hidden="false" customHeight="true" outlineLevel="0" collapsed="false">
      <c r="A353" s="0" t="s">
        <v>674</v>
      </c>
      <c r="B353" s="0" t="str">
        <f aca="false">IFERROR(INDEX('BLS OEWS May2025'!$B$3:$B$1396,MATCH($A353,'BLS OEWS May2025'!$A$3:$A$1396,0)),"")</f>
        <v>Agricultural Technicians</v>
      </c>
      <c r="C353" s="0" t="s">
        <v>2705</v>
      </c>
      <c r="D353" s="0" t="s">
        <v>2730</v>
      </c>
      <c r="E353" s="0" t="s">
        <v>4486</v>
      </c>
      <c r="F353" s="0" t="str">
        <f aca="false">LEFT($A353,6)&amp;"0"</f>
        <v>19-4010</v>
      </c>
      <c r="G353" s="0" t="n">
        <f aca="false">COUNTIF('HBS Occupation Detail'!$G$3:$G$912,$A353)</f>
        <v>2</v>
      </c>
      <c r="H353" s="27" t="n">
        <f aca="false">AVERAGEIF('HBS Occupation Detail'!$G$3:$G$912,$A353,'HBS Occupation Detail'!$E$3:$E$912)</f>
        <v>0.3</v>
      </c>
      <c r="I353" s="27" t="n">
        <f aca="false">AVERAGEIF('HBS Occupation Detail'!$G$3:$G$912,$A353,'HBS Occupation Detail'!$F$3:$F$912)</f>
        <v>0.375</v>
      </c>
      <c r="J353" s="27" t="n">
        <f aca="false">_xlfn.MAXIFS('HBS Occupation Detail'!$E$3:$E$912,'HBS Occupation Detail'!$G$3:$G$912,$A353)-_xlfn.MINIFS('HBS Occupation Detail'!$E$3:$E$912,'HBS Occupation Detail'!$G$3:$G$912,$A353)</f>
        <v>0.16</v>
      </c>
      <c r="K353" s="24" t="n">
        <f aca="false">IFERROR(INDEX('BLS OEWS May2025'!$D$3:$D$1396,MATCH($A353,'BLS OEWS May2025'!$A$3:$A$1396,0)),0)</f>
        <v>15130</v>
      </c>
      <c r="L353" s="0" t="str">
        <f aca="false">IF(H353&gt;='Exposure Bands'!$B$6,"High",IF(H353&gt;='Exposure Bands'!$B$5,"Elevated",IF(H353&gt;='Exposure Bands'!$B$4,"Moderate","Low")))</f>
        <v>Moderate</v>
      </c>
      <c r="M353" s="28" t="s">
        <v>4538</v>
      </c>
    </row>
    <row r="354" customFormat="false" ht="15" hidden="false" customHeight="true" outlineLevel="0" collapsed="false">
      <c r="A354" s="0" t="s">
        <v>1026</v>
      </c>
      <c r="B354" s="0" t="str">
        <f aca="false">IFERROR(INDEX('BLS OEWS May2025'!$B$3:$B$1396,MATCH($A354,'BLS OEWS May2025'!$A$3:$A$1396,0)),"")</f>
        <v>Umpires, Referees, and Other Sports Officials</v>
      </c>
      <c r="C354" s="0" t="s">
        <v>2705</v>
      </c>
      <c r="D354" s="0" t="s">
        <v>2716</v>
      </c>
      <c r="E354" s="0" t="s">
        <v>3590</v>
      </c>
      <c r="F354" s="0" t="str">
        <f aca="false">LEFT($A354,6)&amp;"0"</f>
        <v>27-2020</v>
      </c>
      <c r="G354" s="0" t="n">
        <f aca="false">COUNTIF('HBS Occupation Detail'!$G$3:$G$912,$A354)</f>
        <v>1</v>
      </c>
      <c r="H354" s="27" t="n">
        <f aca="false">AVERAGEIF('HBS Occupation Detail'!$G$3:$G$912,$A354,'HBS Occupation Detail'!$E$3:$E$912)</f>
        <v>0.3</v>
      </c>
      <c r="I354" s="27" t="n">
        <f aca="false">AVERAGEIF('HBS Occupation Detail'!$G$3:$G$912,$A354,'HBS Occupation Detail'!$F$3:$F$912)</f>
        <v>0.46</v>
      </c>
      <c r="J354" s="27" t="n">
        <f aca="false">_xlfn.MAXIFS('HBS Occupation Detail'!$E$3:$E$912,'HBS Occupation Detail'!$G$3:$G$912,$A354)-_xlfn.MINIFS('HBS Occupation Detail'!$E$3:$E$912,'HBS Occupation Detail'!$G$3:$G$912,$A354)</f>
        <v>0</v>
      </c>
      <c r="K354" s="24" t="n">
        <f aca="false">IFERROR(INDEX('BLS OEWS May2025'!$D$3:$D$1396,MATCH($A354,'BLS OEWS May2025'!$A$3:$A$1396,0)),0)</f>
        <v>15780</v>
      </c>
      <c r="L354" s="0" t="str">
        <f aca="false">IF(H354&gt;='Exposure Bands'!$B$6,"High",IF(H354&gt;='Exposure Bands'!$B$5,"Elevated",IF(H354&gt;='Exposure Bands'!$B$4,"Moderate","Low")))</f>
        <v>Moderate</v>
      </c>
      <c r="M354" s="28"/>
    </row>
    <row r="355" customFormat="false" ht="15" hidden="false" customHeight="true" outlineLevel="0" collapsed="false">
      <c r="A355" s="0" t="s">
        <v>1348</v>
      </c>
      <c r="B355" s="0" t="str">
        <f aca="false">IFERROR(INDEX('BLS OEWS May2025'!$B$3:$B$1396,MATCH($A355,'BLS OEWS May2025'!$A$3:$A$1396,0)),"")</f>
        <v>First-Line Supervisors of Firefighting and Prevention Workers</v>
      </c>
      <c r="C355" s="0" t="s">
        <v>2705</v>
      </c>
      <c r="D355" s="0" t="s">
        <v>2769</v>
      </c>
      <c r="E355" s="0" t="s">
        <v>3596</v>
      </c>
      <c r="F355" s="0" t="str">
        <f aca="false">LEFT($A355,6)&amp;"0"</f>
        <v>33-1020</v>
      </c>
      <c r="G355" s="0" t="n">
        <f aca="false">COUNTIF('HBS Occupation Detail'!$G$3:$G$912,$A355)</f>
        <v>1</v>
      </c>
      <c r="H355" s="27" t="n">
        <f aca="false">AVERAGEIF('HBS Occupation Detail'!$G$3:$G$912,$A355,'HBS Occupation Detail'!$E$3:$E$912)</f>
        <v>0.3</v>
      </c>
      <c r="I355" s="27" t="n">
        <f aca="false">AVERAGEIF('HBS Occupation Detail'!$G$3:$G$912,$A355,'HBS Occupation Detail'!$F$3:$F$912)</f>
        <v>0.5</v>
      </c>
      <c r="J355" s="27" t="n">
        <f aca="false">_xlfn.MAXIFS('HBS Occupation Detail'!$E$3:$E$912,'HBS Occupation Detail'!$G$3:$G$912,$A355)-_xlfn.MINIFS('HBS Occupation Detail'!$E$3:$E$912,'HBS Occupation Detail'!$G$3:$G$912,$A355)</f>
        <v>0</v>
      </c>
      <c r="K355" s="24" t="n">
        <f aca="false">IFERROR(INDEX('BLS OEWS May2025'!$D$3:$D$1396,MATCH($A355,'BLS OEWS May2025'!$A$3:$A$1396,0)),0)</f>
        <v>99140</v>
      </c>
      <c r="L355" s="0" t="str">
        <f aca="false">IF(H355&gt;='Exposure Bands'!$B$6,"High",IF(H355&gt;='Exposure Bands'!$B$5,"Elevated",IF(H355&gt;='Exposure Bands'!$B$4,"Moderate","Low")))</f>
        <v>Moderate</v>
      </c>
      <c r="M355" s="28"/>
    </row>
    <row r="356" customFormat="false" ht="15" hidden="false" customHeight="true" outlineLevel="0" collapsed="false">
      <c r="A356" s="0" t="s">
        <v>618</v>
      </c>
      <c r="B356" s="0" t="str">
        <f aca="false">IFERROR(INDEX('BLS OEWS May2025'!$B$3:$B$1396,MATCH($A356,'BLS OEWS May2025'!$A$3:$A$1396,0)),"")</f>
        <v>Chemists</v>
      </c>
      <c r="C356" s="0" t="s">
        <v>2705</v>
      </c>
      <c r="D356" s="0" t="s">
        <v>2730</v>
      </c>
      <c r="E356" s="0" t="s">
        <v>619</v>
      </c>
      <c r="F356" s="0" t="str">
        <f aca="false">LEFT($A356,6)&amp;"0"</f>
        <v>19-2030</v>
      </c>
      <c r="G356" s="0" t="n">
        <f aca="false">COUNTIF('HBS Occupation Detail'!$G$3:$G$912,$A356)</f>
        <v>1</v>
      </c>
      <c r="H356" s="27" t="n">
        <f aca="false">AVERAGEIF('HBS Occupation Detail'!$G$3:$G$912,$A356,'HBS Occupation Detail'!$E$3:$E$912)</f>
        <v>0.3</v>
      </c>
      <c r="I356" s="27" t="n">
        <f aca="false">AVERAGEIF('HBS Occupation Detail'!$G$3:$G$912,$A356,'HBS Occupation Detail'!$F$3:$F$912)</f>
        <v>0.5</v>
      </c>
      <c r="J356" s="27" t="n">
        <f aca="false">_xlfn.MAXIFS('HBS Occupation Detail'!$E$3:$E$912,'HBS Occupation Detail'!$G$3:$G$912,$A356)-_xlfn.MINIFS('HBS Occupation Detail'!$E$3:$E$912,'HBS Occupation Detail'!$G$3:$G$912,$A356)</f>
        <v>0</v>
      </c>
      <c r="K356" s="24" t="n">
        <f aca="false">IFERROR(INDEX('BLS OEWS May2025'!$D$3:$D$1396,MATCH($A356,'BLS OEWS May2025'!$A$3:$A$1396,0)),0)</f>
        <v>82770</v>
      </c>
      <c r="L356" s="0" t="str">
        <f aca="false">IF(H356&gt;='Exposure Bands'!$B$6,"High",IF(H356&gt;='Exposure Bands'!$B$5,"Elevated",IF(H356&gt;='Exposure Bands'!$B$4,"Moderate","Low")))</f>
        <v>Moderate</v>
      </c>
      <c r="M356" s="28"/>
    </row>
    <row r="357" customFormat="false" ht="15" hidden="false" customHeight="true" outlineLevel="0" collapsed="false">
      <c r="A357" s="0" t="s">
        <v>1132</v>
      </c>
      <c r="B357" s="0" t="str">
        <f aca="false">IFERROR(INDEX('BLS OEWS May2025'!$B$3:$B$1396,MATCH($A357,'BLS OEWS May2025'!$A$3:$A$1396,0)),"")</f>
        <v>Podiatrists</v>
      </c>
      <c r="C357" s="0" t="s">
        <v>2705</v>
      </c>
      <c r="D357" s="0" t="s">
        <v>2721</v>
      </c>
      <c r="E357" s="0" t="s">
        <v>1131</v>
      </c>
      <c r="F357" s="0" t="str">
        <f aca="false">LEFT($A357,6)&amp;"0"</f>
        <v>29-1080</v>
      </c>
      <c r="G357" s="0" t="n">
        <f aca="false">COUNTIF('HBS Occupation Detail'!$G$3:$G$912,$A357)</f>
        <v>1</v>
      </c>
      <c r="H357" s="27" t="n">
        <f aca="false">AVERAGEIF('HBS Occupation Detail'!$G$3:$G$912,$A357,'HBS Occupation Detail'!$E$3:$E$912)</f>
        <v>0.3</v>
      </c>
      <c r="I357" s="27" t="n">
        <f aca="false">AVERAGEIF('HBS Occupation Detail'!$G$3:$G$912,$A357,'HBS Occupation Detail'!$F$3:$F$912)</f>
        <v>0.5</v>
      </c>
      <c r="J357" s="27" t="n">
        <f aca="false">_xlfn.MAXIFS('HBS Occupation Detail'!$E$3:$E$912,'HBS Occupation Detail'!$G$3:$G$912,$A357)-_xlfn.MINIFS('HBS Occupation Detail'!$E$3:$E$912,'HBS Occupation Detail'!$G$3:$G$912,$A357)</f>
        <v>0</v>
      </c>
      <c r="K357" s="24" t="n">
        <f aca="false">IFERROR(INDEX('BLS OEWS May2025'!$D$3:$D$1396,MATCH($A357,'BLS OEWS May2025'!$A$3:$A$1396,0)),0)</f>
        <v>9680</v>
      </c>
      <c r="L357" s="0" t="str">
        <f aca="false">IF(H357&gt;='Exposure Bands'!$B$6,"High",IF(H357&gt;='Exposure Bands'!$B$5,"Elevated",IF(H357&gt;='Exposure Bands'!$B$4,"Moderate","Low")))</f>
        <v>Moderate</v>
      </c>
      <c r="M357" s="28"/>
    </row>
    <row r="358" customFormat="false" ht="15" hidden="false" customHeight="true" outlineLevel="0" collapsed="false">
      <c r="A358" s="0" t="s">
        <v>732</v>
      </c>
      <c r="B358" s="0" t="str">
        <f aca="false">IFERROR(INDEX('BLS OEWS May2025'!$B$3:$B$1396,MATCH($A358,'BLS OEWS May2025'!$A$3:$A$1396,0)),"")</f>
        <v>Child, Family, and School Social Workers</v>
      </c>
      <c r="C358" s="0" t="s">
        <v>2705</v>
      </c>
      <c r="D358" s="0" t="s">
        <v>2769</v>
      </c>
      <c r="E358" s="0" t="s">
        <v>3604</v>
      </c>
      <c r="F358" s="0" t="str">
        <f aca="false">LEFT($A358,6)&amp;"0"</f>
        <v>21-1020</v>
      </c>
      <c r="G358" s="0" t="n">
        <f aca="false">COUNTIF('HBS Occupation Detail'!$G$3:$G$912,$A358)</f>
        <v>1</v>
      </c>
      <c r="H358" s="27" t="n">
        <f aca="false">AVERAGEIF('HBS Occupation Detail'!$G$3:$G$912,$A358,'HBS Occupation Detail'!$E$3:$E$912)</f>
        <v>0.3</v>
      </c>
      <c r="I358" s="27" t="n">
        <f aca="false">AVERAGEIF('HBS Occupation Detail'!$G$3:$G$912,$A358,'HBS Occupation Detail'!$F$3:$F$912)</f>
        <v>0.5</v>
      </c>
      <c r="J358" s="27" t="n">
        <f aca="false">_xlfn.MAXIFS('HBS Occupation Detail'!$E$3:$E$912,'HBS Occupation Detail'!$G$3:$G$912,$A358)-_xlfn.MINIFS('HBS Occupation Detail'!$E$3:$E$912,'HBS Occupation Detail'!$G$3:$G$912,$A358)</f>
        <v>0</v>
      </c>
      <c r="K358" s="24" t="n">
        <f aca="false">IFERROR(INDEX('BLS OEWS May2025'!$D$3:$D$1396,MATCH($A358,'BLS OEWS May2025'!$A$3:$A$1396,0)),0)</f>
        <v>392550</v>
      </c>
      <c r="L358" s="0" t="str">
        <f aca="false">IF(H358&gt;='Exposure Bands'!$B$6,"High",IF(H358&gt;='Exposure Bands'!$B$5,"Elevated",IF(H358&gt;='Exposure Bands'!$B$4,"Moderate","Low")))</f>
        <v>Moderate</v>
      </c>
      <c r="M358" s="28"/>
    </row>
    <row r="359" customFormat="false" ht="15" hidden="false" customHeight="true" outlineLevel="0" collapsed="false">
      <c r="A359" s="0" t="s">
        <v>2562</v>
      </c>
      <c r="B359" s="0" t="str">
        <f aca="false">IFERROR(INDEX('BLS OEWS May2025'!$B$3:$B$1396,MATCH($A359,'BLS OEWS May2025'!$A$3:$A$1396,0)),"")</f>
        <v>Airfield Operations Specialists</v>
      </c>
      <c r="C359" s="0" t="s">
        <v>2705</v>
      </c>
      <c r="D359" s="0" t="s">
        <v>2946</v>
      </c>
      <c r="E359" s="0" t="s">
        <v>3606</v>
      </c>
      <c r="F359" s="0" t="str">
        <f aca="false">LEFT($A359,6)&amp;"0"</f>
        <v>53-2020</v>
      </c>
      <c r="G359" s="0" t="n">
        <f aca="false">COUNTIF('HBS Occupation Detail'!$G$3:$G$912,$A359)</f>
        <v>1</v>
      </c>
      <c r="H359" s="27" t="n">
        <f aca="false">AVERAGEIF('HBS Occupation Detail'!$G$3:$G$912,$A359,'HBS Occupation Detail'!$E$3:$E$912)</f>
        <v>0.3</v>
      </c>
      <c r="I359" s="27" t="n">
        <f aca="false">AVERAGEIF('HBS Occupation Detail'!$G$3:$G$912,$A359,'HBS Occupation Detail'!$F$3:$F$912)</f>
        <v>0.49</v>
      </c>
      <c r="J359" s="27" t="n">
        <f aca="false">_xlfn.MAXIFS('HBS Occupation Detail'!$E$3:$E$912,'HBS Occupation Detail'!$G$3:$G$912,$A359)-_xlfn.MINIFS('HBS Occupation Detail'!$E$3:$E$912,'HBS Occupation Detail'!$G$3:$G$912,$A359)</f>
        <v>0</v>
      </c>
      <c r="K359" s="24" t="n">
        <f aca="false">IFERROR(INDEX('BLS OEWS May2025'!$D$3:$D$1396,MATCH($A359,'BLS OEWS May2025'!$A$3:$A$1396,0)),0)</f>
        <v>15190</v>
      </c>
      <c r="L359" s="0" t="str">
        <f aca="false">IF(H359&gt;='Exposure Bands'!$B$6,"High",IF(H359&gt;='Exposure Bands'!$B$5,"Elevated",IF(H359&gt;='Exposure Bands'!$B$4,"Moderate","Low")))</f>
        <v>Moderate</v>
      </c>
      <c r="M359" s="28"/>
    </row>
    <row r="360" customFormat="false" ht="15" hidden="false" customHeight="true" outlineLevel="0" collapsed="false">
      <c r="A360" s="0" t="s">
        <v>550</v>
      </c>
      <c r="B360" s="0" t="str">
        <f aca="false">IFERROR(INDEX('BLS OEWS May2025'!$B$3:$B$1396,MATCH($A360,'BLS OEWS May2025'!$A$3:$A$1396,0)),"")</f>
        <v>Electrical and Electronic Engineering Technologists and Technicians</v>
      </c>
      <c r="C360" s="0" t="s">
        <v>2705</v>
      </c>
      <c r="D360" s="0" t="s">
        <v>2865</v>
      </c>
      <c r="E360" s="0" t="s">
        <v>3608</v>
      </c>
      <c r="F360" s="0" t="str">
        <f aca="false">LEFT($A360,6)&amp;"0"</f>
        <v>17-3020</v>
      </c>
      <c r="G360" s="0" t="n">
        <f aca="false">COUNTIF('HBS Occupation Detail'!$G$3:$G$912,$A360)</f>
        <v>1</v>
      </c>
      <c r="H360" s="27" t="n">
        <f aca="false">AVERAGEIF('HBS Occupation Detail'!$G$3:$G$912,$A360,'HBS Occupation Detail'!$E$3:$E$912)</f>
        <v>0.3</v>
      </c>
      <c r="I360" s="27" t="n">
        <f aca="false">AVERAGEIF('HBS Occupation Detail'!$G$3:$G$912,$A360,'HBS Occupation Detail'!$F$3:$F$912)</f>
        <v>0.5</v>
      </c>
      <c r="J360" s="27" t="n">
        <f aca="false">_xlfn.MAXIFS('HBS Occupation Detail'!$E$3:$E$912,'HBS Occupation Detail'!$G$3:$G$912,$A360)-_xlfn.MINIFS('HBS Occupation Detail'!$E$3:$E$912,'HBS Occupation Detail'!$G$3:$G$912,$A360)</f>
        <v>0</v>
      </c>
      <c r="K360" s="24" t="n">
        <f aca="false">IFERROR(INDEX('BLS OEWS May2025'!$D$3:$D$1396,MATCH($A360,'BLS OEWS May2025'!$A$3:$A$1396,0)),0)</f>
        <v>95130</v>
      </c>
      <c r="L360" s="0" t="str">
        <f aca="false">IF(H360&gt;='Exposure Bands'!$B$6,"High",IF(H360&gt;='Exposure Bands'!$B$5,"Elevated",IF(H360&gt;='Exposure Bands'!$B$4,"Moderate","Low")))</f>
        <v>Moderate</v>
      </c>
      <c r="M360" s="28"/>
    </row>
    <row r="361" customFormat="false" ht="15" hidden="false" customHeight="true" outlineLevel="0" collapsed="false">
      <c r="A361" s="0" t="s">
        <v>1602</v>
      </c>
      <c r="B361" s="0" t="str">
        <f aca="false">IFERROR(INDEX('BLS OEWS May2025'!$B$3:$B$1396,MATCH($A361,'BLS OEWS May2025'!$A$3:$A$1396,0)),"")</f>
        <v>Exercise Trainers and Group Fitness Instructors</v>
      </c>
      <c r="C361" s="0" t="s">
        <v>2705</v>
      </c>
      <c r="D361" s="0" t="s">
        <v>2769</v>
      </c>
      <c r="E361" s="0" t="s">
        <v>3610</v>
      </c>
      <c r="F361" s="0" t="str">
        <f aca="false">LEFT($A361,6)&amp;"0"</f>
        <v>39-9030</v>
      </c>
      <c r="G361" s="0" t="n">
        <f aca="false">COUNTIF('HBS Occupation Detail'!$G$3:$G$912,$A361)</f>
        <v>1</v>
      </c>
      <c r="H361" s="27" t="n">
        <f aca="false">AVERAGEIF('HBS Occupation Detail'!$G$3:$G$912,$A361,'HBS Occupation Detail'!$E$3:$E$912)</f>
        <v>0.3</v>
      </c>
      <c r="I361" s="27" t="n">
        <f aca="false">AVERAGEIF('HBS Occupation Detail'!$G$3:$G$912,$A361,'HBS Occupation Detail'!$F$3:$F$912)</f>
        <v>0.46</v>
      </c>
      <c r="J361" s="27" t="n">
        <f aca="false">_xlfn.MAXIFS('HBS Occupation Detail'!$E$3:$E$912,'HBS Occupation Detail'!$G$3:$G$912,$A361)-_xlfn.MINIFS('HBS Occupation Detail'!$E$3:$E$912,'HBS Occupation Detail'!$G$3:$G$912,$A361)</f>
        <v>0</v>
      </c>
      <c r="K361" s="24" t="n">
        <f aca="false">IFERROR(INDEX('BLS OEWS May2025'!$D$3:$D$1396,MATCH($A361,'BLS OEWS May2025'!$A$3:$A$1396,0)),0)</f>
        <v>322930</v>
      </c>
      <c r="L361" s="0" t="str">
        <f aca="false">IF(H361&gt;='Exposure Bands'!$B$6,"High",IF(H361&gt;='Exposure Bands'!$B$5,"Elevated",IF(H361&gt;='Exposure Bands'!$B$4,"Moderate","Low")))</f>
        <v>Moderate</v>
      </c>
      <c r="M361" s="28"/>
    </row>
    <row r="362" customFormat="false" ht="15" hidden="false" customHeight="true" outlineLevel="0" collapsed="false">
      <c r="A362" s="0" t="s">
        <v>902</v>
      </c>
      <c r="B362" s="0" t="str">
        <f aca="false">IFERROR(INDEX('BLS OEWS May2025'!$B$3:$B$1396,MATCH($A362,'BLS OEWS May2025'!$A$3:$A$1396,0)),"")</f>
        <v>Elementary School Teachers, Except Special Education</v>
      </c>
      <c r="C362" s="0" t="s">
        <v>2705</v>
      </c>
      <c r="D362" s="0" t="s">
        <v>2760</v>
      </c>
      <c r="E362" s="0" t="s">
        <v>3616</v>
      </c>
      <c r="F362" s="0" t="str">
        <f aca="false">LEFT($A362,6)&amp;"0"</f>
        <v>25-2020</v>
      </c>
      <c r="G362" s="0" t="n">
        <f aca="false">COUNTIF('HBS Occupation Detail'!$G$3:$G$912,$A362)</f>
        <v>1</v>
      </c>
      <c r="H362" s="27" t="n">
        <f aca="false">AVERAGEIF('HBS Occupation Detail'!$G$3:$G$912,$A362,'HBS Occupation Detail'!$E$3:$E$912)</f>
        <v>0.3</v>
      </c>
      <c r="I362" s="27" t="n">
        <f aca="false">AVERAGEIF('HBS Occupation Detail'!$G$3:$G$912,$A362,'HBS Occupation Detail'!$F$3:$F$912)</f>
        <v>0.48</v>
      </c>
      <c r="J362" s="27" t="n">
        <f aca="false">_xlfn.MAXIFS('HBS Occupation Detail'!$E$3:$E$912,'HBS Occupation Detail'!$G$3:$G$912,$A362)-_xlfn.MINIFS('HBS Occupation Detail'!$E$3:$E$912,'HBS Occupation Detail'!$G$3:$G$912,$A362)</f>
        <v>0</v>
      </c>
      <c r="K362" s="24" t="n">
        <f aca="false">IFERROR(INDEX('BLS OEWS May2025'!$D$3:$D$1396,MATCH($A362,'BLS OEWS May2025'!$A$3:$A$1396,0)),0)</f>
        <v>1388390</v>
      </c>
      <c r="L362" s="0" t="str">
        <f aca="false">IF(H362&gt;='Exposure Bands'!$B$6,"High",IF(H362&gt;='Exposure Bands'!$B$5,"Elevated",IF(H362&gt;='Exposure Bands'!$B$4,"Moderate","Low")))</f>
        <v>Moderate</v>
      </c>
      <c r="M362" s="28"/>
    </row>
    <row r="363" customFormat="false" ht="27.75" hidden="false" customHeight="true" outlineLevel="0" collapsed="false">
      <c r="A363" s="0" t="s">
        <v>552</v>
      </c>
      <c r="B363" s="0" t="str">
        <f aca="false">IFERROR(INDEX('BLS OEWS May2025'!$B$3:$B$1396,MATCH($A363,'BLS OEWS May2025'!$A$3:$A$1396,0)),"")</f>
        <v>Electro-Mechanical and Mechatronics Technologists and Technicians</v>
      </c>
      <c r="C363" s="0" t="s">
        <v>2705</v>
      </c>
      <c r="D363" s="0" t="s">
        <v>2865</v>
      </c>
      <c r="E363" s="0" t="s">
        <v>4486</v>
      </c>
      <c r="F363" s="0" t="str">
        <f aca="false">LEFT($A363,6)&amp;"0"</f>
        <v>17-3020</v>
      </c>
      <c r="G363" s="0" t="n">
        <f aca="false">COUNTIF('HBS Occupation Detail'!$G$3:$G$912,$A363)</f>
        <v>2</v>
      </c>
      <c r="H363" s="27" t="n">
        <f aca="false">AVERAGEIF('HBS Occupation Detail'!$G$3:$G$912,$A363,'HBS Occupation Detail'!$E$3:$E$912)</f>
        <v>0.295</v>
      </c>
      <c r="I363" s="27" t="n">
        <f aca="false">AVERAGEIF('HBS Occupation Detail'!$G$3:$G$912,$A363,'HBS Occupation Detail'!$F$3:$F$912)</f>
        <v>0.495</v>
      </c>
      <c r="J363" s="27" t="n">
        <f aca="false">_xlfn.MAXIFS('HBS Occupation Detail'!$E$3:$E$912,'HBS Occupation Detail'!$G$3:$G$912,$A363)-_xlfn.MINIFS('HBS Occupation Detail'!$E$3:$E$912,'HBS Occupation Detail'!$G$3:$G$912,$A363)</f>
        <v>0.09</v>
      </c>
      <c r="K363" s="24" t="n">
        <f aca="false">IFERROR(INDEX('BLS OEWS May2025'!$D$3:$D$1396,MATCH($A363,'BLS OEWS May2025'!$A$3:$A$1396,0)),0)</f>
        <v>15520</v>
      </c>
      <c r="L363" s="0" t="str">
        <f aca="false">IF(H363&gt;='Exposure Bands'!$B$6,"High",IF(H363&gt;='Exposure Bands'!$B$5,"Elevated",IF(H363&gt;='Exposure Bands'!$B$4,"Moderate","Low")))</f>
        <v>Moderate</v>
      </c>
      <c r="M363" s="28" t="s">
        <v>4539</v>
      </c>
    </row>
    <row r="364" customFormat="false" ht="15" hidden="false" customHeight="true" outlineLevel="0" collapsed="false">
      <c r="A364" s="0" t="s">
        <v>1289</v>
      </c>
      <c r="B364" s="0" t="str">
        <f aca="false">IFERROR(INDEX('BLS OEWS May2025'!$B$3:$B$1396,MATCH($A364,'BLS OEWS May2025'!$A$3:$A$1396,0)),"")</f>
        <v>Home Health and Personal Care Aides</v>
      </c>
      <c r="C364" s="0" t="s">
        <v>4478</v>
      </c>
      <c r="D364" s="0" t="s">
        <v>2721</v>
      </c>
      <c r="E364" s="0" t="s">
        <v>4486</v>
      </c>
      <c r="F364" s="0" t="str">
        <f aca="false">LEFT($A364,6)&amp;"0"</f>
        <v>31-1120</v>
      </c>
      <c r="G364" s="0" t="n">
        <f aca="false">COUNTIF('HBS Occupation Detail'!$G$3:$G$912,$A364)</f>
        <v>2</v>
      </c>
      <c r="H364" s="27" t="n">
        <f aca="false">AVERAGEIF('HBS Occupation Detail'!$G$3:$G$912,$A364,'HBS Occupation Detail'!$E$3:$E$912)</f>
        <v>0.29</v>
      </c>
      <c r="I364" s="27" t="n">
        <f aca="false">AVERAGEIF('HBS Occupation Detail'!$G$3:$G$912,$A364,'HBS Occupation Detail'!$F$3:$F$912)</f>
        <v>0.415</v>
      </c>
      <c r="J364" s="27" t="n">
        <f aca="false">_xlfn.MAXIFS('HBS Occupation Detail'!$E$3:$E$912,'HBS Occupation Detail'!$G$3:$G$912,$A364)-_xlfn.MINIFS('HBS Occupation Detail'!$E$3:$E$912,'HBS Occupation Detail'!$G$3:$G$912,$A364)</f>
        <v>0.22</v>
      </c>
      <c r="K364" s="24" t="n">
        <f aca="false">IFERROR(INDEX('BLS OEWS May2025'!$D$3:$D$1396,MATCH($A364,'BLS OEWS May2025'!$A$3:$A$1396,0)),0)</f>
        <v>4305810</v>
      </c>
      <c r="L364" s="0" t="str">
        <f aca="false">IF(H364&gt;='Exposure Bands'!$B$6,"High",IF(H364&gt;='Exposure Bands'!$B$5,"Elevated",IF(H364&gt;='Exposure Bands'!$B$4,"Moderate","Low")))</f>
        <v>Moderate</v>
      </c>
      <c r="M364" s="28" t="s">
        <v>4540</v>
      </c>
    </row>
    <row r="365" customFormat="false" ht="15" hidden="false" customHeight="true" outlineLevel="0" collapsed="false">
      <c r="A365" s="0" t="s">
        <v>700</v>
      </c>
      <c r="B365" s="0" t="str">
        <f aca="false">IFERROR(INDEX('BLS OEWS May2025'!$B$3:$B$1396,MATCH($A365,'BLS OEWS May2025'!$A$3:$A$1396,0)),"")</f>
        <v>Forest and Conservation Technicians</v>
      </c>
      <c r="C365" s="0" t="s">
        <v>2705</v>
      </c>
      <c r="D365" s="0" t="s">
        <v>2730</v>
      </c>
      <c r="E365" s="0" t="s">
        <v>3618</v>
      </c>
      <c r="F365" s="0" t="str">
        <f aca="false">LEFT($A365,6)&amp;"0"</f>
        <v>19-4070</v>
      </c>
      <c r="G365" s="0" t="n">
        <f aca="false">COUNTIF('HBS Occupation Detail'!$G$3:$G$912,$A365)</f>
        <v>1</v>
      </c>
      <c r="H365" s="27" t="n">
        <f aca="false">AVERAGEIF('HBS Occupation Detail'!$G$3:$G$912,$A365,'HBS Occupation Detail'!$E$3:$E$912)</f>
        <v>0.29</v>
      </c>
      <c r="I365" s="27" t="n">
        <f aca="false">AVERAGEIF('HBS Occupation Detail'!$G$3:$G$912,$A365,'HBS Occupation Detail'!$F$3:$F$912)</f>
        <v>0.47</v>
      </c>
      <c r="J365" s="27" t="n">
        <f aca="false">_xlfn.MAXIFS('HBS Occupation Detail'!$E$3:$E$912,'HBS Occupation Detail'!$G$3:$G$912,$A365)-_xlfn.MINIFS('HBS Occupation Detail'!$E$3:$E$912,'HBS Occupation Detail'!$G$3:$G$912,$A365)</f>
        <v>0</v>
      </c>
      <c r="K365" s="24" t="n">
        <f aca="false">IFERROR(INDEX('BLS OEWS May2025'!$D$3:$D$1396,MATCH($A365,'BLS OEWS May2025'!$A$3:$A$1396,0)),0)</f>
        <v>30410</v>
      </c>
      <c r="L365" s="0" t="str">
        <f aca="false">IF(H365&gt;='Exposure Bands'!$B$6,"High",IF(H365&gt;='Exposure Bands'!$B$5,"Elevated",IF(H365&gt;='Exposure Bands'!$B$4,"Moderate","Low")))</f>
        <v>Moderate</v>
      </c>
      <c r="M365" s="28"/>
    </row>
    <row r="366" customFormat="false" ht="15" hidden="false" customHeight="true" outlineLevel="0" collapsed="false">
      <c r="A366" s="0" t="s">
        <v>1320</v>
      </c>
      <c r="B366" s="0" t="str">
        <f aca="false">IFERROR(INDEX('BLS OEWS May2025'!$B$3:$B$1396,MATCH($A366,'BLS OEWS May2025'!$A$3:$A$1396,0)),"")</f>
        <v>Dental Assistants</v>
      </c>
      <c r="C366" s="0" t="s">
        <v>2705</v>
      </c>
      <c r="D366" s="0" t="s">
        <v>2721</v>
      </c>
      <c r="E366" s="0" t="s">
        <v>3620</v>
      </c>
      <c r="F366" s="0" t="str">
        <f aca="false">LEFT($A366,6)&amp;"0"</f>
        <v>31-9090</v>
      </c>
      <c r="G366" s="0" t="n">
        <f aca="false">COUNTIF('HBS Occupation Detail'!$G$3:$G$912,$A366)</f>
        <v>1</v>
      </c>
      <c r="H366" s="27" t="n">
        <f aca="false">AVERAGEIF('HBS Occupation Detail'!$G$3:$G$912,$A366,'HBS Occupation Detail'!$E$3:$E$912)</f>
        <v>0.29</v>
      </c>
      <c r="I366" s="27" t="n">
        <f aca="false">AVERAGEIF('HBS Occupation Detail'!$G$3:$G$912,$A366,'HBS Occupation Detail'!$F$3:$F$912)</f>
        <v>0.44</v>
      </c>
      <c r="J366" s="27" t="n">
        <f aca="false">_xlfn.MAXIFS('HBS Occupation Detail'!$E$3:$E$912,'HBS Occupation Detail'!$G$3:$G$912,$A366)-_xlfn.MINIFS('HBS Occupation Detail'!$E$3:$E$912,'HBS Occupation Detail'!$G$3:$G$912,$A366)</f>
        <v>0</v>
      </c>
      <c r="K366" s="24" t="n">
        <f aca="false">IFERROR(INDEX('BLS OEWS May2025'!$D$3:$D$1396,MATCH($A366,'BLS OEWS May2025'!$A$3:$A$1396,0)),0)</f>
        <v>387790</v>
      </c>
      <c r="L366" s="0" t="str">
        <f aca="false">IF(H366&gt;='Exposure Bands'!$B$6,"High",IF(H366&gt;='Exposure Bands'!$B$5,"Elevated",IF(H366&gt;='Exposure Bands'!$B$4,"Moderate","Low")))</f>
        <v>Moderate</v>
      </c>
      <c r="M366" s="28"/>
    </row>
    <row r="367" customFormat="false" ht="15" hidden="false" customHeight="true" outlineLevel="0" collapsed="false">
      <c r="A367" s="0" t="s">
        <v>2582</v>
      </c>
      <c r="B367" s="0" t="str">
        <f aca="false">IFERROR(INDEX('BLS OEWS May2025'!$B$3:$B$1396,MATCH($A367,'BLS OEWS May2025'!$A$3:$A$1396,0)),"")</f>
        <v>Bus Drivers, School</v>
      </c>
      <c r="C367" s="0" t="s">
        <v>2705</v>
      </c>
      <c r="D367" s="0" t="s">
        <v>2946</v>
      </c>
      <c r="E367" s="0" t="s">
        <v>3622</v>
      </c>
      <c r="F367" s="0" t="str">
        <f aca="false">LEFT($A367,6)&amp;"0"</f>
        <v>53-3050</v>
      </c>
      <c r="G367" s="0" t="n">
        <f aca="false">COUNTIF('HBS Occupation Detail'!$G$3:$G$912,$A367)</f>
        <v>1</v>
      </c>
      <c r="H367" s="27" t="n">
        <f aca="false">AVERAGEIF('HBS Occupation Detail'!$G$3:$G$912,$A367,'HBS Occupation Detail'!$E$3:$E$912)</f>
        <v>0.29</v>
      </c>
      <c r="I367" s="27" t="n">
        <f aca="false">AVERAGEIF('HBS Occupation Detail'!$G$3:$G$912,$A367,'HBS Occupation Detail'!$F$3:$F$912)</f>
        <v>0.42</v>
      </c>
      <c r="J367" s="27" t="n">
        <f aca="false">_xlfn.MAXIFS('HBS Occupation Detail'!$E$3:$E$912,'HBS Occupation Detail'!$G$3:$G$912,$A367)-_xlfn.MINIFS('HBS Occupation Detail'!$E$3:$E$912,'HBS Occupation Detail'!$G$3:$G$912,$A367)</f>
        <v>0</v>
      </c>
      <c r="K367" s="24" t="n">
        <f aca="false">IFERROR(INDEX('BLS OEWS May2025'!$D$3:$D$1396,MATCH($A367,'BLS OEWS May2025'!$A$3:$A$1396,0)),0)</f>
        <v>402930</v>
      </c>
      <c r="L367" s="0" t="str">
        <f aca="false">IF(H367&gt;='Exposure Bands'!$B$6,"High",IF(H367&gt;='Exposure Bands'!$B$5,"Elevated",IF(H367&gt;='Exposure Bands'!$B$4,"Moderate","Low")))</f>
        <v>Moderate</v>
      </c>
      <c r="M367" s="28"/>
    </row>
    <row r="368" customFormat="false" ht="15" hidden="false" customHeight="true" outlineLevel="0" collapsed="false">
      <c r="A368" s="0" t="s">
        <v>1078</v>
      </c>
      <c r="B368" s="0" t="str">
        <f aca="false">IFERROR(INDEX('BLS OEWS May2025'!$B$3:$B$1396,MATCH($A368,'BLS OEWS May2025'!$A$3:$A$1396,0)),"")</f>
        <v>Audio and Video Technicians</v>
      </c>
      <c r="C368" s="0" t="s">
        <v>2705</v>
      </c>
      <c r="D368" s="0" t="s">
        <v>2716</v>
      </c>
      <c r="E368" s="0" t="s">
        <v>3624</v>
      </c>
      <c r="F368" s="0" t="str">
        <f aca="false">LEFT($A368,6)&amp;"0"</f>
        <v>27-4010</v>
      </c>
      <c r="G368" s="0" t="n">
        <f aca="false">COUNTIF('HBS Occupation Detail'!$G$3:$G$912,$A368)</f>
        <v>1</v>
      </c>
      <c r="H368" s="27" t="n">
        <f aca="false">AVERAGEIF('HBS Occupation Detail'!$G$3:$G$912,$A368,'HBS Occupation Detail'!$E$3:$E$912)</f>
        <v>0.29</v>
      </c>
      <c r="I368" s="27" t="n">
        <f aca="false">AVERAGEIF('HBS Occupation Detail'!$G$3:$G$912,$A368,'HBS Occupation Detail'!$F$3:$F$912)</f>
        <v>0.49</v>
      </c>
      <c r="J368" s="27" t="n">
        <f aca="false">_xlfn.MAXIFS('HBS Occupation Detail'!$E$3:$E$912,'HBS Occupation Detail'!$G$3:$G$912,$A368)-_xlfn.MINIFS('HBS Occupation Detail'!$E$3:$E$912,'HBS Occupation Detail'!$G$3:$G$912,$A368)</f>
        <v>0</v>
      </c>
      <c r="K368" s="24" t="n">
        <f aca="false">IFERROR(INDEX('BLS OEWS May2025'!$D$3:$D$1396,MATCH($A368,'BLS OEWS May2025'!$A$3:$A$1396,0)),0)</f>
        <v>70230</v>
      </c>
      <c r="L368" s="0" t="str">
        <f aca="false">IF(H368&gt;='Exposure Bands'!$B$6,"High",IF(H368&gt;='Exposure Bands'!$B$5,"Elevated",IF(H368&gt;='Exposure Bands'!$B$4,"Moderate","Low")))</f>
        <v>Moderate</v>
      </c>
      <c r="M368" s="28"/>
    </row>
    <row r="369" customFormat="false" ht="15" hidden="false" customHeight="true" outlineLevel="0" collapsed="false">
      <c r="A369" s="0" t="s">
        <v>660</v>
      </c>
      <c r="B369" s="0" t="str">
        <f aca="false">IFERROR(INDEX('BLS OEWS May2025'!$B$3:$B$1396,MATCH($A369,'BLS OEWS May2025'!$A$3:$A$1396,0)),"")</f>
        <v>Anthropologists and Archeologists</v>
      </c>
      <c r="C369" s="0" t="s">
        <v>2705</v>
      </c>
      <c r="D369" s="0" t="s">
        <v>2730</v>
      </c>
      <c r="E369" s="0" t="s">
        <v>3626</v>
      </c>
      <c r="F369" s="0" t="str">
        <f aca="false">LEFT($A369,6)&amp;"0"</f>
        <v>19-3090</v>
      </c>
      <c r="G369" s="0" t="n">
        <f aca="false">COUNTIF('HBS Occupation Detail'!$G$3:$G$912,$A369)</f>
        <v>1</v>
      </c>
      <c r="H369" s="27" t="n">
        <f aca="false">AVERAGEIF('HBS Occupation Detail'!$G$3:$G$912,$A369,'HBS Occupation Detail'!$E$3:$E$912)</f>
        <v>0.29</v>
      </c>
      <c r="I369" s="27" t="n">
        <f aca="false">AVERAGEIF('HBS Occupation Detail'!$G$3:$G$912,$A369,'HBS Occupation Detail'!$F$3:$F$912)</f>
        <v>0.49</v>
      </c>
      <c r="J369" s="27" t="n">
        <f aca="false">_xlfn.MAXIFS('HBS Occupation Detail'!$E$3:$E$912,'HBS Occupation Detail'!$G$3:$G$912,$A369)-_xlfn.MINIFS('HBS Occupation Detail'!$E$3:$E$912,'HBS Occupation Detail'!$G$3:$G$912,$A369)</f>
        <v>0</v>
      </c>
      <c r="K369" s="24" t="n">
        <f aca="false">IFERROR(INDEX('BLS OEWS May2025'!$D$3:$D$1396,MATCH($A369,'BLS OEWS May2025'!$A$3:$A$1396,0)),0)</f>
        <v>8990</v>
      </c>
      <c r="L369" s="0" t="str">
        <f aca="false">IF(H369&gt;='Exposure Bands'!$B$6,"High",IF(H369&gt;='Exposure Bands'!$B$5,"Elevated",IF(H369&gt;='Exposure Bands'!$B$4,"Moderate","Low")))</f>
        <v>Moderate</v>
      </c>
      <c r="M369" s="28"/>
    </row>
    <row r="370" customFormat="false" ht="15" hidden="false" customHeight="true" outlineLevel="0" collapsed="false">
      <c r="A370" s="0" t="s">
        <v>583</v>
      </c>
      <c r="B370" s="0" t="str">
        <f aca="false">IFERROR(INDEX('BLS OEWS May2025'!$B$3:$B$1396,MATCH($A370,'BLS OEWS May2025'!$A$3:$A$1396,0)),"")</f>
        <v>Microbiologists</v>
      </c>
      <c r="C370" s="0" t="s">
        <v>2705</v>
      </c>
      <c r="D370" s="0" t="s">
        <v>2730</v>
      </c>
      <c r="E370" s="0" t="s">
        <v>584</v>
      </c>
      <c r="F370" s="0" t="str">
        <f aca="false">LEFT($A370,6)&amp;"0"</f>
        <v>19-1020</v>
      </c>
      <c r="G370" s="0" t="n">
        <f aca="false">COUNTIF('HBS Occupation Detail'!$G$3:$G$912,$A370)</f>
        <v>1</v>
      </c>
      <c r="H370" s="27" t="n">
        <f aca="false">AVERAGEIF('HBS Occupation Detail'!$G$3:$G$912,$A370,'HBS Occupation Detail'!$E$3:$E$912)</f>
        <v>0.29</v>
      </c>
      <c r="I370" s="27" t="n">
        <f aca="false">AVERAGEIF('HBS Occupation Detail'!$G$3:$G$912,$A370,'HBS Occupation Detail'!$F$3:$F$912)</f>
        <v>0.5</v>
      </c>
      <c r="J370" s="27" t="n">
        <f aca="false">_xlfn.MAXIFS('HBS Occupation Detail'!$E$3:$E$912,'HBS Occupation Detail'!$G$3:$G$912,$A370)-_xlfn.MINIFS('HBS Occupation Detail'!$E$3:$E$912,'HBS Occupation Detail'!$G$3:$G$912,$A370)</f>
        <v>0</v>
      </c>
      <c r="K370" s="24" t="n">
        <f aca="false">IFERROR(INDEX('BLS OEWS May2025'!$D$3:$D$1396,MATCH($A370,'BLS OEWS May2025'!$A$3:$A$1396,0)),0)</f>
        <v>18940</v>
      </c>
      <c r="L370" s="0" t="str">
        <f aca="false">IF(H370&gt;='Exposure Bands'!$B$6,"High",IF(H370&gt;='Exposure Bands'!$B$5,"Elevated",IF(H370&gt;='Exposure Bands'!$B$4,"Moderate","Low")))</f>
        <v>Moderate</v>
      </c>
      <c r="M370" s="28"/>
    </row>
    <row r="371" customFormat="false" ht="15" hidden="false" customHeight="true" outlineLevel="0" collapsed="false">
      <c r="A371" s="0" t="s">
        <v>1042</v>
      </c>
      <c r="B371" s="0" t="str">
        <f aca="false">IFERROR(INDEX('BLS OEWS May2025'!$B$3:$B$1396,MATCH($A371,'BLS OEWS May2025'!$A$3:$A$1396,0)),"")</f>
        <v>Disc Jockeys, Except Radio</v>
      </c>
      <c r="C371" s="0" t="s">
        <v>2705</v>
      </c>
      <c r="D371" s="0" t="s">
        <v>2716</v>
      </c>
      <c r="E371" s="0" t="s">
        <v>3631</v>
      </c>
      <c r="F371" s="0" t="str">
        <f aca="false">LEFT($A371,6)&amp;"0"</f>
        <v>27-2090</v>
      </c>
      <c r="G371" s="0" t="n">
        <f aca="false">COUNTIF('HBS Occupation Detail'!$G$3:$G$912,$A371)</f>
        <v>1</v>
      </c>
      <c r="H371" s="27" t="n">
        <f aca="false">AVERAGEIF('HBS Occupation Detail'!$G$3:$G$912,$A371,'HBS Occupation Detail'!$E$3:$E$912)</f>
        <v>0.29</v>
      </c>
      <c r="I371" s="27" t="n">
        <f aca="false">AVERAGEIF('HBS Occupation Detail'!$G$3:$G$912,$A371,'HBS Occupation Detail'!$F$3:$F$912)</f>
        <v>0.47</v>
      </c>
      <c r="J371" s="27" t="n">
        <f aca="false">_xlfn.MAXIFS('HBS Occupation Detail'!$E$3:$E$912,'HBS Occupation Detail'!$G$3:$G$912,$A371)-_xlfn.MINIFS('HBS Occupation Detail'!$E$3:$E$912,'HBS Occupation Detail'!$G$3:$G$912,$A371)</f>
        <v>0</v>
      </c>
      <c r="K371" s="24" t="n">
        <f aca="false">IFERROR(INDEX('BLS OEWS May2025'!$D$3:$D$1396,MATCH($A371,'BLS OEWS May2025'!$A$3:$A$1396,0)),0)</f>
        <v>7920</v>
      </c>
      <c r="L371" s="0" t="str">
        <f aca="false">IF(H371&gt;='Exposure Bands'!$B$6,"High",IF(H371&gt;='Exposure Bands'!$B$5,"Elevated",IF(H371&gt;='Exposure Bands'!$B$4,"Moderate","Low")))</f>
        <v>Moderate</v>
      </c>
      <c r="M371" s="28"/>
    </row>
    <row r="372" customFormat="false" ht="15" hidden="false" customHeight="true" outlineLevel="0" collapsed="false">
      <c r="A372" s="0" t="s">
        <v>1322</v>
      </c>
      <c r="B372" s="0" t="str">
        <f aca="false">IFERROR(INDEX('BLS OEWS May2025'!$B$3:$B$1396,MATCH($A372,'BLS OEWS May2025'!$A$3:$A$1396,0)),"")</f>
        <v>Medical Assistants</v>
      </c>
      <c r="C372" s="0" t="s">
        <v>2705</v>
      </c>
      <c r="D372" s="0" t="s">
        <v>2721</v>
      </c>
      <c r="E372" s="0" t="s">
        <v>3633</v>
      </c>
      <c r="F372" s="0" t="str">
        <f aca="false">LEFT($A372,6)&amp;"0"</f>
        <v>31-9090</v>
      </c>
      <c r="G372" s="0" t="n">
        <f aca="false">COUNTIF('HBS Occupation Detail'!$G$3:$G$912,$A372)</f>
        <v>1</v>
      </c>
      <c r="H372" s="27" t="n">
        <f aca="false">AVERAGEIF('HBS Occupation Detail'!$G$3:$G$912,$A372,'HBS Occupation Detail'!$E$3:$E$912)</f>
        <v>0.29</v>
      </c>
      <c r="I372" s="27" t="n">
        <f aca="false">AVERAGEIF('HBS Occupation Detail'!$G$3:$G$912,$A372,'HBS Occupation Detail'!$F$3:$F$912)</f>
        <v>0.48</v>
      </c>
      <c r="J372" s="27" t="n">
        <f aca="false">_xlfn.MAXIFS('HBS Occupation Detail'!$E$3:$E$912,'HBS Occupation Detail'!$G$3:$G$912,$A372)-_xlfn.MINIFS('HBS Occupation Detail'!$E$3:$E$912,'HBS Occupation Detail'!$G$3:$G$912,$A372)</f>
        <v>0</v>
      </c>
      <c r="K372" s="24" t="n">
        <f aca="false">IFERROR(INDEX('BLS OEWS May2025'!$D$3:$D$1396,MATCH($A372,'BLS OEWS May2025'!$A$3:$A$1396,0)),0)</f>
        <v>817870</v>
      </c>
      <c r="L372" s="0" t="str">
        <f aca="false">IF(H372&gt;='Exposure Bands'!$B$6,"High",IF(H372&gt;='Exposure Bands'!$B$5,"Elevated",IF(H372&gt;='Exposure Bands'!$B$4,"Moderate","Low")))</f>
        <v>Moderate</v>
      </c>
      <c r="M372" s="28"/>
    </row>
    <row r="373" customFormat="false" ht="27.75" hidden="false" customHeight="true" outlineLevel="0" collapsed="false">
      <c r="A373" s="0" t="s">
        <v>558</v>
      </c>
      <c r="B373" s="0" t="str">
        <f aca="false">IFERROR(INDEX('BLS OEWS May2025'!$B$3:$B$1396,MATCH($A373,'BLS OEWS May2025'!$A$3:$A$1396,0)),"")</f>
        <v>Mechanical Engineering Technologists and Technicians</v>
      </c>
      <c r="C373" s="0" t="s">
        <v>2705</v>
      </c>
      <c r="D373" s="0" t="s">
        <v>2865</v>
      </c>
      <c r="E373" s="0" t="s">
        <v>4486</v>
      </c>
      <c r="F373" s="0" t="str">
        <f aca="false">LEFT($A373,6)&amp;"0"</f>
        <v>17-3020</v>
      </c>
      <c r="G373" s="0" t="n">
        <f aca="false">COUNTIF('HBS Occupation Detail'!$G$3:$G$912,$A373)</f>
        <v>2</v>
      </c>
      <c r="H373" s="27" t="n">
        <f aca="false">AVERAGEIF('HBS Occupation Detail'!$G$3:$G$912,$A373,'HBS Occupation Detail'!$E$3:$E$912)</f>
        <v>0.285</v>
      </c>
      <c r="I373" s="27" t="n">
        <f aca="false">AVERAGEIF('HBS Occupation Detail'!$G$3:$G$912,$A373,'HBS Occupation Detail'!$F$3:$F$912)</f>
        <v>0.49</v>
      </c>
      <c r="J373" s="27" t="n">
        <f aca="false">_xlfn.MAXIFS('HBS Occupation Detail'!$E$3:$E$912,'HBS Occupation Detail'!$G$3:$G$912,$A373)-_xlfn.MINIFS('HBS Occupation Detail'!$E$3:$E$912,'HBS Occupation Detail'!$G$3:$G$912,$A373)</f>
        <v>0.13</v>
      </c>
      <c r="K373" s="24" t="n">
        <f aca="false">IFERROR(INDEX('BLS OEWS May2025'!$D$3:$D$1396,MATCH($A373,'BLS OEWS May2025'!$A$3:$A$1396,0)),0)</f>
        <v>36190</v>
      </c>
      <c r="L373" s="0" t="str">
        <f aca="false">IF(H373&gt;='Exposure Bands'!$B$6,"High",IF(H373&gt;='Exposure Bands'!$B$5,"Elevated",IF(H373&gt;='Exposure Bands'!$B$4,"Moderate","Low")))</f>
        <v>Moderate</v>
      </c>
      <c r="M373" s="28" t="s">
        <v>4541</v>
      </c>
    </row>
    <row r="374" customFormat="false" ht="15" hidden="false" customHeight="true" outlineLevel="0" collapsed="false">
      <c r="A374" s="0" t="s">
        <v>2028</v>
      </c>
      <c r="B374" s="0" t="str">
        <f aca="false">IFERROR(INDEX('BLS OEWS May2025'!$B$3:$B$1396,MATCH($A374,'BLS OEWS May2025'!$A$3:$A$1396,0)),"")</f>
        <v>Construction and Building Inspectors</v>
      </c>
      <c r="C374" s="0" t="s">
        <v>2705</v>
      </c>
      <c r="D374" s="0" t="s">
        <v>2946</v>
      </c>
      <c r="E374" s="0" t="s">
        <v>4486</v>
      </c>
      <c r="F374" s="0" t="str">
        <f aca="false">LEFT($A374,6)&amp;"0"</f>
        <v>47-4010</v>
      </c>
      <c r="G374" s="0" t="n">
        <f aca="false">COUNTIF('HBS Occupation Detail'!$G$3:$G$912,$A374)</f>
        <v>2</v>
      </c>
      <c r="H374" s="27" t="n">
        <f aca="false">AVERAGEIF('HBS Occupation Detail'!$G$3:$G$912,$A374,'HBS Occupation Detail'!$E$3:$E$912)</f>
        <v>0.28</v>
      </c>
      <c r="I374" s="27" t="n">
        <f aca="false">AVERAGEIF('HBS Occupation Detail'!$G$3:$G$912,$A374,'HBS Occupation Detail'!$F$3:$F$912)</f>
        <v>0.4</v>
      </c>
      <c r="J374" s="27" t="n">
        <f aca="false">_xlfn.MAXIFS('HBS Occupation Detail'!$E$3:$E$912,'HBS Occupation Detail'!$G$3:$G$912,$A374)-_xlfn.MINIFS('HBS Occupation Detail'!$E$3:$E$912,'HBS Occupation Detail'!$G$3:$G$912,$A374)</f>
        <v>0.3</v>
      </c>
      <c r="K374" s="24" t="n">
        <f aca="false">IFERROR(INDEX('BLS OEWS May2025'!$D$3:$D$1396,MATCH($A374,'BLS OEWS May2025'!$A$3:$A$1396,0)),0)</f>
        <v>146720</v>
      </c>
      <c r="L374" s="0" t="str">
        <f aca="false">IF(H374&gt;='Exposure Bands'!$B$6,"High",IF(H374&gt;='Exposure Bands'!$B$5,"Elevated",IF(H374&gt;='Exposure Bands'!$B$4,"Moderate","Low")))</f>
        <v>Moderate</v>
      </c>
      <c r="M374" s="28" t="s">
        <v>4542</v>
      </c>
    </row>
    <row r="375" customFormat="false" ht="27.75" hidden="false" customHeight="true" outlineLevel="0" collapsed="false">
      <c r="A375" s="0" t="s">
        <v>1135</v>
      </c>
      <c r="B375" s="0" t="str">
        <f aca="false">IFERROR(INDEX('BLS OEWS May2025'!$B$3:$B$1396,MATCH($A375,'BLS OEWS May2025'!$A$3:$A$1396,0)),"")</f>
        <v>Occupational Therapists</v>
      </c>
      <c r="C375" s="0" t="s">
        <v>2705</v>
      </c>
      <c r="D375" s="0" t="s">
        <v>2721</v>
      </c>
      <c r="E375" s="0" t="s">
        <v>4486</v>
      </c>
      <c r="F375" s="0" t="str">
        <f aca="false">LEFT($A375,6)&amp;"0"</f>
        <v>29-1120</v>
      </c>
      <c r="G375" s="0" t="n">
        <f aca="false">COUNTIF('HBS Occupation Detail'!$G$3:$G$912,$A375)</f>
        <v>2</v>
      </c>
      <c r="H375" s="27" t="n">
        <f aca="false">AVERAGEIF('HBS Occupation Detail'!$G$3:$G$912,$A375,'HBS Occupation Detail'!$E$3:$E$912)</f>
        <v>0.28</v>
      </c>
      <c r="I375" s="27" t="n">
        <f aca="false">AVERAGEIF('HBS Occupation Detail'!$G$3:$G$912,$A375,'HBS Occupation Detail'!$F$3:$F$912)</f>
        <v>0.48</v>
      </c>
      <c r="J375" s="27" t="n">
        <f aca="false">_xlfn.MAXIFS('HBS Occupation Detail'!$E$3:$E$912,'HBS Occupation Detail'!$G$3:$G$912,$A375)-_xlfn.MINIFS('HBS Occupation Detail'!$E$3:$E$912,'HBS Occupation Detail'!$G$3:$G$912,$A375)</f>
        <v>0.08</v>
      </c>
      <c r="K375" s="24" t="n">
        <f aca="false">IFERROR(INDEX('BLS OEWS May2025'!$D$3:$D$1396,MATCH($A375,'BLS OEWS May2025'!$A$3:$A$1396,0)),0)</f>
        <v>162450</v>
      </c>
      <c r="L375" s="0" t="str">
        <f aca="false">IF(H375&gt;='Exposure Bands'!$B$6,"High",IF(H375&gt;='Exposure Bands'!$B$5,"Elevated",IF(H375&gt;='Exposure Bands'!$B$4,"Moderate","Low")))</f>
        <v>Moderate</v>
      </c>
      <c r="M375" s="28" t="s">
        <v>4543</v>
      </c>
    </row>
    <row r="376" customFormat="false" ht="15" hidden="false" customHeight="true" outlineLevel="0" collapsed="false">
      <c r="A376" s="0" t="s">
        <v>1608</v>
      </c>
      <c r="B376" s="0" t="str">
        <f aca="false">IFERROR(INDEX('BLS OEWS May2025'!$B$3:$B$1396,MATCH($A376,'BLS OEWS May2025'!$A$3:$A$1396,0)),"")</f>
        <v>Residential Advisors</v>
      </c>
      <c r="C376" s="0" t="s">
        <v>2705</v>
      </c>
      <c r="D376" s="0" t="s">
        <v>2769</v>
      </c>
      <c r="E376" s="0" t="s">
        <v>3639</v>
      </c>
      <c r="F376" s="0" t="str">
        <f aca="false">LEFT($A376,6)&amp;"0"</f>
        <v>39-9040</v>
      </c>
      <c r="G376" s="0" t="n">
        <f aca="false">COUNTIF('HBS Occupation Detail'!$G$3:$G$912,$A376)</f>
        <v>1</v>
      </c>
      <c r="H376" s="27" t="n">
        <f aca="false">AVERAGEIF('HBS Occupation Detail'!$G$3:$G$912,$A376,'HBS Occupation Detail'!$E$3:$E$912)</f>
        <v>0.28</v>
      </c>
      <c r="I376" s="27" t="n">
        <f aca="false">AVERAGEIF('HBS Occupation Detail'!$G$3:$G$912,$A376,'HBS Occupation Detail'!$F$3:$F$912)</f>
        <v>0.48</v>
      </c>
      <c r="J376" s="27" t="n">
        <f aca="false">_xlfn.MAXIFS('HBS Occupation Detail'!$E$3:$E$912,'HBS Occupation Detail'!$G$3:$G$912,$A376)-_xlfn.MINIFS('HBS Occupation Detail'!$E$3:$E$912,'HBS Occupation Detail'!$G$3:$G$912,$A376)</f>
        <v>0</v>
      </c>
      <c r="K376" s="24" t="n">
        <f aca="false">IFERROR(INDEX('BLS OEWS May2025'!$D$3:$D$1396,MATCH($A376,'BLS OEWS May2025'!$A$3:$A$1396,0)),0)</f>
        <v>84760</v>
      </c>
      <c r="L376" s="0" t="str">
        <f aca="false">IF(H376&gt;='Exposure Bands'!$B$6,"High",IF(H376&gt;='Exposure Bands'!$B$5,"Elevated",IF(H376&gt;='Exposure Bands'!$B$4,"Moderate","Low")))</f>
        <v>Moderate</v>
      </c>
      <c r="M376" s="28"/>
    </row>
    <row r="377" customFormat="false" ht="15" hidden="false" customHeight="true" outlineLevel="0" collapsed="false">
      <c r="A377" s="0" t="s">
        <v>1420</v>
      </c>
      <c r="B377" s="0" t="str">
        <f aca="false">IFERROR(INDEX('BLS OEWS May2025'!$B$3:$B$1396,MATCH($A377,'BLS OEWS May2025'!$A$3:$A$1396,0)),"")</f>
        <v>Chefs and Head Cooks</v>
      </c>
      <c r="C377" s="0" t="s">
        <v>2705</v>
      </c>
      <c r="D377" s="0" t="s">
        <v>2769</v>
      </c>
      <c r="E377" s="0" t="s">
        <v>3641</v>
      </c>
      <c r="F377" s="0" t="str">
        <f aca="false">LEFT($A377,6)&amp;"0"</f>
        <v>35-1010</v>
      </c>
      <c r="G377" s="0" t="n">
        <f aca="false">COUNTIF('HBS Occupation Detail'!$G$3:$G$912,$A377)</f>
        <v>1</v>
      </c>
      <c r="H377" s="27" t="n">
        <f aca="false">AVERAGEIF('HBS Occupation Detail'!$G$3:$G$912,$A377,'HBS Occupation Detail'!$E$3:$E$912)</f>
        <v>0.28</v>
      </c>
      <c r="I377" s="27" t="n">
        <f aca="false">AVERAGEIF('HBS Occupation Detail'!$G$3:$G$912,$A377,'HBS Occupation Detail'!$F$3:$F$912)</f>
        <v>0.49</v>
      </c>
      <c r="J377" s="27" t="n">
        <f aca="false">_xlfn.MAXIFS('HBS Occupation Detail'!$E$3:$E$912,'HBS Occupation Detail'!$G$3:$G$912,$A377)-_xlfn.MINIFS('HBS Occupation Detail'!$E$3:$E$912,'HBS Occupation Detail'!$G$3:$G$912,$A377)</f>
        <v>0</v>
      </c>
      <c r="K377" s="24" t="n">
        <f aca="false">IFERROR(INDEX('BLS OEWS May2025'!$D$3:$D$1396,MATCH($A377,'BLS OEWS May2025'!$A$3:$A$1396,0)),0)</f>
        <v>200040</v>
      </c>
      <c r="L377" s="0" t="str">
        <f aca="false">IF(H377&gt;='Exposure Bands'!$B$6,"High",IF(H377&gt;='Exposure Bands'!$B$5,"Elevated",IF(H377&gt;='Exposure Bands'!$B$4,"Moderate","Low")))</f>
        <v>Moderate</v>
      </c>
      <c r="M377" s="28"/>
    </row>
    <row r="378" customFormat="false" ht="15" hidden="false" customHeight="true" outlineLevel="0" collapsed="false">
      <c r="A378" s="0" t="s">
        <v>2487</v>
      </c>
      <c r="B378" s="0" t="str">
        <f aca="false">IFERROR(INDEX('BLS OEWS May2025'!$B$3:$B$1396,MATCH($A378,'BLS OEWS May2025'!$A$3:$A$1396,0)),"")</f>
        <v>Inspectors, Testers, Sorters, Samplers, and Weighers</v>
      </c>
      <c r="C378" s="0" t="s">
        <v>2705</v>
      </c>
      <c r="D378" s="0" t="s">
        <v>2946</v>
      </c>
      <c r="E378" s="0" t="s">
        <v>3645</v>
      </c>
      <c r="F378" s="0" t="str">
        <f aca="false">LEFT($A378,6)&amp;"0"</f>
        <v>51-9060</v>
      </c>
      <c r="G378" s="0" t="n">
        <f aca="false">COUNTIF('HBS Occupation Detail'!$G$3:$G$912,$A378)</f>
        <v>1</v>
      </c>
      <c r="H378" s="27" t="n">
        <f aca="false">AVERAGEIF('HBS Occupation Detail'!$G$3:$G$912,$A378,'HBS Occupation Detail'!$E$3:$E$912)</f>
        <v>0.28</v>
      </c>
      <c r="I378" s="27" t="n">
        <f aca="false">AVERAGEIF('HBS Occupation Detail'!$G$3:$G$912,$A378,'HBS Occupation Detail'!$F$3:$F$912)</f>
        <v>0.43</v>
      </c>
      <c r="J378" s="27" t="n">
        <f aca="false">_xlfn.MAXIFS('HBS Occupation Detail'!$E$3:$E$912,'HBS Occupation Detail'!$G$3:$G$912,$A378)-_xlfn.MINIFS('HBS Occupation Detail'!$E$3:$E$912,'HBS Occupation Detail'!$G$3:$G$912,$A378)</f>
        <v>0</v>
      </c>
      <c r="K378" s="24" t="n">
        <f aca="false">IFERROR(INDEX('BLS OEWS May2025'!$D$3:$D$1396,MATCH($A378,'BLS OEWS May2025'!$A$3:$A$1396,0)),0)</f>
        <v>597370</v>
      </c>
      <c r="L378" s="0" t="str">
        <f aca="false">IF(H378&gt;='Exposure Bands'!$B$6,"High",IF(H378&gt;='Exposure Bands'!$B$5,"Elevated",IF(H378&gt;='Exposure Bands'!$B$4,"Moderate","Low")))</f>
        <v>Moderate</v>
      </c>
      <c r="M378" s="28"/>
    </row>
    <row r="379" customFormat="false" ht="15" hidden="false" customHeight="true" outlineLevel="0" collapsed="false">
      <c r="A379" s="0" t="s">
        <v>1175</v>
      </c>
      <c r="B379" s="0" t="str">
        <f aca="false">IFERROR(INDEX('BLS OEWS May2025'!$B$3:$B$1396,MATCH($A379,'BLS OEWS May2025'!$A$3:$A$1396,0)),"")</f>
        <v>Dermatologists</v>
      </c>
      <c r="C379" s="0" t="s">
        <v>2705</v>
      </c>
      <c r="D379" s="0" t="s">
        <v>2721</v>
      </c>
      <c r="E379" s="0" t="s">
        <v>1176</v>
      </c>
      <c r="F379" s="0" t="str">
        <f aca="false">LEFT($A379,6)&amp;"0"</f>
        <v>29-1210</v>
      </c>
      <c r="G379" s="0" t="n">
        <f aca="false">COUNTIF('HBS Occupation Detail'!$G$3:$G$912,$A379)</f>
        <v>1</v>
      </c>
      <c r="H379" s="27" t="n">
        <f aca="false">AVERAGEIF('HBS Occupation Detail'!$G$3:$G$912,$A379,'HBS Occupation Detail'!$E$3:$E$912)</f>
        <v>0.28</v>
      </c>
      <c r="I379" s="27" t="n">
        <f aca="false">AVERAGEIF('HBS Occupation Detail'!$G$3:$G$912,$A379,'HBS Occupation Detail'!$F$3:$F$912)</f>
        <v>0.49</v>
      </c>
      <c r="J379" s="27" t="n">
        <f aca="false">_xlfn.MAXIFS('HBS Occupation Detail'!$E$3:$E$912,'HBS Occupation Detail'!$G$3:$G$912,$A379)-_xlfn.MINIFS('HBS Occupation Detail'!$E$3:$E$912,'HBS Occupation Detail'!$G$3:$G$912,$A379)</f>
        <v>0</v>
      </c>
      <c r="K379" s="24" t="n">
        <f aca="false">IFERROR(INDEX('BLS OEWS May2025'!$D$3:$D$1396,MATCH($A379,'BLS OEWS May2025'!$A$3:$A$1396,0)),0)</f>
        <v>11370</v>
      </c>
      <c r="L379" s="0" t="str">
        <f aca="false">IF(H379&gt;='Exposure Bands'!$B$6,"High",IF(H379&gt;='Exposure Bands'!$B$5,"Elevated",IF(H379&gt;='Exposure Bands'!$B$4,"Moderate","Low")))</f>
        <v>Moderate</v>
      </c>
      <c r="M379" s="28"/>
    </row>
    <row r="380" customFormat="false" ht="15" hidden="false" customHeight="true" outlineLevel="0" collapsed="false">
      <c r="A380" s="0" t="s">
        <v>1364</v>
      </c>
      <c r="B380" s="0" t="str">
        <f aca="false">IFERROR(INDEX('BLS OEWS May2025'!$B$3:$B$1396,MATCH($A380,'BLS OEWS May2025'!$A$3:$A$1396,0)),"")</f>
        <v>Forest Fire Inspectors and Prevention Specialists</v>
      </c>
      <c r="C380" s="0" t="s">
        <v>2705</v>
      </c>
      <c r="D380" s="0" t="s">
        <v>2769</v>
      </c>
      <c r="E380" s="0" t="s">
        <v>3650</v>
      </c>
      <c r="F380" s="0" t="str">
        <f aca="false">LEFT($A380,6)&amp;"0"</f>
        <v>33-2020</v>
      </c>
      <c r="G380" s="0" t="n">
        <f aca="false">COUNTIF('HBS Occupation Detail'!$G$3:$G$912,$A380)</f>
        <v>1</v>
      </c>
      <c r="H380" s="27" t="n">
        <f aca="false">AVERAGEIF('HBS Occupation Detail'!$G$3:$G$912,$A380,'HBS Occupation Detail'!$E$3:$E$912)</f>
        <v>0.28</v>
      </c>
      <c r="I380" s="27" t="n">
        <f aca="false">AVERAGEIF('HBS Occupation Detail'!$G$3:$G$912,$A380,'HBS Occupation Detail'!$F$3:$F$912)</f>
        <v>0.47</v>
      </c>
      <c r="J380" s="27" t="n">
        <f aca="false">_xlfn.MAXIFS('HBS Occupation Detail'!$E$3:$E$912,'HBS Occupation Detail'!$G$3:$G$912,$A380)-_xlfn.MINIFS('HBS Occupation Detail'!$E$3:$E$912,'HBS Occupation Detail'!$G$3:$G$912,$A380)</f>
        <v>0</v>
      </c>
      <c r="K380" s="24" t="n">
        <f aca="false">IFERROR(INDEX('BLS OEWS May2025'!$D$3:$D$1396,MATCH($A380,'BLS OEWS May2025'!$A$3:$A$1396,0)),0)</f>
        <v>2780</v>
      </c>
      <c r="L380" s="0" t="str">
        <f aca="false">IF(H380&gt;='Exposure Bands'!$B$6,"High",IF(H380&gt;='Exposure Bands'!$B$5,"Elevated",IF(H380&gt;='Exposure Bands'!$B$4,"Moderate","Low")))</f>
        <v>Moderate</v>
      </c>
      <c r="M380" s="28"/>
    </row>
    <row r="381" customFormat="false" ht="15" hidden="false" customHeight="true" outlineLevel="0" collapsed="false">
      <c r="A381" s="0" t="s">
        <v>2102</v>
      </c>
      <c r="B381" s="0" t="str">
        <f aca="false">IFERROR(INDEX('BLS OEWS May2025'!$B$3:$B$1396,MATCH($A381,'BLS OEWS May2025'!$A$3:$A$1396,0)),"")</f>
        <v>Computer, Automated Teller, and Office Machine Repairers</v>
      </c>
      <c r="C381" s="0" t="s">
        <v>2705</v>
      </c>
      <c r="D381" s="0" t="s">
        <v>2769</v>
      </c>
      <c r="E381" s="0" t="s">
        <v>3652</v>
      </c>
      <c r="F381" s="0" t="str">
        <f aca="false">LEFT($A381,6)&amp;"0"</f>
        <v>49-2010</v>
      </c>
      <c r="G381" s="0" t="n">
        <f aca="false">COUNTIF('HBS Occupation Detail'!$G$3:$G$912,$A381)</f>
        <v>1</v>
      </c>
      <c r="H381" s="27" t="n">
        <f aca="false">AVERAGEIF('HBS Occupation Detail'!$G$3:$G$912,$A381,'HBS Occupation Detail'!$E$3:$E$912)</f>
        <v>0.28</v>
      </c>
      <c r="I381" s="27" t="n">
        <f aca="false">AVERAGEIF('HBS Occupation Detail'!$G$3:$G$912,$A381,'HBS Occupation Detail'!$F$3:$F$912)</f>
        <v>0.46</v>
      </c>
      <c r="J381" s="27" t="n">
        <f aca="false">_xlfn.MAXIFS('HBS Occupation Detail'!$E$3:$E$912,'HBS Occupation Detail'!$G$3:$G$912,$A381)-_xlfn.MINIFS('HBS Occupation Detail'!$E$3:$E$912,'HBS Occupation Detail'!$G$3:$G$912,$A381)</f>
        <v>0</v>
      </c>
      <c r="K381" s="24" t="n">
        <f aca="false">IFERROR(INDEX('BLS OEWS May2025'!$D$3:$D$1396,MATCH($A381,'BLS OEWS May2025'!$A$3:$A$1396,0)),0)</f>
        <v>65600</v>
      </c>
      <c r="L381" s="0" t="str">
        <f aca="false">IF(H381&gt;='Exposure Bands'!$B$6,"High",IF(H381&gt;='Exposure Bands'!$B$5,"Elevated",IF(H381&gt;='Exposure Bands'!$B$4,"Moderate","Low")))</f>
        <v>Moderate</v>
      </c>
      <c r="M381" s="28"/>
    </row>
    <row r="382" customFormat="false" ht="27.75" hidden="false" customHeight="true" outlineLevel="0" collapsed="false">
      <c r="A382" s="0" t="s">
        <v>1268</v>
      </c>
      <c r="B382" s="0" t="str">
        <f aca="false">IFERROR(INDEX('BLS OEWS May2025'!$B$3:$B$1396,MATCH($A382,'BLS OEWS May2025'!$A$3:$A$1396,0)),"")</f>
        <v>Health Technologists and Technicians, All Other</v>
      </c>
      <c r="C382" s="0" t="s">
        <v>2705</v>
      </c>
      <c r="D382" s="0" t="s">
        <v>2721</v>
      </c>
      <c r="E382" s="0" t="s">
        <v>4486</v>
      </c>
      <c r="F382" s="0" t="str">
        <f aca="false">LEFT($A382,6)&amp;"0"</f>
        <v>29-2090</v>
      </c>
      <c r="G382" s="0" t="n">
        <f aca="false">COUNTIF('HBS Occupation Detail'!$G$3:$G$912,$A382)</f>
        <v>3</v>
      </c>
      <c r="H382" s="27" t="n">
        <f aca="false">AVERAGEIF('HBS Occupation Detail'!$G$3:$G$912,$A382,'HBS Occupation Detail'!$E$3:$E$912)</f>
        <v>0.27</v>
      </c>
      <c r="I382" s="27" t="n">
        <f aca="false">AVERAGEIF('HBS Occupation Detail'!$G$3:$G$912,$A382,'HBS Occupation Detail'!$F$3:$F$912)</f>
        <v>0.343333333333333</v>
      </c>
      <c r="J382" s="27" t="n">
        <f aca="false">_xlfn.MAXIFS('HBS Occupation Detail'!$E$3:$E$912,'HBS Occupation Detail'!$G$3:$G$912,$A382)-_xlfn.MINIFS('HBS Occupation Detail'!$E$3:$E$912,'HBS Occupation Detail'!$G$3:$G$912,$A382)</f>
        <v>0.39</v>
      </c>
      <c r="K382" s="24" t="n">
        <f aca="false">IFERROR(INDEX('BLS OEWS May2025'!$D$3:$D$1396,MATCH($A382,'BLS OEWS May2025'!$A$3:$A$1396,0)),0)</f>
        <v>182610</v>
      </c>
      <c r="L382" s="0" t="str">
        <f aca="false">IF(H382&gt;='Exposure Bands'!$B$6,"High",IF(H382&gt;='Exposure Bands'!$B$5,"Elevated",IF(H382&gt;='Exposure Bands'!$B$4,"Moderate","Low")))</f>
        <v>Moderate</v>
      </c>
      <c r="M382" s="28" t="s">
        <v>4544</v>
      </c>
    </row>
    <row r="383" customFormat="false" ht="15" hidden="false" customHeight="true" outlineLevel="0" collapsed="false">
      <c r="A383" s="0" t="s">
        <v>1811</v>
      </c>
      <c r="B383" s="0" t="str">
        <f aca="false">IFERROR(INDEX('BLS OEWS May2025'!$B$3:$B$1396,MATCH($A383,'BLS OEWS May2025'!$A$3:$A$1396,0)),"")</f>
        <v>Postal Service Mail Carriers</v>
      </c>
      <c r="C383" s="0" t="s">
        <v>2705</v>
      </c>
      <c r="D383" s="0" t="s">
        <v>2713</v>
      </c>
      <c r="E383" s="0" t="s">
        <v>3654</v>
      </c>
      <c r="F383" s="0" t="str">
        <f aca="false">LEFT($A383,6)&amp;"0"</f>
        <v>43-5050</v>
      </c>
      <c r="G383" s="0" t="n">
        <f aca="false">COUNTIF('HBS Occupation Detail'!$G$3:$G$912,$A383)</f>
        <v>1</v>
      </c>
      <c r="H383" s="27" t="n">
        <f aca="false">AVERAGEIF('HBS Occupation Detail'!$G$3:$G$912,$A383,'HBS Occupation Detail'!$E$3:$E$912)</f>
        <v>0.27</v>
      </c>
      <c r="I383" s="27" t="n">
        <f aca="false">AVERAGEIF('HBS Occupation Detail'!$G$3:$G$912,$A383,'HBS Occupation Detail'!$F$3:$F$912)</f>
        <v>0.43</v>
      </c>
      <c r="J383" s="27" t="n">
        <f aca="false">_xlfn.MAXIFS('HBS Occupation Detail'!$E$3:$E$912,'HBS Occupation Detail'!$G$3:$G$912,$A383)-_xlfn.MINIFS('HBS Occupation Detail'!$E$3:$E$912,'HBS Occupation Detail'!$G$3:$G$912,$A383)</f>
        <v>0</v>
      </c>
      <c r="K383" s="24" t="n">
        <f aca="false">IFERROR(INDEX('BLS OEWS May2025'!$D$3:$D$1396,MATCH($A383,'BLS OEWS May2025'!$A$3:$A$1396,0)),0)</f>
        <v>328820</v>
      </c>
      <c r="L383" s="0" t="str">
        <f aca="false">IF(H383&gt;='Exposure Bands'!$B$6,"High",IF(H383&gt;='Exposure Bands'!$B$5,"Elevated",IF(H383&gt;='Exposure Bands'!$B$4,"Moderate","Low")))</f>
        <v>Moderate</v>
      </c>
      <c r="M383" s="28"/>
    </row>
    <row r="384" customFormat="false" ht="15" hidden="false" customHeight="true" outlineLevel="0" collapsed="false">
      <c r="A384" s="0" t="s">
        <v>2435</v>
      </c>
      <c r="B384" s="0" t="str">
        <f aca="false">IFERROR(INDEX('BLS OEWS May2025'!$B$3:$B$1396,MATCH($A384,'BLS OEWS May2025'!$A$3:$A$1396,0)),"")</f>
        <v>Nuclear Power Reactor Operators</v>
      </c>
      <c r="C384" s="0" t="s">
        <v>2705</v>
      </c>
      <c r="D384" s="0" t="s">
        <v>2946</v>
      </c>
      <c r="E384" s="0" t="s">
        <v>3657</v>
      </c>
      <c r="F384" s="0" t="str">
        <f aca="false">LEFT($A384,6)&amp;"0"</f>
        <v>51-8010</v>
      </c>
      <c r="G384" s="0" t="n">
        <f aca="false">COUNTIF('HBS Occupation Detail'!$G$3:$G$912,$A384)</f>
        <v>1</v>
      </c>
      <c r="H384" s="27" t="n">
        <f aca="false">AVERAGEIF('HBS Occupation Detail'!$G$3:$G$912,$A384,'HBS Occupation Detail'!$E$3:$E$912)</f>
        <v>0.27</v>
      </c>
      <c r="I384" s="27" t="n">
        <f aca="false">AVERAGEIF('HBS Occupation Detail'!$G$3:$G$912,$A384,'HBS Occupation Detail'!$F$3:$F$912)</f>
        <v>0.47</v>
      </c>
      <c r="J384" s="27" t="n">
        <f aca="false">_xlfn.MAXIFS('HBS Occupation Detail'!$E$3:$E$912,'HBS Occupation Detail'!$G$3:$G$912,$A384)-_xlfn.MINIFS('HBS Occupation Detail'!$E$3:$E$912,'HBS Occupation Detail'!$G$3:$G$912,$A384)</f>
        <v>0</v>
      </c>
      <c r="K384" s="24" t="n">
        <f aca="false">IFERROR(INDEX('BLS OEWS May2025'!$D$3:$D$1396,MATCH($A384,'BLS OEWS May2025'!$A$3:$A$1396,0)),0)</f>
        <v>5150</v>
      </c>
      <c r="L384" s="0" t="str">
        <f aca="false">IF(H384&gt;='Exposure Bands'!$B$6,"High",IF(H384&gt;='Exposure Bands'!$B$5,"Elevated",IF(H384&gt;='Exposure Bands'!$B$4,"Moderate","Low")))</f>
        <v>Moderate</v>
      </c>
      <c r="M384" s="28"/>
    </row>
    <row r="385" customFormat="false" ht="15" hidden="false" customHeight="true" outlineLevel="0" collapsed="false">
      <c r="A385" s="0" t="s">
        <v>2117</v>
      </c>
      <c r="B385" s="0" t="str">
        <f aca="false">IFERROR(INDEX('BLS OEWS May2025'!$B$3:$B$1396,MATCH($A385,'BLS OEWS May2025'!$A$3:$A$1396,0)),"")</f>
        <v>Electrical and Electronics Repairers, Commercial and Industrial Equipment</v>
      </c>
      <c r="C385" s="0" t="s">
        <v>2705</v>
      </c>
      <c r="D385" s="0" t="s">
        <v>2769</v>
      </c>
      <c r="E385" s="0" t="s">
        <v>3659</v>
      </c>
      <c r="F385" s="0" t="str">
        <f aca="false">LEFT($A385,6)&amp;"0"</f>
        <v>49-2090</v>
      </c>
      <c r="G385" s="0" t="n">
        <f aca="false">COUNTIF('HBS Occupation Detail'!$G$3:$G$912,$A385)</f>
        <v>1</v>
      </c>
      <c r="H385" s="27" t="n">
        <f aca="false">AVERAGEIF('HBS Occupation Detail'!$G$3:$G$912,$A385,'HBS Occupation Detail'!$E$3:$E$912)</f>
        <v>0.27</v>
      </c>
      <c r="I385" s="27" t="n">
        <f aca="false">AVERAGEIF('HBS Occupation Detail'!$G$3:$G$912,$A385,'HBS Occupation Detail'!$F$3:$F$912)</f>
        <v>0.47</v>
      </c>
      <c r="J385" s="27" t="n">
        <f aca="false">_xlfn.MAXIFS('HBS Occupation Detail'!$E$3:$E$912,'HBS Occupation Detail'!$G$3:$G$912,$A385)-_xlfn.MINIFS('HBS Occupation Detail'!$E$3:$E$912,'HBS Occupation Detail'!$G$3:$G$912,$A385)</f>
        <v>0</v>
      </c>
      <c r="K385" s="24" t="n">
        <f aca="false">IFERROR(INDEX('BLS OEWS May2025'!$D$3:$D$1396,MATCH($A385,'BLS OEWS May2025'!$A$3:$A$1396,0)),0)</f>
        <v>65010</v>
      </c>
      <c r="L385" s="0" t="str">
        <f aca="false">IF(H385&gt;='Exposure Bands'!$B$6,"High",IF(H385&gt;='Exposure Bands'!$B$5,"Elevated",IF(H385&gt;='Exposure Bands'!$B$4,"Moderate","Low")))</f>
        <v>Moderate</v>
      </c>
      <c r="M385" s="28"/>
    </row>
    <row r="386" customFormat="false" ht="15" hidden="false" customHeight="true" outlineLevel="0" collapsed="false">
      <c r="A386" s="0" t="s">
        <v>1305</v>
      </c>
      <c r="B386" s="0" t="str">
        <f aca="false">IFERROR(INDEX('BLS OEWS May2025'!$B$3:$B$1396,MATCH($A386,'BLS OEWS May2025'!$A$3:$A$1396,0)),"")</f>
        <v>Occupational Therapy Aides</v>
      </c>
      <c r="C386" s="0" t="s">
        <v>2705</v>
      </c>
      <c r="D386" s="0" t="s">
        <v>2721</v>
      </c>
      <c r="E386" s="0" t="s">
        <v>3661</v>
      </c>
      <c r="F386" s="0" t="str">
        <f aca="false">LEFT($A386,6)&amp;"0"</f>
        <v>31-2010</v>
      </c>
      <c r="G386" s="0" t="n">
        <f aca="false">COUNTIF('HBS Occupation Detail'!$G$3:$G$912,$A386)</f>
        <v>1</v>
      </c>
      <c r="H386" s="27" t="n">
        <f aca="false">AVERAGEIF('HBS Occupation Detail'!$G$3:$G$912,$A386,'HBS Occupation Detail'!$E$3:$E$912)</f>
        <v>0.27</v>
      </c>
      <c r="I386" s="27" t="n">
        <f aca="false">AVERAGEIF('HBS Occupation Detail'!$G$3:$G$912,$A386,'HBS Occupation Detail'!$F$3:$F$912)</f>
        <v>0.44</v>
      </c>
      <c r="J386" s="27" t="n">
        <f aca="false">_xlfn.MAXIFS('HBS Occupation Detail'!$E$3:$E$912,'HBS Occupation Detail'!$G$3:$G$912,$A386)-_xlfn.MINIFS('HBS Occupation Detail'!$E$3:$E$912,'HBS Occupation Detail'!$G$3:$G$912,$A386)</f>
        <v>0</v>
      </c>
      <c r="K386" s="24" t="n">
        <f aca="false">IFERROR(INDEX('BLS OEWS May2025'!$D$3:$D$1396,MATCH($A386,'BLS OEWS May2025'!$A$3:$A$1396,0)),0)</f>
        <v>4310</v>
      </c>
      <c r="L386" s="0" t="str">
        <f aca="false">IF(H386&gt;='Exposure Bands'!$B$6,"High",IF(H386&gt;='Exposure Bands'!$B$5,"Elevated",IF(H386&gt;='Exposure Bands'!$B$4,"Moderate","Low")))</f>
        <v>Moderate</v>
      </c>
      <c r="M386" s="28"/>
    </row>
    <row r="387" customFormat="false" ht="15" hidden="false" customHeight="true" outlineLevel="0" collapsed="false">
      <c r="A387" s="0" t="s">
        <v>1545</v>
      </c>
      <c r="B387" s="0" t="str">
        <f aca="false">IFERROR(INDEX('BLS OEWS May2025'!$B$3:$B$1396,MATCH($A387,'BLS OEWS May2025'!$A$3:$A$1396,0)),"")</f>
        <v>Amusement and Recreation Attendants</v>
      </c>
      <c r="C387" s="0" t="s">
        <v>2705</v>
      </c>
      <c r="D387" s="0" t="s">
        <v>2769</v>
      </c>
      <c r="E387" s="0" t="s">
        <v>3663</v>
      </c>
      <c r="F387" s="0" t="str">
        <f aca="false">LEFT($A387,6)&amp;"0"</f>
        <v>39-3090</v>
      </c>
      <c r="G387" s="0" t="n">
        <f aca="false">COUNTIF('HBS Occupation Detail'!$G$3:$G$912,$A387)</f>
        <v>1</v>
      </c>
      <c r="H387" s="27" t="n">
        <f aca="false">AVERAGEIF('HBS Occupation Detail'!$G$3:$G$912,$A387,'HBS Occupation Detail'!$E$3:$E$912)</f>
        <v>0.27</v>
      </c>
      <c r="I387" s="27" t="n">
        <f aca="false">AVERAGEIF('HBS Occupation Detail'!$G$3:$G$912,$A387,'HBS Occupation Detail'!$F$3:$F$912)</f>
        <v>0.4</v>
      </c>
      <c r="J387" s="27" t="n">
        <f aca="false">_xlfn.MAXIFS('HBS Occupation Detail'!$E$3:$E$912,'HBS Occupation Detail'!$G$3:$G$912,$A387)-_xlfn.MINIFS('HBS Occupation Detail'!$E$3:$E$912,'HBS Occupation Detail'!$G$3:$G$912,$A387)</f>
        <v>0</v>
      </c>
      <c r="K387" s="24" t="n">
        <f aca="false">IFERROR(INDEX('BLS OEWS May2025'!$D$3:$D$1396,MATCH($A387,'BLS OEWS May2025'!$A$3:$A$1396,0)),0)</f>
        <v>397830</v>
      </c>
      <c r="L387" s="0" t="str">
        <f aca="false">IF(H387&gt;='Exposure Bands'!$B$6,"High",IF(H387&gt;='Exposure Bands'!$B$5,"Elevated",IF(H387&gt;='Exposure Bands'!$B$4,"Moderate","Low")))</f>
        <v>Moderate</v>
      </c>
      <c r="M387" s="28"/>
    </row>
    <row r="388" customFormat="false" ht="15" hidden="false" customHeight="true" outlineLevel="0" collapsed="false">
      <c r="A388" s="0" t="s">
        <v>1199</v>
      </c>
      <c r="B388" s="0" t="str">
        <f aca="false">IFERROR(INDEX('BLS OEWS May2025'!$B$3:$B$1396,MATCH($A388,'BLS OEWS May2025'!$A$3:$A$1396,0)),"")</f>
        <v>Ophthalmologists, Except Pediatric</v>
      </c>
      <c r="C388" s="0" t="s">
        <v>2705</v>
      </c>
      <c r="D388" s="0" t="s">
        <v>2721</v>
      </c>
      <c r="E388" s="0" t="s">
        <v>3667</v>
      </c>
      <c r="F388" s="0" t="str">
        <f aca="false">LEFT($A388,6)&amp;"0"</f>
        <v>29-1240</v>
      </c>
      <c r="G388" s="0" t="n">
        <f aca="false">COUNTIF('HBS Occupation Detail'!$G$3:$G$912,$A388)</f>
        <v>1</v>
      </c>
      <c r="H388" s="27" t="n">
        <f aca="false">AVERAGEIF('HBS Occupation Detail'!$G$3:$G$912,$A388,'HBS Occupation Detail'!$E$3:$E$912)</f>
        <v>0.27</v>
      </c>
      <c r="I388" s="27" t="n">
        <f aca="false">AVERAGEIF('HBS Occupation Detail'!$G$3:$G$912,$A388,'HBS Occupation Detail'!$F$3:$F$912)</f>
        <v>0.5</v>
      </c>
      <c r="J388" s="27" t="n">
        <f aca="false">_xlfn.MAXIFS('HBS Occupation Detail'!$E$3:$E$912,'HBS Occupation Detail'!$G$3:$G$912,$A388)-_xlfn.MINIFS('HBS Occupation Detail'!$E$3:$E$912,'HBS Occupation Detail'!$G$3:$G$912,$A388)</f>
        <v>0</v>
      </c>
      <c r="K388" s="24" t="n">
        <f aca="false">IFERROR(INDEX('BLS OEWS May2025'!$D$3:$D$1396,MATCH($A388,'BLS OEWS May2025'!$A$3:$A$1396,0)),0)</f>
        <v>8950</v>
      </c>
      <c r="L388" s="0" t="str">
        <f aca="false">IF(H388&gt;='Exposure Bands'!$B$6,"High",IF(H388&gt;='Exposure Bands'!$B$5,"Elevated",IF(H388&gt;='Exposure Bands'!$B$4,"Moderate","Low")))</f>
        <v>Moderate</v>
      </c>
      <c r="M388" s="28"/>
    </row>
    <row r="389" customFormat="false" ht="15" hidden="false" customHeight="true" outlineLevel="0" collapsed="false">
      <c r="A389" s="0" t="s">
        <v>2560</v>
      </c>
      <c r="B389" s="0" t="str">
        <f aca="false">IFERROR(INDEX('BLS OEWS May2025'!$B$3:$B$1396,MATCH($A389,'BLS OEWS May2025'!$A$3:$A$1396,0)),"")</f>
        <v>Air Traffic Controllers</v>
      </c>
      <c r="C389" s="0" t="s">
        <v>2705</v>
      </c>
      <c r="D389" s="0" t="s">
        <v>2946</v>
      </c>
      <c r="E389" s="0" t="s">
        <v>3669</v>
      </c>
      <c r="F389" s="0" t="str">
        <f aca="false">LEFT($A389,6)&amp;"0"</f>
        <v>53-2020</v>
      </c>
      <c r="G389" s="0" t="n">
        <f aca="false">COUNTIF('HBS Occupation Detail'!$G$3:$G$912,$A389)</f>
        <v>1</v>
      </c>
      <c r="H389" s="27" t="n">
        <f aca="false">AVERAGEIF('HBS Occupation Detail'!$G$3:$G$912,$A389,'HBS Occupation Detail'!$E$3:$E$912)</f>
        <v>0.27</v>
      </c>
      <c r="I389" s="27" t="n">
        <f aca="false">AVERAGEIF('HBS Occupation Detail'!$G$3:$G$912,$A389,'HBS Occupation Detail'!$F$3:$F$912)</f>
        <v>0.5</v>
      </c>
      <c r="J389" s="27" t="n">
        <f aca="false">_xlfn.MAXIFS('HBS Occupation Detail'!$E$3:$E$912,'HBS Occupation Detail'!$G$3:$G$912,$A389)-_xlfn.MINIFS('HBS Occupation Detail'!$E$3:$E$912,'HBS Occupation Detail'!$G$3:$G$912,$A389)</f>
        <v>0</v>
      </c>
      <c r="K389" s="24" t="n">
        <f aca="false">IFERROR(INDEX('BLS OEWS May2025'!$D$3:$D$1396,MATCH($A389,'BLS OEWS May2025'!$A$3:$A$1396,0)),0)</f>
        <v>22510</v>
      </c>
      <c r="L389" s="0" t="str">
        <f aca="false">IF(H389&gt;='Exposure Bands'!$B$6,"High",IF(H389&gt;='Exposure Bands'!$B$5,"Elevated",IF(H389&gt;='Exposure Bands'!$B$4,"Moderate","Low")))</f>
        <v>Moderate</v>
      </c>
      <c r="M389" s="28"/>
    </row>
    <row r="390" customFormat="false" ht="15" hidden="false" customHeight="true" outlineLevel="0" collapsed="false">
      <c r="A390" s="0" t="s">
        <v>1245</v>
      </c>
      <c r="B390" s="0" t="str">
        <f aca="false">IFERROR(INDEX('BLS OEWS May2025'!$B$3:$B$1396,MATCH($A390,'BLS OEWS May2025'!$A$3:$A$1396,0)),"")</f>
        <v>Psychiatric Technicians</v>
      </c>
      <c r="C390" s="0" t="s">
        <v>2705</v>
      </c>
      <c r="D390" s="0" t="s">
        <v>2721</v>
      </c>
      <c r="E390" s="0" t="s">
        <v>3671</v>
      </c>
      <c r="F390" s="0" t="str">
        <f aca="false">LEFT($A390,6)&amp;"0"</f>
        <v>29-2050</v>
      </c>
      <c r="G390" s="0" t="n">
        <f aca="false">COUNTIF('HBS Occupation Detail'!$G$3:$G$912,$A390)</f>
        <v>1</v>
      </c>
      <c r="H390" s="27" t="n">
        <f aca="false">AVERAGEIF('HBS Occupation Detail'!$G$3:$G$912,$A390,'HBS Occupation Detail'!$E$3:$E$912)</f>
        <v>0.27</v>
      </c>
      <c r="I390" s="27" t="n">
        <f aca="false">AVERAGEIF('HBS Occupation Detail'!$G$3:$G$912,$A390,'HBS Occupation Detail'!$F$3:$F$912)</f>
        <v>0.42</v>
      </c>
      <c r="J390" s="27" t="n">
        <f aca="false">_xlfn.MAXIFS('HBS Occupation Detail'!$E$3:$E$912,'HBS Occupation Detail'!$G$3:$G$912,$A390)-_xlfn.MINIFS('HBS Occupation Detail'!$E$3:$E$912,'HBS Occupation Detail'!$G$3:$G$912,$A390)</f>
        <v>0</v>
      </c>
      <c r="K390" s="24" t="n">
        <f aca="false">IFERROR(INDEX('BLS OEWS May2025'!$D$3:$D$1396,MATCH($A390,'BLS OEWS May2025'!$A$3:$A$1396,0)),0)</f>
        <v>156960</v>
      </c>
      <c r="L390" s="0" t="str">
        <f aca="false">IF(H390&gt;='Exposure Bands'!$B$6,"High",IF(H390&gt;='Exposure Bands'!$B$5,"Elevated",IF(H390&gt;='Exposure Bands'!$B$4,"Moderate","Low")))</f>
        <v>Moderate</v>
      </c>
      <c r="M390" s="28"/>
    </row>
    <row r="391" customFormat="false" ht="15" hidden="false" customHeight="true" outlineLevel="0" collapsed="false">
      <c r="A391" s="0" t="s">
        <v>1823</v>
      </c>
      <c r="B391" s="0" t="str">
        <f aca="false">IFERROR(INDEX('BLS OEWS May2025'!$B$3:$B$1396,MATCH($A391,'BLS OEWS May2025'!$A$3:$A$1396,0)),"")</f>
        <v>Weighers, Measurers, Checkers, and Samplers, Recordkeeping</v>
      </c>
      <c r="C391" s="0" t="s">
        <v>2705</v>
      </c>
      <c r="D391" s="0" t="s">
        <v>2713</v>
      </c>
      <c r="E391" s="0" t="s">
        <v>3673</v>
      </c>
      <c r="F391" s="0" t="str">
        <f aca="false">LEFT($A391,6)&amp;"0"</f>
        <v>43-5110</v>
      </c>
      <c r="G391" s="0" t="n">
        <f aca="false">COUNTIF('HBS Occupation Detail'!$G$3:$G$912,$A391)</f>
        <v>1</v>
      </c>
      <c r="H391" s="27" t="n">
        <f aca="false">AVERAGEIF('HBS Occupation Detail'!$G$3:$G$912,$A391,'HBS Occupation Detail'!$E$3:$E$912)</f>
        <v>0.27</v>
      </c>
      <c r="I391" s="27" t="n">
        <f aca="false">AVERAGEIF('HBS Occupation Detail'!$G$3:$G$912,$A391,'HBS Occupation Detail'!$F$3:$F$912)</f>
        <v>0.44</v>
      </c>
      <c r="J391" s="27" t="n">
        <f aca="false">_xlfn.MAXIFS('HBS Occupation Detail'!$E$3:$E$912,'HBS Occupation Detail'!$G$3:$G$912,$A391)-_xlfn.MINIFS('HBS Occupation Detail'!$E$3:$E$912,'HBS Occupation Detail'!$G$3:$G$912,$A391)</f>
        <v>0</v>
      </c>
      <c r="K391" s="24" t="n">
        <f aca="false">IFERROR(INDEX('BLS OEWS May2025'!$D$3:$D$1396,MATCH($A391,'BLS OEWS May2025'!$A$3:$A$1396,0)),0)</f>
        <v>53300</v>
      </c>
      <c r="L391" s="0" t="str">
        <f aca="false">IF(H391&gt;='Exposure Bands'!$B$6,"High",IF(H391&gt;='Exposure Bands'!$B$5,"Elevated",IF(H391&gt;='Exposure Bands'!$B$4,"Moderate","Low")))</f>
        <v>Moderate</v>
      </c>
      <c r="M391" s="28"/>
    </row>
    <row r="392" customFormat="false" ht="15" hidden="false" customHeight="true" outlineLevel="0" collapsed="false">
      <c r="A392" s="0" t="s">
        <v>2437</v>
      </c>
      <c r="B392" s="0" t="str">
        <f aca="false">IFERROR(INDEX('BLS OEWS May2025'!$B$3:$B$1396,MATCH($A392,'BLS OEWS May2025'!$A$3:$A$1396,0)),"")</f>
        <v>Power Distributors and Dispatchers</v>
      </c>
      <c r="C392" s="0" t="s">
        <v>2705</v>
      </c>
      <c r="D392" s="0" t="s">
        <v>2946</v>
      </c>
      <c r="E392" s="0" t="s">
        <v>3675</v>
      </c>
      <c r="F392" s="0" t="str">
        <f aca="false">LEFT($A392,6)&amp;"0"</f>
        <v>51-8010</v>
      </c>
      <c r="G392" s="0" t="n">
        <f aca="false">COUNTIF('HBS Occupation Detail'!$G$3:$G$912,$A392)</f>
        <v>1</v>
      </c>
      <c r="H392" s="27" t="n">
        <f aca="false">AVERAGEIF('HBS Occupation Detail'!$G$3:$G$912,$A392,'HBS Occupation Detail'!$E$3:$E$912)</f>
        <v>0.27</v>
      </c>
      <c r="I392" s="27" t="n">
        <f aca="false">AVERAGEIF('HBS Occupation Detail'!$G$3:$G$912,$A392,'HBS Occupation Detail'!$F$3:$F$912)</f>
        <v>0.5</v>
      </c>
      <c r="J392" s="27" t="n">
        <f aca="false">_xlfn.MAXIFS('HBS Occupation Detail'!$E$3:$E$912,'HBS Occupation Detail'!$G$3:$G$912,$A392)-_xlfn.MINIFS('HBS Occupation Detail'!$E$3:$E$912,'HBS Occupation Detail'!$G$3:$G$912,$A392)</f>
        <v>0</v>
      </c>
      <c r="K392" s="24" t="n">
        <f aca="false">IFERROR(INDEX('BLS OEWS May2025'!$D$3:$D$1396,MATCH($A392,'BLS OEWS May2025'!$A$3:$A$1396,0)),0)</f>
        <v>8520</v>
      </c>
      <c r="L392" s="0" t="str">
        <f aca="false">IF(H392&gt;='Exposure Bands'!$B$6,"High",IF(H392&gt;='Exposure Bands'!$B$5,"Elevated",IF(H392&gt;='Exposure Bands'!$B$4,"Moderate","Low")))</f>
        <v>Moderate</v>
      </c>
      <c r="M392" s="28"/>
    </row>
    <row r="393" customFormat="false" ht="15" hidden="false" customHeight="true" outlineLevel="0" collapsed="false">
      <c r="A393" s="0" t="s">
        <v>920</v>
      </c>
      <c r="B393" s="0" t="str">
        <f aca="false">IFERROR(INDEX('BLS OEWS May2025'!$B$3:$B$1396,MATCH($A393,'BLS OEWS May2025'!$A$3:$A$1396,0)),"")</f>
        <v>Special Education Teachers, Middle School</v>
      </c>
      <c r="C393" s="0" t="s">
        <v>2705</v>
      </c>
      <c r="D393" s="0" t="s">
        <v>2760</v>
      </c>
      <c r="E393" s="0" t="s">
        <v>3677</v>
      </c>
      <c r="F393" s="0" t="str">
        <f aca="false">LEFT($A393,6)&amp;"0"</f>
        <v>25-2050</v>
      </c>
      <c r="G393" s="0" t="n">
        <f aca="false">COUNTIF('HBS Occupation Detail'!$G$3:$G$912,$A393)</f>
        <v>1</v>
      </c>
      <c r="H393" s="27" t="n">
        <f aca="false">AVERAGEIF('HBS Occupation Detail'!$G$3:$G$912,$A393,'HBS Occupation Detail'!$E$3:$E$912)</f>
        <v>0.27</v>
      </c>
      <c r="I393" s="27" t="n">
        <f aca="false">AVERAGEIF('HBS Occupation Detail'!$G$3:$G$912,$A393,'HBS Occupation Detail'!$F$3:$F$912)</f>
        <v>0.47</v>
      </c>
      <c r="J393" s="27" t="n">
        <f aca="false">_xlfn.MAXIFS('HBS Occupation Detail'!$E$3:$E$912,'HBS Occupation Detail'!$G$3:$G$912,$A393)-_xlfn.MINIFS('HBS Occupation Detail'!$E$3:$E$912,'HBS Occupation Detail'!$G$3:$G$912,$A393)</f>
        <v>0</v>
      </c>
      <c r="K393" s="24" t="n">
        <f aca="false">IFERROR(INDEX('BLS OEWS May2025'!$D$3:$D$1396,MATCH($A393,'BLS OEWS May2025'!$A$3:$A$1396,0)),0)</f>
        <v>95200</v>
      </c>
      <c r="L393" s="0" t="str">
        <f aca="false">IF(H393&gt;='Exposure Bands'!$B$6,"High",IF(H393&gt;='Exposure Bands'!$B$5,"Elevated",IF(H393&gt;='Exposure Bands'!$B$4,"Moderate","Low")))</f>
        <v>Moderate</v>
      </c>
      <c r="M393" s="28"/>
    </row>
    <row r="394" customFormat="false" ht="15" hidden="false" customHeight="true" outlineLevel="0" collapsed="false">
      <c r="A394" s="0" t="s">
        <v>1141</v>
      </c>
      <c r="B394" s="0" t="str">
        <f aca="false">IFERROR(INDEX('BLS OEWS May2025'!$B$3:$B$1396,MATCH($A394,'BLS OEWS May2025'!$A$3:$A$1396,0)),"")</f>
        <v>Recreational Therapists</v>
      </c>
      <c r="C394" s="0" t="s">
        <v>2705</v>
      </c>
      <c r="D394" s="0" t="s">
        <v>2721</v>
      </c>
      <c r="E394" s="0" t="s">
        <v>3679</v>
      </c>
      <c r="F394" s="0" t="str">
        <f aca="false">LEFT($A394,6)&amp;"0"</f>
        <v>29-1120</v>
      </c>
      <c r="G394" s="0" t="n">
        <f aca="false">COUNTIF('HBS Occupation Detail'!$G$3:$G$912,$A394)</f>
        <v>1</v>
      </c>
      <c r="H394" s="27" t="n">
        <f aca="false">AVERAGEIF('HBS Occupation Detail'!$G$3:$G$912,$A394,'HBS Occupation Detail'!$E$3:$E$912)</f>
        <v>0.27</v>
      </c>
      <c r="I394" s="27" t="n">
        <f aca="false">AVERAGEIF('HBS Occupation Detail'!$G$3:$G$912,$A394,'HBS Occupation Detail'!$F$3:$F$912)</f>
        <v>0.49</v>
      </c>
      <c r="J394" s="27" t="n">
        <f aca="false">_xlfn.MAXIFS('HBS Occupation Detail'!$E$3:$E$912,'HBS Occupation Detail'!$G$3:$G$912,$A394)-_xlfn.MINIFS('HBS Occupation Detail'!$E$3:$E$912,'HBS Occupation Detail'!$G$3:$G$912,$A394)</f>
        <v>0</v>
      </c>
      <c r="K394" s="24" t="n">
        <f aca="false">IFERROR(INDEX('BLS OEWS May2025'!$D$3:$D$1396,MATCH($A394,'BLS OEWS May2025'!$A$3:$A$1396,0)),0)</f>
        <v>14930</v>
      </c>
      <c r="L394" s="0" t="str">
        <f aca="false">IF(H394&gt;='Exposure Bands'!$B$6,"High",IF(H394&gt;='Exposure Bands'!$B$5,"Elevated",IF(H394&gt;='Exposure Bands'!$B$4,"Moderate","Low")))</f>
        <v>Moderate</v>
      </c>
      <c r="M394" s="28"/>
    </row>
    <row r="395" customFormat="false" ht="15" hidden="false" customHeight="true" outlineLevel="0" collapsed="false">
      <c r="A395" s="0" t="s">
        <v>676</v>
      </c>
      <c r="B395" s="0" t="str">
        <f aca="false">IFERROR(INDEX('BLS OEWS May2025'!$B$3:$B$1396,MATCH($A395,'BLS OEWS May2025'!$A$3:$A$1396,0)),"")</f>
        <v>Food Science Technicians</v>
      </c>
      <c r="C395" s="0" t="s">
        <v>2705</v>
      </c>
      <c r="D395" s="0" t="s">
        <v>2730</v>
      </c>
      <c r="E395" s="0" t="s">
        <v>3681</v>
      </c>
      <c r="F395" s="0" t="str">
        <f aca="false">LEFT($A395,6)&amp;"0"</f>
        <v>19-4010</v>
      </c>
      <c r="G395" s="0" t="n">
        <f aca="false">COUNTIF('HBS Occupation Detail'!$G$3:$G$912,$A395)</f>
        <v>1</v>
      </c>
      <c r="H395" s="27" t="n">
        <f aca="false">AVERAGEIF('HBS Occupation Detail'!$G$3:$G$912,$A395,'HBS Occupation Detail'!$E$3:$E$912)</f>
        <v>0.27</v>
      </c>
      <c r="I395" s="27" t="n">
        <f aca="false">AVERAGEIF('HBS Occupation Detail'!$G$3:$G$912,$A395,'HBS Occupation Detail'!$F$3:$F$912)</f>
        <v>0.48</v>
      </c>
      <c r="J395" s="27" t="n">
        <f aca="false">_xlfn.MAXIFS('HBS Occupation Detail'!$E$3:$E$912,'HBS Occupation Detail'!$G$3:$G$912,$A395)-_xlfn.MINIFS('HBS Occupation Detail'!$E$3:$E$912,'HBS Occupation Detail'!$G$3:$G$912,$A395)</f>
        <v>0</v>
      </c>
      <c r="K395" s="24" t="n">
        <f aca="false">IFERROR(INDEX('BLS OEWS May2025'!$D$3:$D$1396,MATCH($A395,'BLS OEWS May2025'!$A$3:$A$1396,0)),0)</f>
        <v>14600</v>
      </c>
      <c r="L395" s="0" t="str">
        <f aca="false">IF(H395&gt;='Exposure Bands'!$B$6,"High",IF(H395&gt;='Exposure Bands'!$B$5,"Elevated",IF(H395&gt;='Exposure Bands'!$B$4,"Moderate","Low")))</f>
        <v>Moderate</v>
      </c>
      <c r="M395" s="28"/>
    </row>
    <row r="396" customFormat="false" ht="15" hidden="false" customHeight="true" outlineLevel="0" collapsed="false">
      <c r="A396" s="0" t="s">
        <v>718</v>
      </c>
      <c r="B396" s="0" t="str">
        <f aca="false">IFERROR(INDEX('BLS OEWS May2025'!$B$3:$B$1396,MATCH($A396,'BLS OEWS May2025'!$A$3:$A$1396,0)),"")</f>
        <v>Counselors</v>
      </c>
      <c r="C396" s="0" t="s">
        <v>4521</v>
      </c>
      <c r="D396" s="0" t="s">
        <v>2769</v>
      </c>
      <c r="E396" s="0" t="s">
        <v>4486</v>
      </c>
      <c r="F396" s="0" t="str">
        <f aca="false">LEFT($A396,6)&amp;"0"</f>
        <v>21-1010</v>
      </c>
      <c r="G396" s="0" t="n">
        <f aca="false">COUNTIF('HBS Occupation Detail'!$G$3:$G$912,$A396)</f>
        <v>2</v>
      </c>
      <c r="H396" s="27" t="n">
        <f aca="false">AVERAGEIF('HBS Occupation Detail'!$G$3:$G$912,$A396,'HBS Occupation Detail'!$E$3:$E$912)</f>
        <v>0.27</v>
      </c>
      <c r="I396" s="27" t="n">
        <f aca="false">AVERAGEIF('HBS Occupation Detail'!$G$3:$G$912,$A396,'HBS Occupation Detail'!$F$3:$F$912)</f>
        <v>0.49</v>
      </c>
      <c r="J396" s="27" t="n">
        <f aca="false">_xlfn.MAXIFS('HBS Occupation Detail'!$E$3:$E$912,'HBS Occupation Detail'!$G$3:$G$912,$A396)-_xlfn.MINIFS('HBS Occupation Detail'!$E$3:$E$912,'HBS Occupation Detail'!$G$3:$G$912,$A396)</f>
        <v>0.06</v>
      </c>
      <c r="K396" s="24" t="n">
        <f aca="false">MAX(IFERROR(INDEX('BLS OEWS May2025'!$D$3:$D$1396,MATCH($A396,'BLS OEWS May2025'!$A$3:$A$1396,0)),0)-SUMIFS($K$3:$K$774,$F$3:$F$774,$A396,$C$3:$C$774,"Detailed SOC"),0)</f>
        <v>520510</v>
      </c>
      <c r="L396" s="0" t="str">
        <f aca="false">IF(H396&gt;='Exposure Bands'!$B$6,"High",IF(H396&gt;='Exposure Bands'!$B$5,"Elevated",IF(H396&gt;='Exposure Bands'!$B$4,"Moderate","Low")))</f>
        <v>Moderate</v>
      </c>
      <c r="M396" s="28" t="s">
        <v>4545</v>
      </c>
    </row>
    <row r="397" customFormat="false" ht="15" hidden="false" customHeight="true" outlineLevel="0" collapsed="false">
      <c r="A397" s="0" t="s">
        <v>1809</v>
      </c>
      <c r="B397" s="0" t="str">
        <f aca="false">IFERROR(INDEX('BLS OEWS May2025'!$B$3:$B$1396,MATCH($A397,'BLS OEWS May2025'!$A$3:$A$1396,0)),"")</f>
        <v>Postal Service Clerks</v>
      </c>
      <c r="C397" s="0" t="s">
        <v>2705</v>
      </c>
      <c r="D397" s="0" t="s">
        <v>2713</v>
      </c>
      <c r="E397" s="0" t="s">
        <v>3683</v>
      </c>
      <c r="F397" s="0" t="str">
        <f aca="false">LEFT($A397,6)&amp;"0"</f>
        <v>43-5050</v>
      </c>
      <c r="G397" s="0" t="n">
        <f aca="false">COUNTIF('HBS Occupation Detail'!$G$3:$G$912,$A397)</f>
        <v>1</v>
      </c>
      <c r="H397" s="27" t="n">
        <f aca="false">AVERAGEIF('HBS Occupation Detail'!$G$3:$G$912,$A397,'HBS Occupation Detail'!$E$3:$E$912)</f>
        <v>0.26</v>
      </c>
      <c r="I397" s="27" t="n">
        <f aca="false">AVERAGEIF('HBS Occupation Detail'!$G$3:$G$912,$A397,'HBS Occupation Detail'!$F$3:$F$912)</f>
        <v>0.41</v>
      </c>
      <c r="J397" s="27" t="n">
        <f aca="false">_xlfn.MAXIFS('HBS Occupation Detail'!$E$3:$E$912,'HBS Occupation Detail'!$G$3:$G$912,$A397)-_xlfn.MINIFS('HBS Occupation Detail'!$E$3:$E$912,'HBS Occupation Detail'!$G$3:$G$912,$A397)</f>
        <v>0</v>
      </c>
      <c r="K397" s="24" t="n">
        <f aca="false">IFERROR(INDEX('BLS OEWS May2025'!$D$3:$D$1396,MATCH($A397,'BLS OEWS May2025'!$A$3:$A$1396,0)),0)</f>
        <v>73720</v>
      </c>
      <c r="L397" s="0" t="str">
        <f aca="false">IF(H397&gt;='Exposure Bands'!$B$6,"High",IF(H397&gt;='Exposure Bands'!$B$5,"Elevated",IF(H397&gt;='Exposure Bands'!$B$4,"Moderate","Low")))</f>
        <v>Moderate</v>
      </c>
      <c r="M397" s="28"/>
    </row>
    <row r="398" customFormat="false" ht="15" hidden="false" customHeight="true" outlineLevel="0" collapsed="false">
      <c r="A398" s="0" t="s">
        <v>1261</v>
      </c>
      <c r="B398" s="0" t="str">
        <f aca="false">IFERROR(INDEX('BLS OEWS May2025'!$B$3:$B$1396,MATCH($A398,'BLS OEWS May2025'!$A$3:$A$1396,0)),"")</f>
        <v>Opticians, Dispensing</v>
      </c>
      <c r="C398" s="0" t="s">
        <v>2705</v>
      </c>
      <c r="D398" s="0" t="s">
        <v>2721</v>
      </c>
      <c r="E398" s="0" t="s">
        <v>3685</v>
      </c>
      <c r="F398" s="0" t="str">
        <f aca="false">LEFT($A398,6)&amp;"0"</f>
        <v>29-2080</v>
      </c>
      <c r="G398" s="0" t="n">
        <f aca="false">COUNTIF('HBS Occupation Detail'!$G$3:$G$912,$A398)</f>
        <v>1</v>
      </c>
      <c r="H398" s="27" t="n">
        <f aca="false">AVERAGEIF('HBS Occupation Detail'!$G$3:$G$912,$A398,'HBS Occupation Detail'!$E$3:$E$912)</f>
        <v>0.26</v>
      </c>
      <c r="I398" s="27" t="n">
        <f aca="false">AVERAGEIF('HBS Occupation Detail'!$G$3:$G$912,$A398,'HBS Occupation Detail'!$F$3:$F$912)</f>
        <v>0.45</v>
      </c>
      <c r="J398" s="27" t="n">
        <f aca="false">_xlfn.MAXIFS('HBS Occupation Detail'!$E$3:$E$912,'HBS Occupation Detail'!$G$3:$G$912,$A398)-_xlfn.MINIFS('HBS Occupation Detail'!$E$3:$E$912,'HBS Occupation Detail'!$G$3:$G$912,$A398)</f>
        <v>0</v>
      </c>
      <c r="K398" s="24" t="n">
        <f aca="false">IFERROR(INDEX('BLS OEWS May2025'!$D$3:$D$1396,MATCH($A398,'BLS OEWS May2025'!$A$3:$A$1396,0)),0)</f>
        <v>73530</v>
      </c>
      <c r="L398" s="0" t="str">
        <f aca="false">IF(H398&gt;='Exposure Bands'!$B$6,"High",IF(H398&gt;='Exposure Bands'!$B$5,"Elevated",IF(H398&gt;='Exposure Bands'!$B$4,"Moderate","Low")))</f>
        <v>Moderate</v>
      </c>
      <c r="M398" s="28"/>
    </row>
    <row r="399" customFormat="false" ht="15" hidden="false" customHeight="true" outlineLevel="0" collapsed="false">
      <c r="A399" s="0" t="s">
        <v>2546</v>
      </c>
      <c r="B399" s="0" t="str">
        <f aca="false">IFERROR(INDEX('BLS OEWS May2025'!$B$3:$B$1396,MATCH($A399,'BLS OEWS May2025'!$A$3:$A$1396,0)),"")</f>
        <v>Aircraft Cargo Handling Supervisors</v>
      </c>
      <c r="C399" s="0" t="s">
        <v>2705</v>
      </c>
      <c r="D399" s="0" t="s">
        <v>2946</v>
      </c>
      <c r="E399" s="0" t="s">
        <v>3687</v>
      </c>
      <c r="F399" s="0" t="str">
        <f aca="false">LEFT($A399,6)&amp;"0"</f>
        <v>53-1040</v>
      </c>
      <c r="G399" s="0" t="n">
        <f aca="false">COUNTIF('HBS Occupation Detail'!$G$3:$G$912,$A399)</f>
        <v>1</v>
      </c>
      <c r="H399" s="27" t="n">
        <f aca="false">AVERAGEIF('HBS Occupation Detail'!$G$3:$G$912,$A399,'HBS Occupation Detail'!$E$3:$E$912)</f>
        <v>0.26</v>
      </c>
      <c r="I399" s="27" t="n">
        <f aca="false">AVERAGEIF('HBS Occupation Detail'!$G$3:$G$912,$A399,'HBS Occupation Detail'!$F$3:$F$912)</f>
        <v>0.45</v>
      </c>
      <c r="J399" s="27" t="n">
        <f aca="false">_xlfn.MAXIFS('HBS Occupation Detail'!$E$3:$E$912,'HBS Occupation Detail'!$G$3:$G$912,$A399)-_xlfn.MINIFS('HBS Occupation Detail'!$E$3:$E$912,'HBS Occupation Detail'!$G$3:$G$912,$A399)</f>
        <v>0</v>
      </c>
      <c r="K399" s="24" t="n">
        <f aca="false">IFERROR(INDEX('BLS OEWS May2025'!$D$3:$D$1396,MATCH($A399,'BLS OEWS May2025'!$A$3:$A$1396,0)),0)</f>
        <v>9760</v>
      </c>
      <c r="L399" s="0" t="str">
        <f aca="false">IF(H399&gt;='Exposure Bands'!$B$6,"High",IF(H399&gt;='Exposure Bands'!$B$5,"Elevated",IF(H399&gt;='Exposure Bands'!$B$4,"Moderate","Low")))</f>
        <v>Moderate</v>
      </c>
      <c r="M399" s="28"/>
    </row>
    <row r="400" customFormat="false" ht="15" hidden="false" customHeight="true" outlineLevel="0" collapsed="false">
      <c r="A400" s="0" t="s">
        <v>1670</v>
      </c>
      <c r="B400" s="0" t="str">
        <f aca="false">IFERROR(INDEX('BLS OEWS May2025'!$B$3:$B$1396,MATCH($A400,'BLS OEWS May2025'!$A$3:$A$1396,0)),"")</f>
        <v>Models</v>
      </c>
      <c r="C400" s="0" t="s">
        <v>2705</v>
      </c>
      <c r="D400" s="0" t="s">
        <v>2723</v>
      </c>
      <c r="E400" s="0" t="s">
        <v>1671</v>
      </c>
      <c r="F400" s="0" t="str">
        <f aca="false">LEFT($A400,6)&amp;"0"</f>
        <v>41-9010</v>
      </c>
      <c r="G400" s="0" t="n">
        <f aca="false">COUNTIF('HBS Occupation Detail'!$G$3:$G$912,$A400)</f>
        <v>1</v>
      </c>
      <c r="H400" s="27" t="n">
        <f aca="false">AVERAGEIF('HBS Occupation Detail'!$G$3:$G$912,$A400,'HBS Occupation Detail'!$E$3:$E$912)</f>
        <v>0.26</v>
      </c>
      <c r="I400" s="27" t="n">
        <f aca="false">AVERAGEIF('HBS Occupation Detail'!$G$3:$G$912,$A400,'HBS Occupation Detail'!$F$3:$F$912)</f>
        <v>0.39</v>
      </c>
      <c r="J400" s="27" t="n">
        <f aca="false">_xlfn.MAXIFS('HBS Occupation Detail'!$E$3:$E$912,'HBS Occupation Detail'!$G$3:$G$912,$A400)-_xlfn.MINIFS('HBS Occupation Detail'!$E$3:$E$912,'HBS Occupation Detail'!$G$3:$G$912,$A400)</f>
        <v>0</v>
      </c>
      <c r="K400" s="24" t="n">
        <f aca="false">IFERROR(INDEX('BLS OEWS May2025'!$D$3:$D$1396,MATCH($A400,'BLS OEWS May2025'!$A$3:$A$1396,0)),0)</f>
        <v>3780</v>
      </c>
      <c r="L400" s="0" t="str">
        <f aca="false">IF(H400&gt;='Exposure Bands'!$B$6,"High",IF(H400&gt;='Exposure Bands'!$B$5,"Elevated",IF(H400&gt;='Exposure Bands'!$B$4,"Moderate","Low")))</f>
        <v>Moderate</v>
      </c>
      <c r="M400" s="28"/>
    </row>
    <row r="401" customFormat="false" ht="15" hidden="false" customHeight="true" outlineLevel="0" collapsed="false">
      <c r="A401" s="0" t="s">
        <v>1137</v>
      </c>
      <c r="B401" s="0" t="str">
        <f aca="false">IFERROR(INDEX('BLS OEWS May2025'!$B$3:$B$1396,MATCH($A401,'BLS OEWS May2025'!$A$3:$A$1396,0)),"")</f>
        <v>Physical Therapists</v>
      </c>
      <c r="C401" s="0" t="s">
        <v>2705</v>
      </c>
      <c r="D401" s="0" t="s">
        <v>2721</v>
      </c>
      <c r="E401" s="0" t="s">
        <v>3690</v>
      </c>
      <c r="F401" s="0" t="str">
        <f aca="false">LEFT($A401,6)&amp;"0"</f>
        <v>29-1120</v>
      </c>
      <c r="G401" s="0" t="n">
        <f aca="false">COUNTIF('HBS Occupation Detail'!$G$3:$G$912,$A401)</f>
        <v>1</v>
      </c>
      <c r="H401" s="27" t="n">
        <f aca="false">AVERAGEIF('HBS Occupation Detail'!$G$3:$G$912,$A401,'HBS Occupation Detail'!$E$3:$E$912)</f>
        <v>0.26</v>
      </c>
      <c r="I401" s="27" t="n">
        <f aca="false">AVERAGEIF('HBS Occupation Detail'!$G$3:$G$912,$A401,'HBS Occupation Detail'!$F$3:$F$912)</f>
        <v>0.47</v>
      </c>
      <c r="J401" s="27" t="n">
        <f aca="false">_xlfn.MAXIFS('HBS Occupation Detail'!$E$3:$E$912,'HBS Occupation Detail'!$G$3:$G$912,$A401)-_xlfn.MINIFS('HBS Occupation Detail'!$E$3:$E$912,'HBS Occupation Detail'!$G$3:$G$912,$A401)</f>
        <v>0</v>
      </c>
      <c r="K401" s="24" t="n">
        <f aca="false">IFERROR(INDEX('BLS OEWS May2025'!$D$3:$D$1396,MATCH($A401,'BLS OEWS May2025'!$A$3:$A$1396,0)),0)</f>
        <v>267330</v>
      </c>
      <c r="L401" s="0" t="str">
        <f aca="false">IF(H401&gt;='Exposure Bands'!$B$6,"High",IF(H401&gt;='Exposure Bands'!$B$5,"Elevated",IF(H401&gt;='Exposure Bands'!$B$4,"Moderate","Low")))</f>
        <v>Moderate</v>
      </c>
      <c r="M401" s="28"/>
    </row>
    <row r="402" customFormat="false" ht="15" hidden="false" customHeight="true" outlineLevel="0" collapsed="false">
      <c r="A402" s="0" t="s">
        <v>1399</v>
      </c>
      <c r="B402" s="0" t="str">
        <f aca="false">IFERROR(INDEX('BLS OEWS May2025'!$B$3:$B$1396,MATCH($A402,'BLS OEWS May2025'!$A$3:$A$1396,0)),"")</f>
        <v>Gambling Surveillance Officers and Gambling Investigators</v>
      </c>
      <c r="C402" s="0" t="s">
        <v>2705</v>
      </c>
      <c r="D402" s="0" t="s">
        <v>2769</v>
      </c>
      <c r="E402" s="0" t="s">
        <v>3692</v>
      </c>
      <c r="F402" s="0" t="str">
        <f aca="false">LEFT($A402,6)&amp;"0"</f>
        <v>33-9030</v>
      </c>
      <c r="G402" s="0" t="n">
        <f aca="false">COUNTIF('HBS Occupation Detail'!$G$3:$G$912,$A402)</f>
        <v>1</v>
      </c>
      <c r="H402" s="27" t="n">
        <f aca="false">AVERAGEIF('HBS Occupation Detail'!$G$3:$G$912,$A402,'HBS Occupation Detail'!$E$3:$E$912)</f>
        <v>0.26</v>
      </c>
      <c r="I402" s="27" t="n">
        <f aca="false">AVERAGEIF('HBS Occupation Detail'!$G$3:$G$912,$A402,'HBS Occupation Detail'!$F$3:$F$912)</f>
        <v>0.38</v>
      </c>
      <c r="J402" s="27" t="n">
        <f aca="false">_xlfn.MAXIFS('HBS Occupation Detail'!$E$3:$E$912,'HBS Occupation Detail'!$G$3:$G$912,$A402)-_xlfn.MINIFS('HBS Occupation Detail'!$E$3:$E$912,'HBS Occupation Detail'!$G$3:$G$912,$A402)</f>
        <v>0</v>
      </c>
      <c r="K402" s="24" t="n">
        <f aca="false">IFERROR(INDEX('BLS OEWS May2025'!$D$3:$D$1396,MATCH($A402,'BLS OEWS May2025'!$A$3:$A$1396,0)),0)</f>
        <v>9520</v>
      </c>
      <c r="L402" s="0" t="str">
        <f aca="false">IF(H402&gt;='Exposure Bands'!$B$6,"High",IF(H402&gt;='Exposure Bands'!$B$5,"Elevated",IF(H402&gt;='Exposure Bands'!$B$4,"Moderate","Low")))</f>
        <v>Moderate</v>
      </c>
      <c r="M402" s="28"/>
    </row>
    <row r="403" customFormat="false" ht="27.75" hidden="false" customHeight="true" outlineLevel="0" collapsed="false">
      <c r="A403" s="0" t="s">
        <v>1018</v>
      </c>
      <c r="B403" s="0" t="str">
        <f aca="false">IFERROR(INDEX('BLS OEWS May2025'!$B$3:$B$1396,MATCH($A403,'BLS OEWS May2025'!$A$3:$A$1396,0)),"")</f>
        <v>Producers and Directors</v>
      </c>
      <c r="C403" s="0" t="s">
        <v>2705</v>
      </c>
      <c r="D403" s="0" t="s">
        <v>2716</v>
      </c>
      <c r="E403" s="0" t="s">
        <v>4486</v>
      </c>
      <c r="F403" s="0" t="str">
        <f aca="false">LEFT($A403,6)&amp;"0"</f>
        <v>27-2010</v>
      </c>
      <c r="G403" s="0" t="n">
        <f aca="false">COUNTIF('HBS Occupation Detail'!$G$3:$G$912,$A403)</f>
        <v>4</v>
      </c>
      <c r="H403" s="27" t="n">
        <f aca="false">AVERAGEIF('HBS Occupation Detail'!$G$3:$G$912,$A403,'HBS Occupation Detail'!$E$3:$E$912)</f>
        <v>0.2525</v>
      </c>
      <c r="I403" s="27" t="n">
        <f aca="false">AVERAGEIF('HBS Occupation Detail'!$G$3:$G$912,$A403,'HBS Occupation Detail'!$F$3:$F$912)</f>
        <v>0.4175</v>
      </c>
      <c r="J403" s="27" t="n">
        <f aca="false">_xlfn.MAXIFS('HBS Occupation Detail'!$E$3:$E$912,'HBS Occupation Detail'!$G$3:$G$912,$A403)-_xlfn.MINIFS('HBS Occupation Detail'!$E$3:$E$912,'HBS Occupation Detail'!$G$3:$G$912,$A403)</f>
        <v>0.26</v>
      </c>
      <c r="K403" s="24" t="n">
        <f aca="false">IFERROR(INDEX('BLS OEWS May2025'!$D$3:$D$1396,MATCH($A403,'BLS OEWS May2025'!$A$3:$A$1396,0)),0)</f>
        <v>143120</v>
      </c>
      <c r="L403" s="0" t="str">
        <f aca="false">IF(H403&gt;='Exposure Bands'!$B$6,"High",IF(H403&gt;='Exposure Bands'!$B$5,"Elevated",IF(H403&gt;='Exposure Bands'!$B$4,"Moderate","Low")))</f>
        <v>Moderate</v>
      </c>
      <c r="M403" s="28" t="s">
        <v>4546</v>
      </c>
    </row>
    <row r="404" customFormat="false" ht="15" hidden="false" customHeight="true" outlineLevel="0" collapsed="false">
      <c r="A404" s="0" t="s">
        <v>1385</v>
      </c>
      <c r="B404" s="0" t="str">
        <f aca="false">IFERROR(INDEX('BLS OEWS May2025'!$B$3:$B$1396,MATCH($A404,'BLS OEWS May2025'!$A$3:$A$1396,0)),"")</f>
        <v>Police and Sheriff's Patrol Officers</v>
      </c>
      <c r="C404" s="0" t="s">
        <v>2705</v>
      </c>
      <c r="D404" s="0" t="s">
        <v>2769</v>
      </c>
      <c r="E404" s="0" t="s">
        <v>4486</v>
      </c>
      <c r="F404" s="0" t="str">
        <f aca="false">LEFT($A404,6)&amp;"0"</f>
        <v>33-3050</v>
      </c>
      <c r="G404" s="0" t="n">
        <f aca="false">COUNTIF('HBS Occupation Detail'!$G$3:$G$912,$A404)</f>
        <v>2</v>
      </c>
      <c r="H404" s="27" t="n">
        <f aca="false">AVERAGEIF('HBS Occupation Detail'!$G$3:$G$912,$A404,'HBS Occupation Detail'!$E$3:$E$912)</f>
        <v>0.25</v>
      </c>
      <c r="I404" s="27" t="n">
        <f aca="false">AVERAGEIF('HBS Occupation Detail'!$G$3:$G$912,$A404,'HBS Occupation Detail'!$F$3:$F$912)</f>
        <v>0.435</v>
      </c>
      <c r="J404" s="27" t="n">
        <f aca="false">_xlfn.MAXIFS('HBS Occupation Detail'!$E$3:$E$912,'HBS Occupation Detail'!$G$3:$G$912,$A404)-_xlfn.MINIFS('HBS Occupation Detail'!$E$3:$E$912,'HBS Occupation Detail'!$G$3:$G$912,$A404)</f>
        <v>0.12</v>
      </c>
      <c r="K404" s="24" t="n">
        <f aca="false">IFERROR(INDEX('BLS OEWS May2025'!$D$3:$D$1396,MATCH($A404,'BLS OEWS May2025'!$A$3:$A$1396,0)),0)</f>
        <v>670520</v>
      </c>
      <c r="L404" s="0" t="str">
        <f aca="false">IF(H404&gt;='Exposure Bands'!$B$6,"High",IF(H404&gt;='Exposure Bands'!$B$5,"Elevated",IF(H404&gt;='Exposure Bands'!$B$4,"Moderate","Low")))</f>
        <v>Moderate</v>
      </c>
      <c r="M404" s="28" t="s">
        <v>4547</v>
      </c>
    </row>
    <row r="405" customFormat="false" ht="15" hidden="false" customHeight="true" outlineLevel="0" collapsed="false">
      <c r="A405" s="0" t="s">
        <v>1330</v>
      </c>
      <c r="B405" s="0" t="str">
        <f aca="false">IFERROR(INDEX('BLS OEWS May2025'!$B$3:$B$1396,MATCH($A405,'BLS OEWS May2025'!$A$3:$A$1396,0)),"")</f>
        <v>Veterinary Assistants and Laboratory Animal Caretakers</v>
      </c>
      <c r="C405" s="0" t="s">
        <v>2705</v>
      </c>
      <c r="D405" s="0" t="s">
        <v>2721</v>
      </c>
      <c r="E405" s="0" t="s">
        <v>3694</v>
      </c>
      <c r="F405" s="0" t="str">
        <f aca="false">LEFT($A405,6)&amp;"0"</f>
        <v>31-9090</v>
      </c>
      <c r="G405" s="0" t="n">
        <f aca="false">COUNTIF('HBS Occupation Detail'!$G$3:$G$912,$A405)</f>
        <v>1</v>
      </c>
      <c r="H405" s="27" t="n">
        <f aca="false">AVERAGEIF('HBS Occupation Detail'!$G$3:$G$912,$A405,'HBS Occupation Detail'!$E$3:$E$912)</f>
        <v>0.25</v>
      </c>
      <c r="I405" s="27" t="n">
        <f aca="false">AVERAGEIF('HBS Occupation Detail'!$G$3:$G$912,$A405,'HBS Occupation Detail'!$F$3:$F$912)</f>
        <v>0.43</v>
      </c>
      <c r="J405" s="27" t="n">
        <f aca="false">_xlfn.MAXIFS('HBS Occupation Detail'!$E$3:$E$912,'HBS Occupation Detail'!$G$3:$G$912,$A405)-_xlfn.MINIFS('HBS Occupation Detail'!$E$3:$E$912,'HBS Occupation Detail'!$G$3:$G$912,$A405)</f>
        <v>0</v>
      </c>
      <c r="K405" s="24" t="n">
        <f aca="false">IFERROR(INDEX('BLS OEWS May2025'!$D$3:$D$1396,MATCH($A405,'BLS OEWS May2025'!$A$3:$A$1396,0)),0)</f>
        <v>126580</v>
      </c>
      <c r="L405" s="0" t="str">
        <f aca="false">IF(H405&gt;='Exposure Bands'!$B$6,"High",IF(H405&gt;='Exposure Bands'!$B$5,"Elevated",IF(H405&gt;='Exposure Bands'!$B$4,"Moderate","Low")))</f>
        <v>Moderate</v>
      </c>
      <c r="M405" s="28"/>
    </row>
    <row r="406" customFormat="false" ht="15" hidden="false" customHeight="true" outlineLevel="0" collapsed="false">
      <c r="A406" s="0" t="s">
        <v>1396</v>
      </c>
      <c r="B406" s="0" t="str">
        <f aca="false">IFERROR(INDEX('BLS OEWS May2025'!$B$3:$B$1396,MATCH($A406,'BLS OEWS May2025'!$A$3:$A$1396,0)),"")</f>
        <v>Private Detectives and Investigators</v>
      </c>
      <c r="C406" s="0" t="s">
        <v>2705</v>
      </c>
      <c r="D406" s="0" t="s">
        <v>2769</v>
      </c>
      <c r="E406" s="0" t="s">
        <v>3696</v>
      </c>
      <c r="F406" s="0" t="str">
        <f aca="false">LEFT($A406,6)&amp;"0"</f>
        <v>33-9020</v>
      </c>
      <c r="G406" s="0" t="n">
        <f aca="false">COUNTIF('HBS Occupation Detail'!$G$3:$G$912,$A406)</f>
        <v>1</v>
      </c>
      <c r="H406" s="27" t="n">
        <f aca="false">AVERAGEIF('HBS Occupation Detail'!$G$3:$G$912,$A406,'HBS Occupation Detail'!$E$3:$E$912)</f>
        <v>0.25</v>
      </c>
      <c r="I406" s="27" t="n">
        <f aca="false">AVERAGEIF('HBS Occupation Detail'!$G$3:$G$912,$A406,'HBS Occupation Detail'!$F$3:$F$912)</f>
        <v>0.49</v>
      </c>
      <c r="J406" s="27" t="n">
        <f aca="false">_xlfn.MAXIFS('HBS Occupation Detail'!$E$3:$E$912,'HBS Occupation Detail'!$G$3:$G$912,$A406)-_xlfn.MINIFS('HBS Occupation Detail'!$E$3:$E$912,'HBS Occupation Detail'!$G$3:$G$912,$A406)</f>
        <v>0</v>
      </c>
      <c r="K406" s="24" t="n">
        <f aca="false">IFERROR(INDEX('BLS OEWS May2025'!$D$3:$D$1396,MATCH($A406,'BLS OEWS May2025'!$A$3:$A$1396,0)),0)</f>
        <v>35580</v>
      </c>
      <c r="L406" s="0" t="str">
        <f aca="false">IF(H406&gt;='Exposure Bands'!$B$6,"High",IF(H406&gt;='Exposure Bands'!$B$5,"Elevated",IF(H406&gt;='Exposure Bands'!$B$4,"Moderate","Low")))</f>
        <v>Moderate</v>
      </c>
      <c r="M406" s="28"/>
    </row>
    <row r="407" customFormat="false" ht="15" hidden="false" customHeight="true" outlineLevel="0" collapsed="false">
      <c r="A407" s="0" t="s">
        <v>1362</v>
      </c>
      <c r="B407" s="0" t="str">
        <f aca="false">IFERROR(INDEX('BLS OEWS May2025'!$B$3:$B$1396,MATCH($A407,'BLS OEWS May2025'!$A$3:$A$1396,0)),"")</f>
        <v>Fire Inspectors and Investigators</v>
      </c>
      <c r="C407" s="0" t="s">
        <v>2705</v>
      </c>
      <c r="D407" s="0" t="s">
        <v>2769</v>
      </c>
      <c r="E407" s="0" t="s">
        <v>3700</v>
      </c>
      <c r="F407" s="0" t="str">
        <f aca="false">LEFT($A407,6)&amp;"0"</f>
        <v>33-2020</v>
      </c>
      <c r="G407" s="0" t="n">
        <f aca="false">COUNTIF('HBS Occupation Detail'!$G$3:$G$912,$A407)</f>
        <v>1</v>
      </c>
      <c r="H407" s="27" t="n">
        <f aca="false">AVERAGEIF('HBS Occupation Detail'!$G$3:$G$912,$A407,'HBS Occupation Detail'!$E$3:$E$912)</f>
        <v>0.25</v>
      </c>
      <c r="I407" s="27" t="n">
        <f aca="false">AVERAGEIF('HBS Occupation Detail'!$G$3:$G$912,$A407,'HBS Occupation Detail'!$F$3:$F$912)</f>
        <v>0.46</v>
      </c>
      <c r="J407" s="27" t="n">
        <f aca="false">_xlfn.MAXIFS('HBS Occupation Detail'!$E$3:$E$912,'HBS Occupation Detail'!$G$3:$G$912,$A407)-_xlfn.MINIFS('HBS Occupation Detail'!$E$3:$E$912,'HBS Occupation Detail'!$G$3:$G$912,$A407)</f>
        <v>0</v>
      </c>
      <c r="K407" s="24" t="n">
        <f aca="false">IFERROR(INDEX('BLS OEWS May2025'!$D$3:$D$1396,MATCH($A407,'BLS OEWS May2025'!$A$3:$A$1396,0)),0)</f>
        <v>13800</v>
      </c>
      <c r="L407" s="0" t="str">
        <f aca="false">IF(H407&gt;='Exposure Bands'!$B$6,"High",IF(H407&gt;='Exposure Bands'!$B$5,"Elevated",IF(H407&gt;='Exposure Bands'!$B$4,"Moderate","Low")))</f>
        <v>Moderate</v>
      </c>
      <c r="M407" s="28"/>
    </row>
    <row r="408" customFormat="false" ht="15" hidden="false" customHeight="true" outlineLevel="0" collapsed="false">
      <c r="A408" s="0" t="s">
        <v>1016</v>
      </c>
      <c r="B408" s="0" t="str">
        <f aca="false">IFERROR(INDEX('BLS OEWS May2025'!$B$3:$B$1396,MATCH($A408,'BLS OEWS May2025'!$A$3:$A$1396,0)),"")</f>
        <v>Actors</v>
      </c>
      <c r="C408" s="0" t="s">
        <v>2705</v>
      </c>
      <c r="D408" s="0" t="s">
        <v>2716</v>
      </c>
      <c r="E408" s="0" t="s">
        <v>1017</v>
      </c>
      <c r="F408" s="0" t="str">
        <f aca="false">LEFT($A408,6)&amp;"0"</f>
        <v>27-2010</v>
      </c>
      <c r="G408" s="0" t="n">
        <f aca="false">COUNTIF('HBS Occupation Detail'!$G$3:$G$912,$A408)</f>
        <v>1</v>
      </c>
      <c r="H408" s="27" t="n">
        <f aca="false">AVERAGEIF('HBS Occupation Detail'!$G$3:$G$912,$A408,'HBS Occupation Detail'!$E$3:$E$912)</f>
        <v>0.25</v>
      </c>
      <c r="I408" s="27" t="n">
        <f aca="false">AVERAGEIF('HBS Occupation Detail'!$G$3:$G$912,$A408,'HBS Occupation Detail'!$F$3:$F$912)</f>
        <v>0.38</v>
      </c>
      <c r="J408" s="27" t="n">
        <f aca="false">_xlfn.MAXIFS('HBS Occupation Detail'!$E$3:$E$912,'HBS Occupation Detail'!$G$3:$G$912,$A408)-_xlfn.MINIFS('HBS Occupation Detail'!$E$3:$E$912,'HBS Occupation Detail'!$G$3:$G$912,$A408)</f>
        <v>0</v>
      </c>
      <c r="K408" s="24" t="n">
        <f aca="false">IFERROR(INDEX('BLS OEWS May2025'!$D$3:$D$1396,MATCH($A408,'BLS OEWS May2025'!$A$3:$A$1396,0)),0)</f>
        <v>55000</v>
      </c>
      <c r="L408" s="0" t="str">
        <f aca="false">IF(H408&gt;='Exposure Bands'!$B$6,"High",IF(H408&gt;='Exposure Bands'!$B$5,"Elevated",IF(H408&gt;='Exposure Bands'!$B$4,"Moderate","Low")))</f>
        <v>Moderate</v>
      </c>
      <c r="M408" s="28"/>
    </row>
    <row r="409" customFormat="false" ht="15" hidden="false" customHeight="true" outlineLevel="0" collapsed="false">
      <c r="A409" s="0" t="s">
        <v>2607</v>
      </c>
      <c r="B409" s="0" t="str">
        <f aca="false">IFERROR(INDEX('BLS OEWS May2025'!$B$3:$B$1396,MATCH($A409,'BLS OEWS May2025'!$A$3:$A$1396,0)),"")</f>
        <v>Railroad Conductors and Yardmasters</v>
      </c>
      <c r="C409" s="0" t="s">
        <v>2705</v>
      </c>
      <c r="D409" s="0" t="s">
        <v>2946</v>
      </c>
      <c r="E409" s="0" t="s">
        <v>3705</v>
      </c>
      <c r="F409" s="0" t="str">
        <f aca="false">LEFT($A409,6)&amp;"0"</f>
        <v>53-4030</v>
      </c>
      <c r="G409" s="0" t="n">
        <f aca="false">COUNTIF('HBS Occupation Detail'!$G$3:$G$912,$A409)</f>
        <v>1</v>
      </c>
      <c r="H409" s="27" t="n">
        <f aca="false">AVERAGEIF('HBS Occupation Detail'!$G$3:$G$912,$A409,'HBS Occupation Detail'!$E$3:$E$912)</f>
        <v>0.25</v>
      </c>
      <c r="I409" s="27" t="n">
        <f aca="false">AVERAGEIF('HBS Occupation Detail'!$G$3:$G$912,$A409,'HBS Occupation Detail'!$F$3:$F$912)</f>
        <v>0.47</v>
      </c>
      <c r="J409" s="27" t="n">
        <f aca="false">_xlfn.MAXIFS('HBS Occupation Detail'!$E$3:$E$912,'HBS Occupation Detail'!$G$3:$G$912,$A409)-_xlfn.MINIFS('HBS Occupation Detail'!$E$3:$E$912,'HBS Occupation Detail'!$G$3:$G$912,$A409)</f>
        <v>0</v>
      </c>
      <c r="K409" s="24" t="n">
        <f aca="false">IFERROR(INDEX('BLS OEWS May2025'!$D$3:$D$1396,MATCH($A409,'BLS OEWS May2025'!$A$3:$A$1396,0)),0)</f>
        <v>46440</v>
      </c>
      <c r="L409" s="0" t="str">
        <f aca="false">IF(H409&gt;='Exposure Bands'!$B$6,"High",IF(H409&gt;='Exposure Bands'!$B$5,"Elevated",IF(H409&gt;='Exposure Bands'!$B$4,"Moderate","Low")))</f>
        <v>Moderate</v>
      </c>
      <c r="M409" s="28"/>
    </row>
    <row r="410" customFormat="false" ht="15" hidden="false" customHeight="true" outlineLevel="0" collapsed="false">
      <c r="A410" s="0" t="s">
        <v>683</v>
      </c>
      <c r="B410" s="0" t="str">
        <f aca="false">IFERROR(INDEX('BLS OEWS May2025'!$B$3:$B$1396,MATCH($A410,'BLS OEWS May2025'!$A$3:$A$1396,0)),"")</f>
        <v>Chemical Technicians</v>
      </c>
      <c r="C410" s="0" t="s">
        <v>2705</v>
      </c>
      <c r="D410" s="0" t="s">
        <v>2730</v>
      </c>
      <c r="E410" s="0" t="s">
        <v>3707</v>
      </c>
      <c r="F410" s="0" t="str">
        <f aca="false">LEFT($A410,6)&amp;"0"</f>
        <v>19-4030</v>
      </c>
      <c r="G410" s="0" t="n">
        <f aca="false">COUNTIF('HBS Occupation Detail'!$G$3:$G$912,$A410)</f>
        <v>1</v>
      </c>
      <c r="H410" s="27" t="n">
        <f aca="false">AVERAGEIF('HBS Occupation Detail'!$G$3:$G$912,$A410,'HBS Occupation Detail'!$E$3:$E$912)</f>
        <v>0.25</v>
      </c>
      <c r="I410" s="27" t="n">
        <f aca="false">AVERAGEIF('HBS Occupation Detail'!$G$3:$G$912,$A410,'HBS Occupation Detail'!$F$3:$F$912)</f>
        <v>0.49</v>
      </c>
      <c r="J410" s="27" t="n">
        <f aca="false">_xlfn.MAXIFS('HBS Occupation Detail'!$E$3:$E$912,'HBS Occupation Detail'!$G$3:$G$912,$A410)-_xlfn.MINIFS('HBS Occupation Detail'!$E$3:$E$912,'HBS Occupation Detail'!$G$3:$G$912,$A410)</f>
        <v>0</v>
      </c>
      <c r="K410" s="24" t="n">
        <f aca="false">IFERROR(INDEX('BLS OEWS May2025'!$D$3:$D$1396,MATCH($A410,'BLS OEWS May2025'!$A$3:$A$1396,0)),0)</f>
        <v>57540</v>
      </c>
      <c r="L410" s="0" t="str">
        <f aca="false">IF(H410&gt;='Exposure Bands'!$B$6,"High",IF(H410&gt;='Exposure Bands'!$B$5,"Elevated",IF(H410&gt;='Exposure Bands'!$B$4,"Moderate","Low")))</f>
        <v>Moderate</v>
      </c>
      <c r="M410" s="28"/>
    </row>
    <row r="411" customFormat="false" ht="15" hidden="false" customHeight="true" outlineLevel="0" collapsed="false">
      <c r="A411" s="0" t="s">
        <v>1303</v>
      </c>
      <c r="B411" s="0" t="str">
        <f aca="false">IFERROR(INDEX('BLS OEWS May2025'!$B$3:$B$1396,MATCH($A411,'BLS OEWS May2025'!$A$3:$A$1396,0)),"")</f>
        <v>Occupational Therapy Assistants</v>
      </c>
      <c r="C411" s="0" t="s">
        <v>2705</v>
      </c>
      <c r="D411" s="0" t="s">
        <v>2721</v>
      </c>
      <c r="E411" s="0" t="s">
        <v>3709</v>
      </c>
      <c r="F411" s="0" t="str">
        <f aca="false">LEFT($A411,6)&amp;"0"</f>
        <v>31-2010</v>
      </c>
      <c r="G411" s="0" t="n">
        <f aca="false">COUNTIF('HBS Occupation Detail'!$G$3:$G$912,$A411)</f>
        <v>1</v>
      </c>
      <c r="H411" s="27" t="n">
        <f aca="false">AVERAGEIF('HBS Occupation Detail'!$G$3:$G$912,$A411,'HBS Occupation Detail'!$E$3:$E$912)</f>
        <v>0.25</v>
      </c>
      <c r="I411" s="27" t="n">
        <f aca="false">AVERAGEIF('HBS Occupation Detail'!$G$3:$G$912,$A411,'HBS Occupation Detail'!$F$3:$F$912)</f>
        <v>0.43</v>
      </c>
      <c r="J411" s="27" t="n">
        <f aca="false">_xlfn.MAXIFS('HBS Occupation Detail'!$E$3:$E$912,'HBS Occupation Detail'!$G$3:$G$912,$A411)-_xlfn.MINIFS('HBS Occupation Detail'!$E$3:$E$912,'HBS Occupation Detail'!$G$3:$G$912,$A411)</f>
        <v>0</v>
      </c>
      <c r="K411" s="24" t="n">
        <f aca="false">IFERROR(INDEX('BLS OEWS May2025'!$D$3:$D$1396,MATCH($A411,'BLS OEWS May2025'!$A$3:$A$1396,0)),0)</f>
        <v>51290</v>
      </c>
      <c r="L411" s="0" t="str">
        <f aca="false">IF(H411&gt;='Exposure Bands'!$B$6,"High",IF(H411&gt;='Exposure Bands'!$B$5,"Elevated",IF(H411&gt;='Exposure Bands'!$B$4,"Moderate","Low")))</f>
        <v>Moderate</v>
      </c>
      <c r="M411" s="28"/>
    </row>
    <row r="412" customFormat="false" ht="15" hidden="false" customHeight="true" outlineLevel="0" collapsed="false">
      <c r="A412" s="0" t="s">
        <v>1177</v>
      </c>
      <c r="B412" s="0" t="str">
        <f aca="false">IFERROR(INDEX('BLS OEWS May2025'!$B$3:$B$1396,MATCH($A412,'BLS OEWS May2025'!$A$3:$A$1396,0)),"")</f>
        <v>Emergency Medicine Physicians</v>
      </c>
      <c r="C412" s="0" t="s">
        <v>2705</v>
      </c>
      <c r="D412" s="0" t="s">
        <v>2721</v>
      </c>
      <c r="E412" s="0" t="s">
        <v>3711</v>
      </c>
      <c r="F412" s="0" t="str">
        <f aca="false">LEFT($A412,6)&amp;"0"</f>
        <v>29-1210</v>
      </c>
      <c r="G412" s="0" t="n">
        <f aca="false">COUNTIF('HBS Occupation Detail'!$G$3:$G$912,$A412)</f>
        <v>1</v>
      </c>
      <c r="H412" s="27" t="n">
        <f aca="false">AVERAGEIF('HBS Occupation Detail'!$G$3:$G$912,$A412,'HBS Occupation Detail'!$E$3:$E$912)</f>
        <v>0.24</v>
      </c>
      <c r="I412" s="27" t="n">
        <f aca="false">AVERAGEIF('HBS Occupation Detail'!$G$3:$G$912,$A412,'HBS Occupation Detail'!$F$3:$F$912)</f>
        <v>0.48</v>
      </c>
      <c r="J412" s="27" t="n">
        <f aca="false">_xlfn.MAXIFS('HBS Occupation Detail'!$E$3:$E$912,'HBS Occupation Detail'!$G$3:$G$912,$A412)-_xlfn.MINIFS('HBS Occupation Detail'!$E$3:$E$912,'HBS Occupation Detail'!$G$3:$G$912,$A412)</f>
        <v>0</v>
      </c>
      <c r="K412" s="24" t="n">
        <f aca="false">IFERROR(INDEX('BLS OEWS May2025'!$D$3:$D$1396,MATCH($A412,'BLS OEWS May2025'!$A$3:$A$1396,0)),0)</f>
        <v>32880</v>
      </c>
      <c r="L412" s="0" t="str">
        <f aca="false">IF(H412&gt;='Exposure Bands'!$B$6,"High",IF(H412&gt;='Exposure Bands'!$B$5,"Elevated",IF(H412&gt;='Exposure Bands'!$B$4,"Moderate","Low")))</f>
        <v>Moderate</v>
      </c>
      <c r="M412" s="28"/>
    </row>
    <row r="413" customFormat="false" ht="15" hidden="false" customHeight="true" outlineLevel="0" collapsed="false">
      <c r="A413" s="0" t="s">
        <v>1547</v>
      </c>
      <c r="B413" s="0" t="str">
        <f aca="false">IFERROR(INDEX('BLS OEWS May2025'!$B$3:$B$1396,MATCH($A413,'BLS OEWS May2025'!$A$3:$A$1396,0)),"")</f>
        <v>Costume Attendants</v>
      </c>
      <c r="C413" s="0" t="s">
        <v>2705</v>
      </c>
      <c r="D413" s="0" t="s">
        <v>2769</v>
      </c>
      <c r="E413" s="0" t="s">
        <v>3713</v>
      </c>
      <c r="F413" s="0" t="str">
        <f aca="false">LEFT($A413,6)&amp;"0"</f>
        <v>39-3090</v>
      </c>
      <c r="G413" s="0" t="n">
        <f aca="false">COUNTIF('HBS Occupation Detail'!$G$3:$G$912,$A413)</f>
        <v>1</v>
      </c>
      <c r="H413" s="27" t="n">
        <f aca="false">AVERAGEIF('HBS Occupation Detail'!$G$3:$G$912,$A413,'HBS Occupation Detail'!$E$3:$E$912)</f>
        <v>0.24</v>
      </c>
      <c r="I413" s="27" t="n">
        <f aca="false">AVERAGEIF('HBS Occupation Detail'!$G$3:$G$912,$A413,'HBS Occupation Detail'!$F$3:$F$912)</f>
        <v>0.41</v>
      </c>
      <c r="J413" s="27" t="n">
        <f aca="false">_xlfn.MAXIFS('HBS Occupation Detail'!$E$3:$E$912,'HBS Occupation Detail'!$G$3:$G$912,$A413)-_xlfn.MINIFS('HBS Occupation Detail'!$E$3:$E$912,'HBS Occupation Detail'!$G$3:$G$912,$A413)</f>
        <v>0</v>
      </c>
      <c r="K413" s="24" t="n">
        <f aca="false">IFERROR(INDEX('BLS OEWS May2025'!$D$3:$D$1396,MATCH($A413,'BLS OEWS May2025'!$A$3:$A$1396,0)),0)</f>
        <v>6510</v>
      </c>
      <c r="L413" s="0" t="str">
        <f aca="false">IF(H413&gt;='Exposure Bands'!$B$6,"High",IF(H413&gt;='Exposure Bands'!$B$5,"Elevated",IF(H413&gt;='Exposure Bands'!$B$4,"Moderate","Low")))</f>
        <v>Moderate</v>
      </c>
      <c r="M413" s="28"/>
    </row>
    <row r="414" customFormat="false" ht="15" hidden="false" customHeight="true" outlineLevel="0" collapsed="false">
      <c r="A414" s="0" t="s">
        <v>922</v>
      </c>
      <c r="B414" s="0" t="str">
        <f aca="false">IFERROR(INDEX('BLS OEWS May2025'!$B$3:$B$1396,MATCH($A414,'BLS OEWS May2025'!$A$3:$A$1396,0)),"")</f>
        <v>Special Education Teachers, Secondary School</v>
      </c>
      <c r="C414" s="0" t="s">
        <v>2705</v>
      </c>
      <c r="D414" s="0" t="s">
        <v>2760</v>
      </c>
      <c r="E414" s="0" t="s">
        <v>3715</v>
      </c>
      <c r="F414" s="0" t="str">
        <f aca="false">LEFT($A414,6)&amp;"0"</f>
        <v>25-2050</v>
      </c>
      <c r="G414" s="0" t="n">
        <f aca="false">COUNTIF('HBS Occupation Detail'!$G$3:$G$912,$A414)</f>
        <v>1</v>
      </c>
      <c r="H414" s="27" t="n">
        <f aca="false">AVERAGEIF('HBS Occupation Detail'!$G$3:$G$912,$A414,'HBS Occupation Detail'!$E$3:$E$912)</f>
        <v>0.24</v>
      </c>
      <c r="I414" s="27" t="n">
        <f aca="false">AVERAGEIF('HBS Occupation Detail'!$G$3:$G$912,$A414,'HBS Occupation Detail'!$F$3:$F$912)</f>
        <v>0.46</v>
      </c>
      <c r="J414" s="27" t="n">
        <f aca="false">_xlfn.MAXIFS('HBS Occupation Detail'!$E$3:$E$912,'HBS Occupation Detail'!$G$3:$G$912,$A414)-_xlfn.MINIFS('HBS Occupation Detail'!$E$3:$E$912,'HBS Occupation Detail'!$G$3:$G$912,$A414)</f>
        <v>0</v>
      </c>
      <c r="K414" s="24" t="n">
        <f aca="false">IFERROR(INDEX('BLS OEWS May2025'!$D$3:$D$1396,MATCH($A414,'BLS OEWS May2025'!$A$3:$A$1396,0)),0)</f>
        <v>163930</v>
      </c>
      <c r="L414" s="0" t="str">
        <f aca="false">IF(H414&gt;='Exposure Bands'!$B$6,"High",IF(H414&gt;='Exposure Bands'!$B$5,"Elevated",IF(H414&gt;='Exposure Bands'!$B$4,"Moderate","Low")))</f>
        <v>Moderate</v>
      </c>
      <c r="M414" s="28"/>
    </row>
    <row r="415" customFormat="false" ht="15" hidden="false" customHeight="true" outlineLevel="0" collapsed="false">
      <c r="A415" s="0" t="s">
        <v>2687</v>
      </c>
      <c r="B415" s="0" t="str">
        <f aca="false">IFERROR(INDEX('BLS OEWS May2025'!$B$3:$B$1396,MATCH($A415,'BLS OEWS May2025'!$A$3:$A$1396,0)),"")</f>
        <v>Gas Compressor and Gas Pumping Station Operators</v>
      </c>
      <c r="C415" s="0" t="s">
        <v>2705</v>
      </c>
      <c r="D415" s="0" t="s">
        <v>2946</v>
      </c>
      <c r="E415" s="0" t="s">
        <v>3717</v>
      </c>
      <c r="F415" s="0" t="str">
        <f aca="false">LEFT($A415,6)&amp;"0"</f>
        <v>53-7070</v>
      </c>
      <c r="G415" s="0" t="n">
        <f aca="false">COUNTIF('HBS Occupation Detail'!$G$3:$G$912,$A415)</f>
        <v>1</v>
      </c>
      <c r="H415" s="27" t="n">
        <f aca="false">AVERAGEIF('HBS Occupation Detail'!$G$3:$G$912,$A415,'HBS Occupation Detail'!$E$3:$E$912)</f>
        <v>0.24</v>
      </c>
      <c r="I415" s="27" t="n">
        <f aca="false">AVERAGEIF('HBS Occupation Detail'!$G$3:$G$912,$A415,'HBS Occupation Detail'!$F$3:$F$912)</f>
        <v>0.36</v>
      </c>
      <c r="J415" s="27" t="n">
        <f aca="false">_xlfn.MAXIFS('HBS Occupation Detail'!$E$3:$E$912,'HBS Occupation Detail'!$G$3:$G$912,$A415)-_xlfn.MINIFS('HBS Occupation Detail'!$E$3:$E$912,'HBS Occupation Detail'!$G$3:$G$912,$A415)</f>
        <v>0</v>
      </c>
      <c r="K415" s="24" t="n">
        <f aca="false">IFERROR(INDEX('BLS OEWS May2025'!$D$3:$D$1396,MATCH($A415,'BLS OEWS May2025'!$A$3:$A$1396,0)),0)</f>
        <v>3510</v>
      </c>
      <c r="L415" s="0" t="str">
        <f aca="false">IF(H415&gt;='Exposure Bands'!$B$6,"High",IF(H415&gt;='Exposure Bands'!$B$5,"Elevated",IF(H415&gt;='Exposure Bands'!$B$4,"Moderate","Low")))</f>
        <v>Moderate</v>
      </c>
      <c r="M415" s="28"/>
    </row>
    <row r="416" customFormat="false" ht="15" hidden="false" customHeight="true" outlineLevel="0" collapsed="false">
      <c r="A416" s="0" t="s">
        <v>2695</v>
      </c>
      <c r="B416" s="0" t="str">
        <f aca="false">IFERROR(INDEX('BLS OEWS May2025'!$B$3:$B$1396,MATCH($A416,'BLS OEWS May2025'!$A$3:$A$1396,0)),"")</f>
        <v>Refuse and Recyclable Material Collectors</v>
      </c>
      <c r="C416" s="0" t="s">
        <v>2705</v>
      </c>
      <c r="D416" s="0" t="s">
        <v>2946</v>
      </c>
      <c r="E416" s="0" t="s">
        <v>3721</v>
      </c>
      <c r="F416" s="0" t="str">
        <f aca="false">LEFT($A416,6)&amp;"0"</f>
        <v>53-7080</v>
      </c>
      <c r="G416" s="0" t="n">
        <f aca="false">COUNTIF('HBS Occupation Detail'!$G$3:$G$912,$A416)</f>
        <v>1</v>
      </c>
      <c r="H416" s="27" t="n">
        <f aca="false">AVERAGEIF('HBS Occupation Detail'!$G$3:$G$912,$A416,'HBS Occupation Detail'!$E$3:$E$912)</f>
        <v>0.24</v>
      </c>
      <c r="I416" s="27" t="n">
        <f aca="false">AVERAGEIF('HBS Occupation Detail'!$G$3:$G$912,$A416,'HBS Occupation Detail'!$F$3:$F$912)</f>
        <v>0.42</v>
      </c>
      <c r="J416" s="27" t="n">
        <f aca="false">_xlfn.MAXIFS('HBS Occupation Detail'!$E$3:$E$912,'HBS Occupation Detail'!$G$3:$G$912,$A416)-_xlfn.MINIFS('HBS Occupation Detail'!$E$3:$E$912,'HBS Occupation Detail'!$G$3:$G$912,$A416)</f>
        <v>0</v>
      </c>
      <c r="K416" s="24" t="n">
        <f aca="false">IFERROR(INDEX('BLS OEWS May2025'!$D$3:$D$1396,MATCH($A416,'BLS OEWS May2025'!$A$3:$A$1396,0)),0)</f>
        <v>147240</v>
      </c>
      <c r="L416" s="0" t="str">
        <f aca="false">IF(H416&gt;='Exposure Bands'!$B$6,"High",IF(H416&gt;='Exposure Bands'!$B$5,"Elevated",IF(H416&gt;='Exposure Bands'!$B$4,"Moderate","Low")))</f>
        <v>Moderate</v>
      </c>
      <c r="M416" s="28"/>
    </row>
    <row r="417" customFormat="false" ht="15" hidden="false" customHeight="true" outlineLevel="0" collapsed="false">
      <c r="A417" s="0" t="s">
        <v>1797</v>
      </c>
      <c r="B417" s="0" t="str">
        <f aca="false">IFERROR(INDEX('BLS OEWS May2025'!$B$3:$B$1396,MATCH($A417,'BLS OEWS May2025'!$A$3:$A$1396,0)),"")</f>
        <v>Couriers and Messengers</v>
      </c>
      <c r="C417" s="0" t="s">
        <v>2705</v>
      </c>
      <c r="D417" s="0" t="s">
        <v>2713</v>
      </c>
      <c r="E417" s="0" t="s">
        <v>3723</v>
      </c>
      <c r="F417" s="0" t="str">
        <f aca="false">LEFT($A417,6)&amp;"0"</f>
        <v>43-5020</v>
      </c>
      <c r="G417" s="0" t="n">
        <f aca="false">COUNTIF('HBS Occupation Detail'!$G$3:$G$912,$A417)</f>
        <v>1</v>
      </c>
      <c r="H417" s="27" t="n">
        <f aca="false">AVERAGEIF('HBS Occupation Detail'!$G$3:$G$912,$A417,'HBS Occupation Detail'!$E$3:$E$912)</f>
        <v>0.24</v>
      </c>
      <c r="I417" s="27" t="n">
        <f aca="false">AVERAGEIF('HBS Occupation Detail'!$G$3:$G$912,$A417,'HBS Occupation Detail'!$F$3:$F$912)</f>
        <v>0.42</v>
      </c>
      <c r="J417" s="27" t="n">
        <f aca="false">_xlfn.MAXIFS('HBS Occupation Detail'!$E$3:$E$912,'HBS Occupation Detail'!$G$3:$G$912,$A417)-_xlfn.MINIFS('HBS Occupation Detail'!$E$3:$E$912,'HBS Occupation Detail'!$G$3:$G$912,$A417)</f>
        <v>0</v>
      </c>
      <c r="K417" s="24" t="n">
        <f aca="false">IFERROR(INDEX('BLS OEWS May2025'!$D$3:$D$1396,MATCH($A417,'BLS OEWS May2025'!$A$3:$A$1396,0)),0)</f>
        <v>68640</v>
      </c>
      <c r="L417" s="0" t="str">
        <f aca="false">IF(H417&gt;='Exposure Bands'!$B$6,"High",IF(H417&gt;='Exposure Bands'!$B$5,"Elevated",IF(H417&gt;='Exposure Bands'!$B$4,"Moderate","Low")))</f>
        <v>Moderate</v>
      </c>
      <c r="M417" s="28"/>
    </row>
    <row r="418" customFormat="false" ht="15" hidden="false" customHeight="true" outlineLevel="0" collapsed="false">
      <c r="A418" s="0" t="s">
        <v>1225</v>
      </c>
      <c r="B418" s="0" t="str">
        <f aca="false">IFERROR(INDEX('BLS OEWS May2025'!$B$3:$B$1396,MATCH($A418,'BLS OEWS May2025'!$A$3:$A$1396,0)),"")</f>
        <v>Nuclear Medicine Technologists</v>
      </c>
      <c r="C418" s="0" t="s">
        <v>2705</v>
      </c>
      <c r="D418" s="0" t="s">
        <v>2721</v>
      </c>
      <c r="E418" s="0" t="s">
        <v>3725</v>
      </c>
      <c r="F418" s="0" t="str">
        <f aca="false">LEFT($A418,6)&amp;"0"</f>
        <v>29-2030</v>
      </c>
      <c r="G418" s="0" t="n">
        <f aca="false">COUNTIF('HBS Occupation Detail'!$G$3:$G$912,$A418)</f>
        <v>1</v>
      </c>
      <c r="H418" s="27" t="n">
        <f aca="false">AVERAGEIF('HBS Occupation Detail'!$G$3:$G$912,$A418,'HBS Occupation Detail'!$E$3:$E$912)</f>
        <v>0.24</v>
      </c>
      <c r="I418" s="27" t="n">
        <f aca="false">AVERAGEIF('HBS Occupation Detail'!$G$3:$G$912,$A418,'HBS Occupation Detail'!$F$3:$F$912)</f>
        <v>0.45</v>
      </c>
      <c r="J418" s="27" t="n">
        <f aca="false">_xlfn.MAXIFS('HBS Occupation Detail'!$E$3:$E$912,'HBS Occupation Detail'!$G$3:$G$912,$A418)-_xlfn.MINIFS('HBS Occupation Detail'!$E$3:$E$912,'HBS Occupation Detail'!$G$3:$G$912,$A418)</f>
        <v>0</v>
      </c>
      <c r="K418" s="24" t="n">
        <f aca="false">IFERROR(INDEX('BLS OEWS May2025'!$D$3:$D$1396,MATCH($A418,'BLS OEWS May2025'!$A$3:$A$1396,0)),0)</f>
        <v>17080</v>
      </c>
      <c r="L418" s="0" t="str">
        <f aca="false">IF(H418&gt;='Exposure Bands'!$B$6,"High",IF(H418&gt;='Exposure Bands'!$B$5,"Elevated",IF(H418&gt;='Exposure Bands'!$B$4,"Moderate","Low")))</f>
        <v>Moderate</v>
      </c>
      <c r="M418" s="28"/>
    </row>
    <row r="419" customFormat="false" ht="15" hidden="false" customHeight="true" outlineLevel="0" collapsed="false">
      <c r="A419" s="0" t="s">
        <v>2610</v>
      </c>
      <c r="B419" s="0" t="str">
        <f aca="false">IFERROR(INDEX('BLS OEWS May2025'!$B$3:$B$1396,MATCH($A419,'BLS OEWS May2025'!$A$3:$A$1396,0)),"")</f>
        <v>Subway and Streetcar Operators</v>
      </c>
      <c r="C419" s="0" t="s">
        <v>2705</v>
      </c>
      <c r="D419" s="0" t="s">
        <v>2946</v>
      </c>
      <c r="E419" s="0" t="s">
        <v>3727</v>
      </c>
      <c r="F419" s="0" t="str">
        <f aca="false">LEFT($A419,6)&amp;"0"</f>
        <v>53-4040</v>
      </c>
      <c r="G419" s="0" t="n">
        <f aca="false">COUNTIF('HBS Occupation Detail'!$G$3:$G$912,$A419)</f>
        <v>1</v>
      </c>
      <c r="H419" s="27" t="n">
        <f aca="false">AVERAGEIF('HBS Occupation Detail'!$G$3:$G$912,$A419,'HBS Occupation Detail'!$E$3:$E$912)</f>
        <v>0.24</v>
      </c>
      <c r="I419" s="27" t="n">
        <f aca="false">AVERAGEIF('HBS Occupation Detail'!$G$3:$G$912,$A419,'HBS Occupation Detail'!$F$3:$F$912)</f>
        <v>0.37</v>
      </c>
      <c r="J419" s="27" t="n">
        <f aca="false">_xlfn.MAXIFS('HBS Occupation Detail'!$E$3:$E$912,'HBS Occupation Detail'!$G$3:$G$912,$A419)-_xlfn.MINIFS('HBS Occupation Detail'!$E$3:$E$912,'HBS Occupation Detail'!$G$3:$G$912,$A419)</f>
        <v>0</v>
      </c>
      <c r="K419" s="24" t="n">
        <f aca="false">IFERROR(INDEX('BLS OEWS May2025'!$D$3:$D$1396,MATCH($A419,'BLS OEWS May2025'!$A$3:$A$1396,0)),0)</f>
        <v>10200</v>
      </c>
      <c r="L419" s="0" t="str">
        <f aca="false">IF(H419&gt;='Exposure Bands'!$B$6,"High",IF(H419&gt;='Exposure Bands'!$B$5,"Elevated",IF(H419&gt;='Exposure Bands'!$B$4,"Moderate","Low")))</f>
        <v>Moderate</v>
      </c>
      <c r="M419" s="28"/>
    </row>
    <row r="420" customFormat="false" ht="15" hidden="false" customHeight="true" outlineLevel="0" collapsed="false">
      <c r="A420" s="0" t="s">
        <v>2183</v>
      </c>
      <c r="B420" s="0" t="str">
        <f aca="false">IFERROR(INDEX('BLS OEWS May2025'!$B$3:$B$1396,MATCH($A420,'BLS OEWS May2025'!$A$3:$A$1396,0)),"")</f>
        <v>Industrial Machinery Mechanics</v>
      </c>
      <c r="C420" s="0" t="s">
        <v>2705</v>
      </c>
      <c r="D420" s="0" t="s">
        <v>2769</v>
      </c>
      <c r="E420" s="0" t="s">
        <v>3733</v>
      </c>
      <c r="F420" s="0" t="str">
        <f aca="false">LEFT($A420,6)&amp;"0"</f>
        <v>49-9040</v>
      </c>
      <c r="G420" s="0" t="n">
        <f aca="false">COUNTIF('HBS Occupation Detail'!$G$3:$G$912,$A420)</f>
        <v>1</v>
      </c>
      <c r="H420" s="27" t="n">
        <f aca="false">AVERAGEIF('HBS Occupation Detail'!$G$3:$G$912,$A420,'HBS Occupation Detail'!$E$3:$E$912)</f>
        <v>0.24</v>
      </c>
      <c r="I420" s="27" t="n">
        <f aca="false">AVERAGEIF('HBS Occupation Detail'!$G$3:$G$912,$A420,'HBS Occupation Detail'!$F$3:$F$912)</f>
        <v>0.46</v>
      </c>
      <c r="J420" s="27" t="n">
        <f aca="false">_xlfn.MAXIFS('HBS Occupation Detail'!$E$3:$E$912,'HBS Occupation Detail'!$G$3:$G$912,$A420)-_xlfn.MINIFS('HBS Occupation Detail'!$E$3:$E$912,'HBS Occupation Detail'!$G$3:$G$912,$A420)</f>
        <v>0</v>
      </c>
      <c r="K420" s="24" t="n">
        <f aca="false">IFERROR(INDEX('BLS OEWS May2025'!$D$3:$D$1396,MATCH($A420,'BLS OEWS May2025'!$A$3:$A$1396,0)),0)</f>
        <v>439640</v>
      </c>
      <c r="L420" s="0" t="str">
        <f aca="false">IF(H420&gt;='Exposure Bands'!$B$6,"High",IF(H420&gt;='Exposure Bands'!$B$5,"Elevated",IF(H420&gt;='Exposure Bands'!$B$4,"Moderate","Low")))</f>
        <v>Moderate</v>
      </c>
      <c r="M420" s="28"/>
    </row>
    <row r="421" customFormat="false" ht="15" hidden="false" customHeight="true" outlineLevel="0" collapsed="false">
      <c r="A421" s="0" t="s">
        <v>1526</v>
      </c>
      <c r="B421" s="0" t="str">
        <f aca="false">IFERROR(INDEX('BLS OEWS May2025'!$B$3:$B$1396,MATCH($A421,'BLS OEWS May2025'!$A$3:$A$1396,0)),"")</f>
        <v>Animal Caretakers</v>
      </c>
      <c r="C421" s="0" t="s">
        <v>2705</v>
      </c>
      <c r="D421" s="0" t="s">
        <v>2769</v>
      </c>
      <c r="E421" s="0" t="s">
        <v>3735</v>
      </c>
      <c r="F421" s="0" t="str">
        <f aca="false">LEFT($A421,6)&amp;"0"</f>
        <v>39-2020</v>
      </c>
      <c r="G421" s="0" t="n">
        <f aca="false">COUNTIF('HBS Occupation Detail'!$G$3:$G$912,$A421)</f>
        <v>1</v>
      </c>
      <c r="H421" s="27" t="n">
        <f aca="false">AVERAGEIF('HBS Occupation Detail'!$G$3:$G$912,$A421,'HBS Occupation Detail'!$E$3:$E$912)</f>
        <v>0.24</v>
      </c>
      <c r="I421" s="27" t="n">
        <f aca="false">AVERAGEIF('HBS Occupation Detail'!$G$3:$G$912,$A421,'HBS Occupation Detail'!$F$3:$F$912)</f>
        <v>0.41</v>
      </c>
      <c r="J421" s="27" t="n">
        <f aca="false">_xlfn.MAXIFS('HBS Occupation Detail'!$E$3:$E$912,'HBS Occupation Detail'!$G$3:$G$912,$A421)-_xlfn.MINIFS('HBS Occupation Detail'!$E$3:$E$912,'HBS Occupation Detail'!$G$3:$G$912,$A421)</f>
        <v>0</v>
      </c>
      <c r="K421" s="24" t="n">
        <f aca="false">IFERROR(INDEX('BLS OEWS May2025'!$D$3:$D$1396,MATCH($A421,'BLS OEWS May2025'!$A$3:$A$1396,0)),0)</f>
        <v>266910</v>
      </c>
      <c r="L421" s="0" t="str">
        <f aca="false">IF(H421&gt;='Exposure Bands'!$B$6,"High",IF(H421&gt;='Exposure Bands'!$B$5,"Elevated",IF(H421&gt;='Exposure Bands'!$B$4,"Moderate","Low")))</f>
        <v>Moderate</v>
      </c>
      <c r="M421" s="28"/>
    </row>
    <row r="422" customFormat="false" ht="15" hidden="false" customHeight="true" outlineLevel="0" collapsed="false">
      <c r="A422" s="0" t="s">
        <v>1153</v>
      </c>
      <c r="B422" s="0" t="str">
        <f aca="false">IFERROR(INDEX('BLS OEWS May2025'!$B$3:$B$1396,MATCH($A422,'BLS OEWS May2025'!$A$3:$A$1396,0)),"")</f>
        <v>Veterinarians</v>
      </c>
      <c r="C422" s="0" t="s">
        <v>2705</v>
      </c>
      <c r="D422" s="0" t="s">
        <v>2721</v>
      </c>
      <c r="E422" s="0" t="s">
        <v>1152</v>
      </c>
      <c r="F422" s="0" t="str">
        <f aca="false">LEFT($A422,6)&amp;"0"</f>
        <v>29-1130</v>
      </c>
      <c r="G422" s="0" t="n">
        <f aca="false">COUNTIF('HBS Occupation Detail'!$G$3:$G$912,$A422)</f>
        <v>1</v>
      </c>
      <c r="H422" s="27" t="n">
        <f aca="false">AVERAGEIF('HBS Occupation Detail'!$G$3:$G$912,$A422,'HBS Occupation Detail'!$E$3:$E$912)</f>
        <v>0.23</v>
      </c>
      <c r="I422" s="27" t="n">
        <f aca="false">AVERAGEIF('HBS Occupation Detail'!$G$3:$G$912,$A422,'HBS Occupation Detail'!$F$3:$F$912)</f>
        <v>0.44</v>
      </c>
      <c r="J422" s="27" t="n">
        <f aca="false">_xlfn.MAXIFS('HBS Occupation Detail'!$E$3:$E$912,'HBS Occupation Detail'!$G$3:$G$912,$A422)-_xlfn.MINIFS('HBS Occupation Detail'!$E$3:$E$912,'HBS Occupation Detail'!$G$3:$G$912,$A422)</f>
        <v>0</v>
      </c>
      <c r="K422" s="24" t="n">
        <f aca="false">IFERROR(INDEX('BLS OEWS May2025'!$D$3:$D$1396,MATCH($A422,'BLS OEWS May2025'!$A$3:$A$1396,0)),0)</f>
        <v>83900</v>
      </c>
      <c r="L422" s="0" t="str">
        <f aca="false">IF(H422&gt;='Exposure Bands'!$B$6,"High",IF(H422&gt;='Exposure Bands'!$B$5,"Elevated",IF(H422&gt;='Exposure Bands'!$B$4,"Moderate","Low")))</f>
        <v>Moderate</v>
      </c>
      <c r="M422" s="28"/>
    </row>
    <row r="423" customFormat="false" ht="15" hidden="false" customHeight="true" outlineLevel="0" collapsed="false">
      <c r="A423" s="0" t="s">
        <v>2554</v>
      </c>
      <c r="B423" s="0" t="str">
        <f aca="false">IFERROR(INDEX('BLS OEWS May2025'!$B$3:$B$1396,MATCH($A423,'BLS OEWS May2025'!$A$3:$A$1396,0)),"")</f>
        <v>Airline Pilots, Copilots, and Flight Engineers</v>
      </c>
      <c r="C423" s="0" t="s">
        <v>2705</v>
      </c>
      <c r="D423" s="0" t="s">
        <v>2946</v>
      </c>
      <c r="E423" s="0" t="s">
        <v>3742</v>
      </c>
      <c r="F423" s="0" t="str">
        <f aca="false">LEFT($A423,6)&amp;"0"</f>
        <v>53-2010</v>
      </c>
      <c r="G423" s="0" t="n">
        <f aca="false">COUNTIF('HBS Occupation Detail'!$G$3:$G$912,$A423)</f>
        <v>1</v>
      </c>
      <c r="H423" s="27" t="n">
        <f aca="false">AVERAGEIF('HBS Occupation Detail'!$G$3:$G$912,$A423,'HBS Occupation Detail'!$E$3:$E$912)</f>
        <v>0.23</v>
      </c>
      <c r="I423" s="27" t="n">
        <f aca="false">AVERAGEIF('HBS Occupation Detail'!$G$3:$G$912,$A423,'HBS Occupation Detail'!$F$3:$F$912)</f>
        <v>0.44</v>
      </c>
      <c r="J423" s="27" t="n">
        <f aca="false">_xlfn.MAXIFS('HBS Occupation Detail'!$E$3:$E$912,'HBS Occupation Detail'!$G$3:$G$912,$A423)-_xlfn.MINIFS('HBS Occupation Detail'!$E$3:$E$912,'HBS Occupation Detail'!$G$3:$G$912,$A423)</f>
        <v>0</v>
      </c>
      <c r="K423" s="24" t="n">
        <f aca="false">IFERROR(INDEX('BLS OEWS May2025'!$D$3:$D$1396,MATCH($A423,'BLS OEWS May2025'!$A$3:$A$1396,0)),0)</f>
        <v>103560</v>
      </c>
      <c r="L423" s="0" t="str">
        <f aca="false">IF(H423&gt;='Exposure Bands'!$B$6,"High",IF(H423&gt;='Exposure Bands'!$B$5,"Elevated",IF(H423&gt;='Exposure Bands'!$B$4,"Moderate","Low")))</f>
        <v>Moderate</v>
      </c>
      <c r="M423" s="28"/>
    </row>
    <row r="424" customFormat="false" ht="15" hidden="false" customHeight="true" outlineLevel="0" collapsed="false">
      <c r="A424" s="0" t="s">
        <v>1342</v>
      </c>
      <c r="B424" s="0" t="str">
        <f aca="false">IFERROR(INDEX('BLS OEWS May2025'!$B$3:$B$1396,MATCH($A424,'BLS OEWS May2025'!$A$3:$A$1396,0)),"")</f>
        <v>First-Line Supervisors of Correctional Officers</v>
      </c>
      <c r="C424" s="0" t="s">
        <v>2705</v>
      </c>
      <c r="D424" s="0" t="s">
        <v>2769</v>
      </c>
      <c r="E424" s="0" t="s">
        <v>3744</v>
      </c>
      <c r="F424" s="0" t="str">
        <f aca="false">LEFT($A424,6)&amp;"0"</f>
        <v>33-1010</v>
      </c>
      <c r="G424" s="0" t="n">
        <f aca="false">COUNTIF('HBS Occupation Detail'!$G$3:$G$912,$A424)</f>
        <v>1</v>
      </c>
      <c r="H424" s="27" t="n">
        <f aca="false">AVERAGEIF('HBS Occupation Detail'!$G$3:$G$912,$A424,'HBS Occupation Detail'!$E$3:$E$912)</f>
        <v>0.23</v>
      </c>
      <c r="I424" s="27" t="n">
        <f aca="false">AVERAGEIF('HBS Occupation Detail'!$G$3:$G$912,$A424,'HBS Occupation Detail'!$F$3:$F$912)</f>
        <v>0.42</v>
      </c>
      <c r="J424" s="27" t="n">
        <f aca="false">_xlfn.MAXIFS('HBS Occupation Detail'!$E$3:$E$912,'HBS Occupation Detail'!$G$3:$G$912,$A424)-_xlfn.MINIFS('HBS Occupation Detail'!$E$3:$E$912,'HBS Occupation Detail'!$G$3:$G$912,$A424)</f>
        <v>0</v>
      </c>
      <c r="K424" s="24" t="n">
        <f aca="false">IFERROR(INDEX('BLS OEWS May2025'!$D$3:$D$1396,MATCH($A424,'BLS OEWS May2025'!$A$3:$A$1396,0)),0)</f>
        <v>53380</v>
      </c>
      <c r="L424" s="0" t="str">
        <f aca="false">IF(H424&gt;='Exposure Bands'!$B$6,"High",IF(H424&gt;='Exposure Bands'!$B$5,"Elevated",IF(H424&gt;='Exposure Bands'!$B$4,"Moderate","Low")))</f>
        <v>Moderate</v>
      </c>
      <c r="M424" s="28"/>
    </row>
    <row r="425" customFormat="false" ht="15" hidden="false" customHeight="true" outlineLevel="0" collapsed="false">
      <c r="A425" s="0" t="s">
        <v>898</v>
      </c>
      <c r="B425" s="0" t="str">
        <f aca="false">IFERROR(INDEX('BLS OEWS May2025'!$B$3:$B$1396,MATCH($A425,'BLS OEWS May2025'!$A$3:$A$1396,0)),"")</f>
        <v>Kindergarten Teachers, Except Special Education</v>
      </c>
      <c r="C425" s="0" t="s">
        <v>2705</v>
      </c>
      <c r="D425" s="0" t="s">
        <v>2760</v>
      </c>
      <c r="E425" s="0" t="s">
        <v>3746</v>
      </c>
      <c r="F425" s="0" t="str">
        <f aca="false">LEFT($A425,6)&amp;"0"</f>
        <v>25-2010</v>
      </c>
      <c r="G425" s="0" t="n">
        <f aca="false">COUNTIF('HBS Occupation Detail'!$G$3:$G$912,$A425)</f>
        <v>1</v>
      </c>
      <c r="H425" s="27" t="n">
        <f aca="false">AVERAGEIF('HBS Occupation Detail'!$G$3:$G$912,$A425,'HBS Occupation Detail'!$E$3:$E$912)</f>
        <v>0.23</v>
      </c>
      <c r="I425" s="27" t="n">
        <f aca="false">AVERAGEIF('HBS Occupation Detail'!$G$3:$G$912,$A425,'HBS Occupation Detail'!$F$3:$F$912)</f>
        <v>0.43</v>
      </c>
      <c r="J425" s="27" t="n">
        <f aca="false">_xlfn.MAXIFS('HBS Occupation Detail'!$E$3:$E$912,'HBS Occupation Detail'!$G$3:$G$912,$A425)-_xlfn.MINIFS('HBS Occupation Detail'!$E$3:$E$912,'HBS Occupation Detail'!$G$3:$G$912,$A425)</f>
        <v>0</v>
      </c>
      <c r="K425" s="24" t="n">
        <f aca="false">IFERROR(INDEX('BLS OEWS May2025'!$D$3:$D$1396,MATCH($A425,'BLS OEWS May2025'!$A$3:$A$1396,0)),0)</f>
        <v>108870</v>
      </c>
      <c r="L425" s="0" t="str">
        <f aca="false">IF(H425&gt;='Exposure Bands'!$B$6,"High",IF(H425&gt;='Exposure Bands'!$B$5,"Elevated",IF(H425&gt;='Exposure Bands'!$B$4,"Moderate","Low")))</f>
        <v>Moderate</v>
      </c>
      <c r="M425" s="28"/>
    </row>
    <row r="426" customFormat="false" ht="15" hidden="false" customHeight="true" outlineLevel="0" collapsed="false">
      <c r="A426" s="0" t="s">
        <v>2123</v>
      </c>
      <c r="B426" s="0" t="str">
        <f aca="false">IFERROR(INDEX('BLS OEWS May2025'!$B$3:$B$1396,MATCH($A426,'BLS OEWS May2025'!$A$3:$A$1396,0)),"")</f>
        <v>Audiovisual Equipment Installers and Repairers</v>
      </c>
      <c r="C426" s="0" t="s">
        <v>2705</v>
      </c>
      <c r="D426" s="0" t="s">
        <v>2769</v>
      </c>
      <c r="E426" s="0" t="s">
        <v>3748</v>
      </c>
      <c r="F426" s="0" t="str">
        <f aca="false">LEFT($A426,6)&amp;"0"</f>
        <v>49-2090</v>
      </c>
      <c r="G426" s="0" t="n">
        <f aca="false">COUNTIF('HBS Occupation Detail'!$G$3:$G$912,$A426)</f>
        <v>1</v>
      </c>
      <c r="H426" s="27" t="n">
        <f aca="false">AVERAGEIF('HBS Occupation Detail'!$G$3:$G$912,$A426,'HBS Occupation Detail'!$E$3:$E$912)</f>
        <v>0.23</v>
      </c>
      <c r="I426" s="27" t="n">
        <f aca="false">AVERAGEIF('HBS Occupation Detail'!$G$3:$G$912,$A426,'HBS Occupation Detail'!$F$3:$F$912)</f>
        <v>0.4</v>
      </c>
      <c r="J426" s="27" t="n">
        <f aca="false">_xlfn.MAXIFS('HBS Occupation Detail'!$E$3:$E$912,'HBS Occupation Detail'!$G$3:$G$912,$A426)-_xlfn.MINIFS('HBS Occupation Detail'!$E$3:$E$912,'HBS Occupation Detail'!$G$3:$G$912,$A426)</f>
        <v>0</v>
      </c>
      <c r="K426" s="24" t="n">
        <f aca="false">IFERROR(INDEX('BLS OEWS May2025'!$D$3:$D$1396,MATCH($A426,'BLS OEWS May2025'!$A$3:$A$1396,0)),0)</f>
        <v>19780</v>
      </c>
      <c r="L426" s="0" t="str">
        <f aca="false">IF(H426&gt;='Exposure Bands'!$B$6,"High",IF(H426&gt;='Exposure Bands'!$B$5,"Elevated",IF(H426&gt;='Exposure Bands'!$B$4,"Moderate","Low")))</f>
        <v>Moderate</v>
      </c>
      <c r="M426" s="28"/>
    </row>
    <row r="427" customFormat="false" ht="15" hidden="false" customHeight="true" outlineLevel="0" collapsed="false">
      <c r="A427" s="0" t="s">
        <v>1588</v>
      </c>
      <c r="B427" s="0" t="str">
        <f aca="false">IFERROR(INDEX('BLS OEWS May2025'!$B$3:$B$1396,MATCH($A427,'BLS OEWS May2025'!$A$3:$A$1396,0)),"")</f>
        <v>Baggage Porters and Bellhops</v>
      </c>
      <c r="C427" s="0" t="s">
        <v>2705</v>
      </c>
      <c r="D427" s="0" t="s">
        <v>2769</v>
      </c>
      <c r="E427" s="0" t="s">
        <v>3752</v>
      </c>
      <c r="F427" s="0" t="str">
        <f aca="false">LEFT($A427,6)&amp;"0"</f>
        <v>39-6010</v>
      </c>
      <c r="G427" s="0" t="n">
        <f aca="false">COUNTIF('HBS Occupation Detail'!$G$3:$G$912,$A427)</f>
        <v>1</v>
      </c>
      <c r="H427" s="27" t="n">
        <f aca="false">AVERAGEIF('HBS Occupation Detail'!$G$3:$G$912,$A427,'HBS Occupation Detail'!$E$3:$E$912)</f>
        <v>0.23</v>
      </c>
      <c r="I427" s="27" t="n">
        <f aca="false">AVERAGEIF('HBS Occupation Detail'!$G$3:$G$912,$A427,'HBS Occupation Detail'!$F$3:$F$912)</f>
        <v>0.36</v>
      </c>
      <c r="J427" s="27" t="n">
        <f aca="false">_xlfn.MAXIFS('HBS Occupation Detail'!$E$3:$E$912,'HBS Occupation Detail'!$G$3:$G$912,$A427)-_xlfn.MINIFS('HBS Occupation Detail'!$E$3:$E$912,'HBS Occupation Detail'!$G$3:$G$912,$A427)</f>
        <v>0</v>
      </c>
      <c r="K427" s="24" t="n">
        <f aca="false">IFERROR(INDEX('BLS OEWS May2025'!$D$3:$D$1396,MATCH($A427,'BLS OEWS May2025'!$A$3:$A$1396,0)),0)</f>
        <v>28510</v>
      </c>
      <c r="L427" s="0" t="str">
        <f aca="false">IF(H427&gt;='Exposure Bands'!$B$6,"High",IF(H427&gt;='Exposure Bands'!$B$5,"Elevated",IF(H427&gt;='Exposure Bands'!$B$4,"Moderate","Low")))</f>
        <v>Moderate</v>
      </c>
      <c r="M427" s="28"/>
    </row>
    <row r="428" customFormat="false" ht="15" hidden="false" customHeight="true" outlineLevel="0" collapsed="false">
      <c r="A428" s="0" t="s">
        <v>2119</v>
      </c>
      <c r="B428" s="0" t="str">
        <f aca="false">IFERROR(INDEX('BLS OEWS May2025'!$B$3:$B$1396,MATCH($A428,'BLS OEWS May2025'!$A$3:$A$1396,0)),"")</f>
        <v>Electrical and Electronics Repairers, Powerhouse, Substation, and Relay</v>
      </c>
      <c r="C428" s="0" t="s">
        <v>2705</v>
      </c>
      <c r="D428" s="0" t="s">
        <v>2769</v>
      </c>
      <c r="E428" s="0" t="s">
        <v>3754</v>
      </c>
      <c r="F428" s="0" t="str">
        <f aca="false">LEFT($A428,6)&amp;"0"</f>
        <v>49-2090</v>
      </c>
      <c r="G428" s="0" t="n">
        <f aca="false">COUNTIF('HBS Occupation Detail'!$G$3:$G$912,$A428)</f>
        <v>1</v>
      </c>
      <c r="H428" s="27" t="n">
        <f aca="false">AVERAGEIF('HBS Occupation Detail'!$G$3:$G$912,$A428,'HBS Occupation Detail'!$E$3:$E$912)</f>
        <v>0.23</v>
      </c>
      <c r="I428" s="27" t="n">
        <f aca="false">AVERAGEIF('HBS Occupation Detail'!$G$3:$G$912,$A428,'HBS Occupation Detail'!$F$3:$F$912)</f>
        <v>0.44</v>
      </c>
      <c r="J428" s="27" t="n">
        <f aca="false">_xlfn.MAXIFS('HBS Occupation Detail'!$E$3:$E$912,'HBS Occupation Detail'!$G$3:$G$912,$A428)-_xlfn.MINIFS('HBS Occupation Detail'!$E$3:$E$912,'HBS Occupation Detail'!$G$3:$G$912,$A428)</f>
        <v>0</v>
      </c>
      <c r="K428" s="24" t="n">
        <f aca="false">IFERROR(INDEX('BLS OEWS May2025'!$D$3:$D$1396,MATCH($A428,'BLS OEWS May2025'!$A$3:$A$1396,0)),0)</f>
        <v>20720</v>
      </c>
      <c r="L428" s="0" t="str">
        <f aca="false">IF(H428&gt;='Exposure Bands'!$B$6,"High",IF(H428&gt;='Exposure Bands'!$B$5,"Elevated",IF(H428&gt;='Exposure Bands'!$B$4,"Moderate","Low")))</f>
        <v>Moderate</v>
      </c>
      <c r="M428" s="28"/>
    </row>
    <row r="429" customFormat="false" ht="15" hidden="false" customHeight="true" outlineLevel="0" collapsed="false">
      <c r="A429" s="0" t="s">
        <v>560</v>
      </c>
      <c r="B429" s="0" t="str">
        <f aca="false">IFERROR(INDEX('BLS OEWS May2025'!$B$3:$B$1396,MATCH($A429,'BLS OEWS May2025'!$A$3:$A$1396,0)),"")</f>
        <v>Calibration Technologists and Technicians</v>
      </c>
      <c r="C429" s="0" t="s">
        <v>2705</v>
      </c>
      <c r="D429" s="0" t="s">
        <v>2865</v>
      </c>
      <c r="E429" s="0" t="s">
        <v>3756</v>
      </c>
      <c r="F429" s="0" t="str">
        <f aca="false">LEFT($A429,6)&amp;"0"</f>
        <v>17-3020</v>
      </c>
      <c r="G429" s="0" t="n">
        <f aca="false">COUNTIF('HBS Occupation Detail'!$G$3:$G$912,$A429)</f>
        <v>1</v>
      </c>
      <c r="H429" s="27" t="n">
        <f aca="false">AVERAGEIF('HBS Occupation Detail'!$G$3:$G$912,$A429,'HBS Occupation Detail'!$E$3:$E$912)</f>
        <v>0.23</v>
      </c>
      <c r="I429" s="27" t="n">
        <f aca="false">AVERAGEIF('HBS Occupation Detail'!$G$3:$G$912,$A429,'HBS Occupation Detail'!$F$3:$F$912)</f>
        <v>0.44</v>
      </c>
      <c r="J429" s="27" t="n">
        <f aca="false">_xlfn.MAXIFS('HBS Occupation Detail'!$E$3:$E$912,'HBS Occupation Detail'!$G$3:$G$912,$A429)-_xlfn.MINIFS('HBS Occupation Detail'!$E$3:$E$912,'HBS Occupation Detail'!$G$3:$G$912,$A429)</f>
        <v>0</v>
      </c>
      <c r="K429" s="24" t="n">
        <f aca="false">IFERROR(INDEX('BLS OEWS May2025'!$D$3:$D$1396,MATCH($A429,'BLS OEWS May2025'!$A$3:$A$1396,0)),0)</f>
        <v>16540</v>
      </c>
      <c r="L429" s="0" t="str">
        <f aca="false">IF(H429&gt;='Exposure Bands'!$B$6,"High",IF(H429&gt;='Exposure Bands'!$B$5,"Elevated",IF(H429&gt;='Exposure Bands'!$B$4,"Moderate","Low")))</f>
        <v>Moderate</v>
      </c>
      <c r="M429" s="28"/>
    </row>
    <row r="430" customFormat="false" ht="15" hidden="false" customHeight="true" outlineLevel="0" collapsed="false">
      <c r="A430" s="0" t="s">
        <v>1171</v>
      </c>
      <c r="B430" s="0" t="str">
        <f aca="false">IFERROR(INDEX('BLS OEWS May2025'!$B$3:$B$1396,MATCH($A430,'BLS OEWS May2025'!$A$3:$A$1396,0)),"")</f>
        <v>Anesthesiologists</v>
      </c>
      <c r="C430" s="0" t="s">
        <v>2705</v>
      </c>
      <c r="D430" s="0" t="s">
        <v>2721</v>
      </c>
      <c r="E430" s="0" t="s">
        <v>1172</v>
      </c>
      <c r="F430" s="0" t="str">
        <f aca="false">LEFT($A430,6)&amp;"0"</f>
        <v>29-1210</v>
      </c>
      <c r="G430" s="0" t="n">
        <f aca="false">COUNTIF('HBS Occupation Detail'!$G$3:$G$912,$A430)</f>
        <v>1</v>
      </c>
      <c r="H430" s="27" t="n">
        <f aca="false">AVERAGEIF('HBS Occupation Detail'!$G$3:$G$912,$A430,'HBS Occupation Detail'!$E$3:$E$912)</f>
        <v>0.23</v>
      </c>
      <c r="I430" s="27" t="n">
        <f aca="false">AVERAGEIF('HBS Occupation Detail'!$G$3:$G$912,$A430,'HBS Occupation Detail'!$F$3:$F$912)</f>
        <v>0.46</v>
      </c>
      <c r="J430" s="27" t="n">
        <f aca="false">_xlfn.MAXIFS('HBS Occupation Detail'!$E$3:$E$912,'HBS Occupation Detail'!$G$3:$G$912,$A430)-_xlfn.MINIFS('HBS Occupation Detail'!$E$3:$E$912,'HBS Occupation Detail'!$G$3:$G$912,$A430)</f>
        <v>0</v>
      </c>
      <c r="K430" s="24" t="n">
        <f aca="false">IFERROR(INDEX('BLS OEWS May2025'!$D$3:$D$1396,MATCH($A430,'BLS OEWS May2025'!$A$3:$A$1396,0)),0)</f>
        <v>38760</v>
      </c>
      <c r="L430" s="0" t="str">
        <f aca="false">IF(H430&gt;='Exposure Bands'!$B$6,"High",IF(H430&gt;='Exposure Bands'!$B$5,"Elevated",IF(H430&gt;='Exposure Bands'!$B$4,"Moderate","Low")))</f>
        <v>Moderate</v>
      </c>
      <c r="M430" s="28"/>
    </row>
    <row r="431" customFormat="false" ht="15" hidden="false" customHeight="true" outlineLevel="0" collapsed="false">
      <c r="A431" s="0" t="s">
        <v>2107</v>
      </c>
      <c r="B431" s="0" t="str">
        <f aca="false">IFERROR(INDEX('BLS OEWS May2025'!$B$3:$B$1396,MATCH($A431,'BLS OEWS May2025'!$A$3:$A$1396,0)),"")</f>
        <v>Telecommunications Equipment Installers and Repairers, Except Line Installers</v>
      </c>
      <c r="C431" s="0" t="s">
        <v>2705</v>
      </c>
      <c r="D431" s="0" t="s">
        <v>2769</v>
      </c>
      <c r="E431" s="0" t="s">
        <v>3759</v>
      </c>
      <c r="F431" s="0" t="str">
        <f aca="false">LEFT($A431,6)&amp;"0"</f>
        <v>49-2020</v>
      </c>
      <c r="G431" s="0" t="n">
        <f aca="false">COUNTIF('HBS Occupation Detail'!$G$3:$G$912,$A431)</f>
        <v>1</v>
      </c>
      <c r="H431" s="27" t="n">
        <f aca="false">AVERAGEIF('HBS Occupation Detail'!$G$3:$G$912,$A431,'HBS Occupation Detail'!$E$3:$E$912)</f>
        <v>0.23</v>
      </c>
      <c r="I431" s="27" t="n">
        <f aca="false">AVERAGEIF('HBS Occupation Detail'!$G$3:$G$912,$A431,'HBS Occupation Detail'!$F$3:$F$912)</f>
        <v>0.43</v>
      </c>
      <c r="J431" s="27" t="n">
        <f aca="false">_xlfn.MAXIFS('HBS Occupation Detail'!$E$3:$E$912,'HBS Occupation Detail'!$G$3:$G$912,$A431)-_xlfn.MINIFS('HBS Occupation Detail'!$E$3:$E$912,'HBS Occupation Detail'!$G$3:$G$912,$A431)</f>
        <v>0</v>
      </c>
      <c r="K431" s="24" t="n">
        <f aca="false">IFERROR(INDEX('BLS OEWS May2025'!$D$3:$D$1396,MATCH($A431,'BLS OEWS May2025'!$A$3:$A$1396,0)),0)</f>
        <v>140920</v>
      </c>
      <c r="L431" s="0" t="str">
        <f aca="false">IF(H431&gt;='Exposure Bands'!$B$6,"High",IF(H431&gt;='Exposure Bands'!$B$5,"Elevated",IF(H431&gt;='Exposure Bands'!$B$4,"Moderate","Low")))</f>
        <v>Moderate</v>
      </c>
      <c r="M431" s="28"/>
    </row>
    <row r="432" customFormat="false" ht="15" hidden="false" customHeight="true" outlineLevel="0" collapsed="false">
      <c r="A432" s="0" t="s">
        <v>1201</v>
      </c>
      <c r="B432" s="0" t="str">
        <f aca="false">IFERROR(INDEX('BLS OEWS May2025'!$B$3:$B$1396,MATCH($A432,'BLS OEWS May2025'!$A$3:$A$1396,0)),"")</f>
        <v>Orthopedic Surgeons, Except Pediatric</v>
      </c>
      <c r="C432" s="0" t="s">
        <v>2705</v>
      </c>
      <c r="D432" s="0" t="s">
        <v>2721</v>
      </c>
      <c r="E432" s="0" t="s">
        <v>3761</v>
      </c>
      <c r="F432" s="0" t="str">
        <f aca="false">LEFT($A432,6)&amp;"0"</f>
        <v>29-1240</v>
      </c>
      <c r="G432" s="0" t="n">
        <f aca="false">COUNTIF('HBS Occupation Detail'!$G$3:$G$912,$A432)</f>
        <v>1</v>
      </c>
      <c r="H432" s="27" t="n">
        <f aca="false">AVERAGEIF('HBS Occupation Detail'!$G$3:$G$912,$A432,'HBS Occupation Detail'!$E$3:$E$912)</f>
        <v>0.23</v>
      </c>
      <c r="I432" s="27" t="n">
        <f aca="false">AVERAGEIF('HBS Occupation Detail'!$G$3:$G$912,$A432,'HBS Occupation Detail'!$F$3:$F$912)</f>
        <v>0.48</v>
      </c>
      <c r="J432" s="27" t="n">
        <f aca="false">_xlfn.MAXIFS('HBS Occupation Detail'!$E$3:$E$912,'HBS Occupation Detail'!$G$3:$G$912,$A432)-_xlfn.MINIFS('HBS Occupation Detail'!$E$3:$E$912,'HBS Occupation Detail'!$G$3:$G$912,$A432)</f>
        <v>0</v>
      </c>
      <c r="K432" s="24" t="n">
        <f aca="false">IFERROR(INDEX('BLS OEWS May2025'!$D$3:$D$1396,MATCH($A432,'BLS OEWS May2025'!$A$3:$A$1396,0)),0)</f>
        <v>14100</v>
      </c>
      <c r="L432" s="0" t="str">
        <f aca="false">IF(H432&gt;='Exposure Bands'!$B$6,"High",IF(H432&gt;='Exposure Bands'!$B$5,"Elevated",IF(H432&gt;='Exposure Bands'!$B$4,"Moderate","Low")))</f>
        <v>Moderate</v>
      </c>
      <c r="M432" s="28"/>
    </row>
    <row r="433" customFormat="false" ht="15" hidden="false" customHeight="true" outlineLevel="0" collapsed="false">
      <c r="A433" s="0" t="s">
        <v>2201</v>
      </c>
      <c r="B433" s="0" t="str">
        <f aca="false">IFERROR(INDEX('BLS OEWS May2025'!$B$3:$B$1396,MATCH($A433,'BLS OEWS May2025'!$A$3:$A$1396,0)),"")</f>
        <v>Medical Equipment Repairers</v>
      </c>
      <c r="C433" s="0" t="s">
        <v>2705</v>
      </c>
      <c r="D433" s="0" t="s">
        <v>2769</v>
      </c>
      <c r="E433" s="0" t="s">
        <v>3763</v>
      </c>
      <c r="F433" s="0" t="str">
        <f aca="false">LEFT($A433,6)&amp;"0"</f>
        <v>49-9060</v>
      </c>
      <c r="G433" s="0" t="n">
        <f aca="false">COUNTIF('HBS Occupation Detail'!$G$3:$G$912,$A433)</f>
        <v>1</v>
      </c>
      <c r="H433" s="27" t="n">
        <f aca="false">AVERAGEIF('HBS Occupation Detail'!$G$3:$G$912,$A433,'HBS Occupation Detail'!$E$3:$E$912)</f>
        <v>0.23</v>
      </c>
      <c r="I433" s="27" t="n">
        <f aca="false">AVERAGEIF('HBS Occupation Detail'!$G$3:$G$912,$A433,'HBS Occupation Detail'!$F$3:$F$912)</f>
        <v>0.46</v>
      </c>
      <c r="J433" s="27" t="n">
        <f aca="false">_xlfn.MAXIFS('HBS Occupation Detail'!$E$3:$E$912,'HBS Occupation Detail'!$G$3:$G$912,$A433)-_xlfn.MINIFS('HBS Occupation Detail'!$E$3:$E$912,'HBS Occupation Detail'!$G$3:$G$912,$A433)</f>
        <v>0</v>
      </c>
      <c r="K433" s="24" t="n">
        <f aca="false">IFERROR(INDEX('BLS OEWS May2025'!$D$3:$D$1396,MATCH($A433,'BLS OEWS May2025'!$A$3:$A$1396,0)),0)</f>
        <v>65990</v>
      </c>
      <c r="L433" s="0" t="str">
        <f aca="false">IF(H433&gt;='Exposure Bands'!$B$6,"High",IF(H433&gt;='Exposure Bands'!$B$5,"Elevated",IF(H433&gt;='Exposure Bands'!$B$4,"Moderate","Low")))</f>
        <v>Moderate</v>
      </c>
      <c r="M433" s="28"/>
    </row>
    <row r="434" customFormat="false" ht="15" hidden="false" customHeight="true" outlineLevel="0" collapsed="false">
      <c r="A434" s="0" t="s">
        <v>2461</v>
      </c>
      <c r="B434" s="0" t="str">
        <f aca="false">IFERROR(INDEX('BLS OEWS May2025'!$B$3:$B$1396,MATCH($A434,'BLS OEWS May2025'!$A$3:$A$1396,0)),"")</f>
        <v>Chemical Equipment Operators and Tenders</v>
      </c>
      <c r="C434" s="0" t="s">
        <v>2705</v>
      </c>
      <c r="D434" s="0" t="s">
        <v>2946</v>
      </c>
      <c r="E434" s="0" t="s">
        <v>3767</v>
      </c>
      <c r="F434" s="0" t="str">
        <f aca="false">LEFT($A434,6)&amp;"0"</f>
        <v>51-9010</v>
      </c>
      <c r="G434" s="0" t="n">
        <f aca="false">COUNTIF('HBS Occupation Detail'!$G$3:$G$912,$A434)</f>
        <v>1</v>
      </c>
      <c r="H434" s="27" t="n">
        <f aca="false">AVERAGEIF('HBS Occupation Detail'!$G$3:$G$912,$A434,'HBS Occupation Detail'!$E$3:$E$912)</f>
        <v>0.22</v>
      </c>
      <c r="I434" s="27" t="n">
        <f aca="false">AVERAGEIF('HBS Occupation Detail'!$G$3:$G$912,$A434,'HBS Occupation Detail'!$F$3:$F$912)</f>
        <v>0.38</v>
      </c>
      <c r="J434" s="27" t="n">
        <f aca="false">_xlfn.MAXIFS('HBS Occupation Detail'!$E$3:$E$912,'HBS Occupation Detail'!$G$3:$G$912,$A434)-_xlfn.MINIFS('HBS Occupation Detail'!$E$3:$E$912,'HBS Occupation Detail'!$G$3:$G$912,$A434)</f>
        <v>0</v>
      </c>
      <c r="K434" s="24" t="n">
        <f aca="false">IFERROR(INDEX('BLS OEWS May2025'!$D$3:$D$1396,MATCH($A434,'BLS OEWS May2025'!$A$3:$A$1396,0)),0)</f>
        <v>139630</v>
      </c>
      <c r="L434" s="0" t="str">
        <f aca="false">IF(H434&gt;='Exposure Bands'!$B$6,"High",IF(H434&gt;='Exposure Bands'!$B$5,"Elevated",IF(H434&gt;='Exposure Bands'!$B$4,"Moderate","Low")))</f>
        <v>Moderate</v>
      </c>
      <c r="M434" s="28"/>
    </row>
    <row r="435" customFormat="false" ht="15" hidden="false" customHeight="true" outlineLevel="0" collapsed="false">
      <c r="A435" s="0" t="s">
        <v>1317</v>
      </c>
      <c r="B435" s="0" t="str">
        <f aca="false">IFERROR(INDEX('BLS OEWS May2025'!$B$3:$B$1396,MATCH($A435,'BLS OEWS May2025'!$A$3:$A$1396,0)),"")</f>
        <v>Massage Therapists</v>
      </c>
      <c r="C435" s="0" t="s">
        <v>2705</v>
      </c>
      <c r="D435" s="0" t="s">
        <v>2721</v>
      </c>
      <c r="E435" s="0" t="s">
        <v>3769</v>
      </c>
      <c r="F435" s="0" t="str">
        <f aca="false">LEFT($A435,6)&amp;"0"</f>
        <v>31-9010</v>
      </c>
      <c r="G435" s="0" t="n">
        <f aca="false">COUNTIF('HBS Occupation Detail'!$G$3:$G$912,$A435)</f>
        <v>1</v>
      </c>
      <c r="H435" s="27" t="n">
        <f aca="false">AVERAGEIF('HBS Occupation Detail'!$G$3:$G$912,$A435,'HBS Occupation Detail'!$E$3:$E$912)</f>
        <v>0.22</v>
      </c>
      <c r="I435" s="27" t="n">
        <f aca="false">AVERAGEIF('HBS Occupation Detail'!$G$3:$G$912,$A435,'HBS Occupation Detail'!$F$3:$F$912)</f>
        <v>0.42</v>
      </c>
      <c r="J435" s="27" t="n">
        <f aca="false">_xlfn.MAXIFS('HBS Occupation Detail'!$E$3:$E$912,'HBS Occupation Detail'!$G$3:$G$912,$A435)-_xlfn.MINIFS('HBS Occupation Detail'!$E$3:$E$912,'HBS Occupation Detail'!$G$3:$G$912,$A435)</f>
        <v>0</v>
      </c>
      <c r="K435" s="24" t="n">
        <f aca="false">IFERROR(INDEX('BLS OEWS May2025'!$D$3:$D$1396,MATCH($A435,'BLS OEWS May2025'!$A$3:$A$1396,0)),0)</f>
        <v>98790</v>
      </c>
      <c r="L435" s="0" t="str">
        <f aca="false">IF(H435&gt;='Exposure Bands'!$B$6,"High",IF(H435&gt;='Exposure Bands'!$B$5,"Elevated",IF(H435&gt;='Exposure Bands'!$B$4,"Moderate","Low")))</f>
        <v>Moderate</v>
      </c>
      <c r="M435" s="28"/>
    </row>
    <row r="436" customFormat="false" ht="15" hidden="false" customHeight="true" outlineLevel="0" collapsed="false">
      <c r="A436" s="0" t="s">
        <v>2588</v>
      </c>
      <c r="B436" s="0" t="str">
        <f aca="false">IFERROR(INDEX('BLS OEWS May2025'!$B$3:$B$1396,MATCH($A436,'BLS OEWS May2025'!$A$3:$A$1396,0)),"")</f>
        <v>Taxi Drivers</v>
      </c>
      <c r="C436" s="0" t="s">
        <v>2705</v>
      </c>
      <c r="D436" s="0" t="s">
        <v>2946</v>
      </c>
      <c r="E436" s="0" t="s">
        <v>3773</v>
      </c>
      <c r="F436" s="0" t="str">
        <f aca="false">LEFT($A436,6)&amp;"0"</f>
        <v>53-3050</v>
      </c>
      <c r="G436" s="0" t="n">
        <f aca="false">COUNTIF('HBS Occupation Detail'!$G$3:$G$912,$A436)</f>
        <v>1</v>
      </c>
      <c r="H436" s="27" t="n">
        <f aca="false">AVERAGEIF('HBS Occupation Detail'!$G$3:$G$912,$A436,'HBS Occupation Detail'!$E$3:$E$912)</f>
        <v>0.22</v>
      </c>
      <c r="I436" s="27" t="n">
        <f aca="false">AVERAGEIF('HBS Occupation Detail'!$G$3:$G$912,$A436,'HBS Occupation Detail'!$F$3:$F$912)</f>
        <v>0.38</v>
      </c>
      <c r="J436" s="27" t="n">
        <f aca="false">_xlfn.MAXIFS('HBS Occupation Detail'!$E$3:$E$912,'HBS Occupation Detail'!$G$3:$G$912,$A436)-_xlfn.MINIFS('HBS Occupation Detail'!$E$3:$E$912,'HBS Occupation Detail'!$G$3:$G$912,$A436)</f>
        <v>0</v>
      </c>
      <c r="K436" s="24" t="n">
        <f aca="false">IFERROR(INDEX('BLS OEWS May2025'!$D$3:$D$1396,MATCH($A436,'BLS OEWS May2025'!$A$3:$A$1396,0)),0)</f>
        <v>41050</v>
      </c>
      <c r="L436" s="0" t="str">
        <f aca="false">IF(H436&gt;='Exposure Bands'!$B$6,"High",IF(H436&gt;='Exposure Bands'!$B$5,"Elevated",IF(H436&gt;='Exposure Bands'!$B$4,"Moderate","Low")))</f>
        <v>Moderate</v>
      </c>
      <c r="M436" s="28"/>
    </row>
    <row r="437" customFormat="false" ht="15" hidden="false" customHeight="true" outlineLevel="0" collapsed="false">
      <c r="A437" s="0" t="s">
        <v>1382</v>
      </c>
      <c r="B437" s="0" t="str">
        <f aca="false">IFERROR(INDEX('BLS OEWS May2025'!$B$3:$B$1396,MATCH($A437,'BLS OEWS May2025'!$A$3:$A$1396,0)),"")</f>
        <v>Parking Enforcement Workers</v>
      </c>
      <c r="C437" s="0" t="s">
        <v>2705</v>
      </c>
      <c r="D437" s="0" t="s">
        <v>2769</v>
      </c>
      <c r="E437" s="0" t="s">
        <v>3775</v>
      </c>
      <c r="F437" s="0" t="str">
        <f aca="false">LEFT($A437,6)&amp;"0"</f>
        <v>33-3040</v>
      </c>
      <c r="G437" s="0" t="n">
        <f aca="false">COUNTIF('HBS Occupation Detail'!$G$3:$G$912,$A437)</f>
        <v>1</v>
      </c>
      <c r="H437" s="27" t="n">
        <f aca="false">AVERAGEIF('HBS Occupation Detail'!$G$3:$G$912,$A437,'HBS Occupation Detail'!$E$3:$E$912)</f>
        <v>0.22</v>
      </c>
      <c r="I437" s="27" t="n">
        <f aca="false">AVERAGEIF('HBS Occupation Detail'!$G$3:$G$912,$A437,'HBS Occupation Detail'!$F$3:$F$912)</f>
        <v>0.39</v>
      </c>
      <c r="J437" s="27" t="n">
        <f aca="false">_xlfn.MAXIFS('HBS Occupation Detail'!$E$3:$E$912,'HBS Occupation Detail'!$G$3:$G$912,$A437)-_xlfn.MINIFS('HBS Occupation Detail'!$E$3:$E$912,'HBS Occupation Detail'!$G$3:$G$912,$A437)</f>
        <v>0</v>
      </c>
      <c r="K437" s="24" t="n">
        <f aca="false">IFERROR(INDEX('BLS OEWS May2025'!$D$3:$D$1396,MATCH($A437,'BLS OEWS May2025'!$A$3:$A$1396,0)),0)</f>
        <v>9050</v>
      </c>
      <c r="L437" s="0" t="str">
        <f aca="false">IF(H437&gt;='Exposure Bands'!$B$6,"High",IF(H437&gt;='Exposure Bands'!$B$5,"Elevated",IF(H437&gt;='Exposure Bands'!$B$4,"Moderate","Low")))</f>
        <v>Moderate</v>
      </c>
      <c r="M437" s="28"/>
    </row>
    <row r="438" customFormat="false" ht="15" hidden="false" customHeight="true" outlineLevel="0" collapsed="false">
      <c r="A438" s="0" t="s">
        <v>1223</v>
      </c>
      <c r="B438" s="0" t="str">
        <f aca="false">IFERROR(INDEX('BLS OEWS May2025'!$B$3:$B$1396,MATCH($A438,'BLS OEWS May2025'!$A$3:$A$1396,0)),"")</f>
        <v>Diagnostic Medical Sonographers</v>
      </c>
      <c r="C438" s="0" t="s">
        <v>2705</v>
      </c>
      <c r="D438" s="0" t="s">
        <v>2721</v>
      </c>
      <c r="E438" s="0" t="s">
        <v>3777</v>
      </c>
      <c r="F438" s="0" t="str">
        <f aca="false">LEFT($A438,6)&amp;"0"</f>
        <v>29-2030</v>
      </c>
      <c r="G438" s="0" t="n">
        <f aca="false">COUNTIF('HBS Occupation Detail'!$G$3:$G$912,$A438)</f>
        <v>1</v>
      </c>
      <c r="H438" s="27" t="n">
        <f aca="false">AVERAGEIF('HBS Occupation Detail'!$G$3:$G$912,$A438,'HBS Occupation Detail'!$E$3:$E$912)</f>
        <v>0.22</v>
      </c>
      <c r="I438" s="27" t="n">
        <f aca="false">AVERAGEIF('HBS Occupation Detail'!$G$3:$G$912,$A438,'HBS Occupation Detail'!$F$3:$F$912)</f>
        <v>0.42</v>
      </c>
      <c r="J438" s="27" t="n">
        <f aca="false">_xlfn.MAXIFS('HBS Occupation Detail'!$E$3:$E$912,'HBS Occupation Detail'!$G$3:$G$912,$A438)-_xlfn.MINIFS('HBS Occupation Detail'!$E$3:$E$912,'HBS Occupation Detail'!$G$3:$G$912,$A438)</f>
        <v>0</v>
      </c>
      <c r="K438" s="24" t="n">
        <f aca="false">IFERROR(INDEX('BLS OEWS May2025'!$D$3:$D$1396,MATCH($A438,'BLS OEWS May2025'!$A$3:$A$1396,0)),0)</f>
        <v>90160</v>
      </c>
      <c r="L438" s="0" t="str">
        <f aca="false">IF(H438&gt;='Exposure Bands'!$B$6,"High",IF(H438&gt;='Exposure Bands'!$B$5,"Elevated",IF(H438&gt;='Exposure Bands'!$B$4,"Moderate","Low")))</f>
        <v>Moderate</v>
      </c>
      <c r="M438" s="28"/>
    </row>
    <row r="439" customFormat="false" ht="27.75" hidden="false" customHeight="true" outlineLevel="0" collapsed="false">
      <c r="A439" s="0" t="s">
        <v>914</v>
      </c>
      <c r="B439" s="0" t="str">
        <f aca="false">IFERROR(INDEX('BLS OEWS May2025'!$B$3:$B$1396,MATCH($A439,'BLS OEWS May2025'!$A$3:$A$1396,0)),"")</f>
        <v>Special Education Teachers</v>
      </c>
      <c r="C439" s="0" t="s">
        <v>4521</v>
      </c>
      <c r="D439" s="0" t="s">
        <v>2760</v>
      </c>
      <c r="E439" s="0" t="s">
        <v>4486</v>
      </c>
      <c r="F439" s="0" t="str">
        <f aca="false">LEFT($A439,6)&amp;"0"</f>
        <v>25-2050</v>
      </c>
      <c r="G439" s="0" t="n">
        <f aca="false">COUNTIF('HBS Occupation Detail'!$G$3:$G$912,$A439)</f>
        <v>2</v>
      </c>
      <c r="H439" s="27" t="n">
        <f aca="false">AVERAGEIF('HBS Occupation Detail'!$G$3:$G$912,$A439,'HBS Occupation Detail'!$E$3:$E$912)</f>
        <v>0.215</v>
      </c>
      <c r="I439" s="27" t="n">
        <f aca="false">AVERAGEIF('HBS Occupation Detail'!$G$3:$G$912,$A439,'HBS Occupation Detail'!$F$3:$F$912)</f>
        <v>0.405</v>
      </c>
      <c r="J439" s="27" t="n">
        <f aca="false">_xlfn.MAXIFS('HBS Occupation Detail'!$E$3:$E$912,'HBS Occupation Detail'!$G$3:$G$912,$A439)-_xlfn.MINIFS('HBS Occupation Detail'!$E$3:$E$912,'HBS Occupation Detail'!$G$3:$G$912,$A439)</f>
        <v>0.03</v>
      </c>
      <c r="K439" s="24" t="n">
        <f aca="false">MAX(IFERROR(INDEX('BLS OEWS May2025'!$D$3:$D$1396,MATCH($A439,'BLS OEWS May2025'!$A$3:$A$1396,0)),0)-SUMIFS($K$3:$K$774,$F$3:$F$774,$A439,$C$3:$C$774,"Detailed SOC"),0)</f>
        <v>260860</v>
      </c>
      <c r="L439" s="0" t="str">
        <f aca="false">IF(H439&gt;='Exposure Bands'!$B$6,"High",IF(H439&gt;='Exposure Bands'!$B$5,"Elevated",IF(H439&gt;='Exposure Bands'!$B$4,"Moderate","Low")))</f>
        <v>Moderate</v>
      </c>
      <c r="M439" s="28" t="s">
        <v>4548</v>
      </c>
    </row>
    <row r="440" customFormat="false" ht="27.75" hidden="false" customHeight="true" outlineLevel="0" collapsed="false">
      <c r="A440" s="0" t="s">
        <v>968</v>
      </c>
      <c r="B440" s="0" t="str">
        <f aca="false">IFERROR(INDEX('BLS OEWS May2025'!$B$3:$B$1396,MATCH($A440,'BLS OEWS May2025'!$A$3:$A$1396,0)),"")</f>
        <v>Teaching Assistants</v>
      </c>
      <c r="C440" s="0" t="s">
        <v>4521</v>
      </c>
      <c r="D440" s="0" t="s">
        <v>2760</v>
      </c>
      <c r="E440" s="0" t="s">
        <v>4486</v>
      </c>
      <c r="F440" s="0" t="str">
        <f aca="false">LEFT($A440,6)&amp;"0"</f>
        <v>25-9040</v>
      </c>
      <c r="G440" s="0" t="n">
        <f aca="false">COUNTIF('HBS Occupation Detail'!$G$3:$G$912,$A440)</f>
        <v>2</v>
      </c>
      <c r="H440" s="27" t="n">
        <f aca="false">AVERAGEIF('HBS Occupation Detail'!$G$3:$G$912,$A440,'HBS Occupation Detail'!$E$3:$E$912)</f>
        <v>0.215</v>
      </c>
      <c r="I440" s="27" t="n">
        <f aca="false">AVERAGEIF('HBS Occupation Detail'!$G$3:$G$912,$A440,'HBS Occupation Detail'!$F$3:$F$912)</f>
        <v>0.375</v>
      </c>
      <c r="J440" s="27" t="n">
        <f aca="false">_xlfn.MAXIFS('HBS Occupation Detail'!$E$3:$E$912,'HBS Occupation Detail'!$G$3:$G$912,$A440)-_xlfn.MINIFS('HBS Occupation Detail'!$E$3:$E$912,'HBS Occupation Detail'!$G$3:$G$912,$A440)</f>
        <v>0.03</v>
      </c>
      <c r="K440" s="24" t="n">
        <f aca="false">MAX(IFERROR(INDEX('BLS OEWS May2025'!$D$3:$D$1396,MATCH($A440,'BLS OEWS May2025'!$A$3:$A$1396,0)),0)-SUMIFS($K$3:$K$774,$F$3:$F$774,$A440,$C$3:$C$774,"Detailed SOC"),0)</f>
        <v>1420350</v>
      </c>
      <c r="L440" s="0" t="str">
        <f aca="false">IF(H440&gt;='Exposure Bands'!$B$6,"High",IF(H440&gt;='Exposure Bands'!$B$5,"Elevated",IF(H440&gt;='Exposure Bands'!$B$4,"Moderate","Low")))</f>
        <v>Moderate</v>
      </c>
      <c r="M440" s="28" t="s">
        <v>4549</v>
      </c>
    </row>
    <row r="441" customFormat="false" ht="15" hidden="false" customHeight="true" outlineLevel="0" collapsed="false">
      <c r="A441" s="0" t="s">
        <v>694</v>
      </c>
      <c r="B441" s="0" t="str">
        <f aca="false">IFERROR(INDEX('BLS OEWS May2025'!$B$3:$B$1396,MATCH($A441,'BLS OEWS May2025'!$A$3:$A$1396,0)),"")</f>
        <v>Nuclear Technicians</v>
      </c>
      <c r="C441" s="0" t="s">
        <v>2705</v>
      </c>
      <c r="D441" s="0" t="s">
        <v>2730</v>
      </c>
      <c r="E441" s="0" t="s">
        <v>4486</v>
      </c>
      <c r="F441" s="0" t="str">
        <f aca="false">LEFT($A441,6)&amp;"0"</f>
        <v>19-4050</v>
      </c>
      <c r="G441" s="0" t="n">
        <f aca="false">COUNTIF('HBS Occupation Detail'!$G$3:$G$912,$A441)</f>
        <v>2</v>
      </c>
      <c r="H441" s="27" t="n">
        <f aca="false">AVERAGEIF('HBS Occupation Detail'!$G$3:$G$912,$A441,'HBS Occupation Detail'!$E$3:$E$912)</f>
        <v>0.21</v>
      </c>
      <c r="I441" s="27" t="n">
        <f aca="false">AVERAGEIF('HBS Occupation Detail'!$G$3:$G$912,$A441,'HBS Occupation Detail'!$F$3:$F$912)</f>
        <v>0.455</v>
      </c>
      <c r="J441" s="27" t="n">
        <f aca="false">_xlfn.MAXIFS('HBS Occupation Detail'!$E$3:$E$912,'HBS Occupation Detail'!$G$3:$G$912,$A441)-_xlfn.MINIFS('HBS Occupation Detail'!$E$3:$E$912,'HBS Occupation Detail'!$G$3:$G$912,$A441)</f>
        <v>0.06</v>
      </c>
      <c r="K441" s="24" t="n">
        <f aca="false">IFERROR(INDEX('BLS OEWS May2025'!$D$3:$D$1396,MATCH($A441,'BLS OEWS May2025'!$A$3:$A$1396,0)),0)</f>
        <v>6470</v>
      </c>
      <c r="L441" s="0" t="str">
        <f aca="false">IF(H441&gt;='Exposure Bands'!$B$6,"High",IF(H441&gt;='Exposure Bands'!$B$5,"Elevated",IF(H441&gt;='Exposure Bands'!$B$4,"Moderate","Low")))</f>
        <v>Moderate</v>
      </c>
      <c r="M441" s="28" t="s">
        <v>4550</v>
      </c>
    </row>
    <row r="442" customFormat="false" ht="15" hidden="false" customHeight="true" outlineLevel="0" collapsed="false">
      <c r="A442" s="0" t="s">
        <v>1173</v>
      </c>
      <c r="B442" s="0" t="str">
        <f aca="false">IFERROR(INDEX('BLS OEWS May2025'!$B$3:$B$1396,MATCH($A442,'BLS OEWS May2025'!$A$3:$A$1396,0)),"")</f>
        <v>Cardiologists</v>
      </c>
      <c r="C442" s="0" t="s">
        <v>2705</v>
      </c>
      <c r="D442" s="0" t="s">
        <v>2721</v>
      </c>
      <c r="E442" s="0" t="s">
        <v>1174</v>
      </c>
      <c r="F442" s="0" t="str">
        <f aca="false">LEFT($A442,6)&amp;"0"</f>
        <v>29-1210</v>
      </c>
      <c r="G442" s="0" t="n">
        <f aca="false">COUNTIF('HBS Occupation Detail'!$G$3:$G$912,$A442)</f>
        <v>1</v>
      </c>
      <c r="H442" s="27" t="n">
        <f aca="false">AVERAGEIF('HBS Occupation Detail'!$G$3:$G$912,$A442,'HBS Occupation Detail'!$E$3:$E$912)</f>
        <v>0.21</v>
      </c>
      <c r="I442" s="27" t="n">
        <f aca="false">AVERAGEIF('HBS Occupation Detail'!$G$3:$G$912,$A442,'HBS Occupation Detail'!$F$3:$F$912)</f>
        <v>0.45</v>
      </c>
      <c r="J442" s="27" t="n">
        <f aca="false">_xlfn.MAXIFS('HBS Occupation Detail'!$E$3:$E$912,'HBS Occupation Detail'!$G$3:$G$912,$A442)-_xlfn.MINIFS('HBS Occupation Detail'!$E$3:$E$912,'HBS Occupation Detail'!$G$3:$G$912,$A442)</f>
        <v>0</v>
      </c>
      <c r="K442" s="24" t="n">
        <f aca="false">IFERROR(INDEX('BLS OEWS May2025'!$D$3:$D$1396,MATCH($A442,'BLS OEWS May2025'!$A$3:$A$1396,0)),0)</f>
        <v>17290</v>
      </c>
      <c r="L442" s="0" t="str">
        <f aca="false">IF(H442&gt;='Exposure Bands'!$B$6,"High",IF(H442&gt;='Exposure Bands'!$B$5,"Elevated",IF(H442&gt;='Exposure Bands'!$B$4,"Moderate","Low")))</f>
        <v>Moderate</v>
      </c>
      <c r="M442" s="28"/>
    </row>
    <row r="443" customFormat="false" ht="15" hidden="false" customHeight="true" outlineLevel="0" collapsed="false">
      <c r="A443" s="0" t="s">
        <v>1235</v>
      </c>
      <c r="B443" s="0" t="str">
        <f aca="false">IFERROR(INDEX('BLS OEWS May2025'!$B$3:$B$1396,MATCH($A443,'BLS OEWS May2025'!$A$3:$A$1396,0)),"")</f>
        <v>Emergency Medical Technicians</v>
      </c>
      <c r="C443" s="0" t="s">
        <v>2705</v>
      </c>
      <c r="D443" s="0" t="s">
        <v>2721</v>
      </c>
      <c r="E443" s="0" t="s">
        <v>3786</v>
      </c>
      <c r="F443" s="0" t="str">
        <f aca="false">LEFT($A443,6)&amp;"0"</f>
        <v>29-2040</v>
      </c>
      <c r="G443" s="0" t="n">
        <f aca="false">COUNTIF('HBS Occupation Detail'!$G$3:$G$912,$A443)</f>
        <v>1</v>
      </c>
      <c r="H443" s="27" t="n">
        <f aca="false">AVERAGEIF('HBS Occupation Detail'!$G$3:$G$912,$A443,'HBS Occupation Detail'!$E$3:$E$912)</f>
        <v>0.21</v>
      </c>
      <c r="I443" s="27" t="n">
        <f aca="false">AVERAGEIF('HBS Occupation Detail'!$G$3:$G$912,$A443,'HBS Occupation Detail'!$F$3:$F$912)</f>
        <v>0.38</v>
      </c>
      <c r="J443" s="27" t="n">
        <f aca="false">_xlfn.MAXIFS('HBS Occupation Detail'!$E$3:$E$912,'HBS Occupation Detail'!$G$3:$G$912,$A443)-_xlfn.MINIFS('HBS Occupation Detail'!$E$3:$E$912,'HBS Occupation Detail'!$G$3:$G$912,$A443)</f>
        <v>0</v>
      </c>
      <c r="K443" s="24" t="n">
        <f aca="false">IFERROR(INDEX('BLS OEWS May2025'!$D$3:$D$1396,MATCH($A443,'BLS OEWS May2025'!$A$3:$A$1396,0)),0)</f>
        <v>180510</v>
      </c>
      <c r="L443" s="0" t="str">
        <f aca="false">IF(H443&gt;='Exposure Bands'!$B$6,"High",IF(H443&gt;='Exposure Bands'!$B$5,"Elevated",IF(H443&gt;='Exposure Bands'!$B$4,"Moderate","Low")))</f>
        <v>Moderate</v>
      </c>
      <c r="M443" s="28"/>
    </row>
    <row r="444" customFormat="false" ht="15" hidden="false" customHeight="true" outlineLevel="0" collapsed="false">
      <c r="A444" s="0" t="s">
        <v>2556</v>
      </c>
      <c r="B444" s="0" t="str">
        <f aca="false">IFERROR(INDEX('BLS OEWS May2025'!$B$3:$B$1396,MATCH($A444,'BLS OEWS May2025'!$A$3:$A$1396,0)),"")</f>
        <v>Commercial Pilots</v>
      </c>
      <c r="C444" s="0" t="s">
        <v>2705</v>
      </c>
      <c r="D444" s="0" t="s">
        <v>2946</v>
      </c>
      <c r="E444" s="0" t="s">
        <v>3788</v>
      </c>
      <c r="F444" s="0" t="str">
        <f aca="false">LEFT($A444,6)&amp;"0"</f>
        <v>53-2010</v>
      </c>
      <c r="G444" s="0" t="n">
        <f aca="false">COUNTIF('HBS Occupation Detail'!$G$3:$G$912,$A444)</f>
        <v>1</v>
      </c>
      <c r="H444" s="27" t="n">
        <f aca="false">AVERAGEIF('HBS Occupation Detail'!$G$3:$G$912,$A444,'HBS Occupation Detail'!$E$3:$E$912)</f>
        <v>0.21</v>
      </c>
      <c r="I444" s="27" t="n">
        <f aca="false">AVERAGEIF('HBS Occupation Detail'!$G$3:$G$912,$A444,'HBS Occupation Detail'!$F$3:$F$912)</f>
        <v>0.45</v>
      </c>
      <c r="J444" s="27" t="n">
        <f aca="false">_xlfn.MAXIFS('HBS Occupation Detail'!$E$3:$E$912,'HBS Occupation Detail'!$G$3:$G$912,$A444)-_xlfn.MINIFS('HBS Occupation Detail'!$E$3:$E$912,'HBS Occupation Detail'!$G$3:$G$912,$A444)</f>
        <v>0</v>
      </c>
      <c r="K444" s="24" t="n">
        <f aca="false">IFERROR(INDEX('BLS OEWS May2025'!$D$3:$D$1396,MATCH($A444,'BLS OEWS May2025'!$A$3:$A$1396,0)),0)</f>
        <v>47630</v>
      </c>
      <c r="L444" s="0" t="str">
        <f aca="false">IF(H444&gt;='Exposure Bands'!$B$6,"High",IF(H444&gt;='Exposure Bands'!$B$5,"Elevated",IF(H444&gt;='Exposure Bands'!$B$4,"Moderate","Low")))</f>
        <v>Moderate</v>
      </c>
      <c r="M444" s="28"/>
    </row>
    <row r="445" customFormat="false" ht="15" hidden="false" customHeight="true" outlineLevel="0" collapsed="false">
      <c r="A445" s="0" t="s">
        <v>780</v>
      </c>
      <c r="B445" s="0" t="str">
        <f aca="false">IFERROR(INDEX('BLS OEWS May2025'!$B$3:$B$1396,MATCH($A445,'BLS OEWS May2025'!$A$3:$A$1396,0)),"")</f>
        <v>Judges, Magistrate Judges, and Magistrates</v>
      </c>
      <c r="C445" s="0" t="s">
        <v>2705</v>
      </c>
      <c r="D445" s="0" t="s">
        <v>2845</v>
      </c>
      <c r="E445" s="0" t="s">
        <v>3790</v>
      </c>
      <c r="F445" s="0" t="str">
        <f aca="false">LEFT($A445,6)&amp;"0"</f>
        <v>23-1020</v>
      </c>
      <c r="G445" s="0" t="n">
        <f aca="false">COUNTIF('HBS Occupation Detail'!$G$3:$G$912,$A445)</f>
        <v>1</v>
      </c>
      <c r="H445" s="27" t="n">
        <f aca="false">AVERAGEIF('HBS Occupation Detail'!$G$3:$G$912,$A445,'HBS Occupation Detail'!$E$3:$E$912)</f>
        <v>0.21</v>
      </c>
      <c r="I445" s="27" t="n">
        <f aca="false">AVERAGEIF('HBS Occupation Detail'!$G$3:$G$912,$A445,'HBS Occupation Detail'!$F$3:$F$912)</f>
        <v>0.44</v>
      </c>
      <c r="J445" s="27" t="n">
        <f aca="false">_xlfn.MAXIFS('HBS Occupation Detail'!$E$3:$E$912,'HBS Occupation Detail'!$G$3:$G$912,$A445)-_xlfn.MINIFS('HBS Occupation Detail'!$E$3:$E$912,'HBS Occupation Detail'!$G$3:$G$912,$A445)</f>
        <v>0</v>
      </c>
      <c r="K445" s="24" t="n">
        <f aca="false">IFERROR(INDEX('BLS OEWS May2025'!$D$3:$D$1396,MATCH($A445,'BLS OEWS May2025'!$A$3:$A$1396,0)),0)</f>
        <v>24030</v>
      </c>
      <c r="L445" s="0" t="str">
        <f aca="false">IF(H445&gt;='Exposure Bands'!$B$6,"High",IF(H445&gt;='Exposure Bands'!$B$5,"Elevated",IF(H445&gt;='Exposure Bands'!$B$4,"Moderate","Low")))</f>
        <v>Moderate</v>
      </c>
      <c r="M445" s="28"/>
    </row>
    <row r="446" customFormat="false" ht="15" hidden="false" customHeight="true" outlineLevel="0" collapsed="false">
      <c r="A446" s="0" t="s">
        <v>1143</v>
      </c>
      <c r="B446" s="0" t="str">
        <f aca="false">IFERROR(INDEX('BLS OEWS May2025'!$B$3:$B$1396,MATCH($A446,'BLS OEWS May2025'!$A$3:$A$1396,0)),"")</f>
        <v>Respiratory Therapists</v>
      </c>
      <c r="C446" s="0" t="s">
        <v>2705</v>
      </c>
      <c r="D446" s="0" t="s">
        <v>2721</v>
      </c>
      <c r="E446" s="0" t="s">
        <v>3792</v>
      </c>
      <c r="F446" s="0" t="str">
        <f aca="false">LEFT($A446,6)&amp;"0"</f>
        <v>29-1120</v>
      </c>
      <c r="G446" s="0" t="n">
        <f aca="false">COUNTIF('HBS Occupation Detail'!$G$3:$G$912,$A446)</f>
        <v>1</v>
      </c>
      <c r="H446" s="27" t="n">
        <f aca="false">AVERAGEIF('HBS Occupation Detail'!$G$3:$G$912,$A446,'HBS Occupation Detail'!$E$3:$E$912)</f>
        <v>0.21</v>
      </c>
      <c r="I446" s="27" t="n">
        <f aca="false">AVERAGEIF('HBS Occupation Detail'!$G$3:$G$912,$A446,'HBS Occupation Detail'!$F$3:$F$912)</f>
        <v>0.36</v>
      </c>
      <c r="J446" s="27" t="n">
        <f aca="false">_xlfn.MAXIFS('HBS Occupation Detail'!$E$3:$E$912,'HBS Occupation Detail'!$G$3:$G$912,$A446)-_xlfn.MINIFS('HBS Occupation Detail'!$E$3:$E$912,'HBS Occupation Detail'!$G$3:$G$912,$A446)</f>
        <v>0</v>
      </c>
      <c r="K446" s="24" t="n">
        <f aca="false">IFERROR(INDEX('BLS OEWS May2025'!$D$3:$D$1396,MATCH($A446,'BLS OEWS May2025'!$A$3:$A$1396,0)),0)</f>
        <v>139790</v>
      </c>
      <c r="L446" s="0" t="str">
        <f aca="false">IF(H446&gt;='Exposure Bands'!$B$6,"High",IF(H446&gt;='Exposure Bands'!$B$5,"Elevated",IF(H446&gt;='Exposure Bands'!$B$4,"Moderate","Low")))</f>
        <v>Moderate</v>
      </c>
      <c r="M446" s="28"/>
    </row>
    <row r="447" customFormat="false" ht="15" hidden="false" customHeight="true" outlineLevel="0" collapsed="false">
      <c r="A447" s="0" t="s">
        <v>1857</v>
      </c>
      <c r="B447" s="0" t="str">
        <f aca="false">IFERROR(INDEX('BLS OEWS May2025'!$B$3:$B$1396,MATCH($A447,'BLS OEWS May2025'!$A$3:$A$1396,0)),"")</f>
        <v>Office Machine Operators, Except Computer</v>
      </c>
      <c r="C447" s="0" t="s">
        <v>2705</v>
      </c>
      <c r="D447" s="0" t="s">
        <v>2713</v>
      </c>
      <c r="E447" s="0" t="s">
        <v>3794</v>
      </c>
      <c r="F447" s="0" t="str">
        <f aca="false">LEFT($A447,6)&amp;"0"</f>
        <v>43-9070</v>
      </c>
      <c r="G447" s="0" t="n">
        <f aca="false">COUNTIF('HBS Occupation Detail'!$G$3:$G$912,$A447)</f>
        <v>1</v>
      </c>
      <c r="H447" s="27" t="n">
        <f aca="false">AVERAGEIF('HBS Occupation Detail'!$G$3:$G$912,$A447,'HBS Occupation Detail'!$E$3:$E$912)</f>
        <v>0.21</v>
      </c>
      <c r="I447" s="27" t="n">
        <f aca="false">AVERAGEIF('HBS Occupation Detail'!$G$3:$G$912,$A447,'HBS Occupation Detail'!$F$3:$F$912)</f>
        <v>0.36</v>
      </c>
      <c r="J447" s="27" t="n">
        <f aca="false">_xlfn.MAXIFS('HBS Occupation Detail'!$E$3:$E$912,'HBS Occupation Detail'!$G$3:$G$912,$A447)-_xlfn.MINIFS('HBS Occupation Detail'!$E$3:$E$912,'HBS Occupation Detail'!$G$3:$G$912,$A447)</f>
        <v>0</v>
      </c>
      <c r="K447" s="24" t="n">
        <f aca="false">IFERROR(INDEX('BLS OEWS May2025'!$D$3:$D$1396,MATCH($A447,'BLS OEWS May2025'!$A$3:$A$1396,0)),0)</f>
        <v>25130</v>
      </c>
      <c r="L447" s="0" t="str">
        <f aca="false">IF(H447&gt;='Exposure Bands'!$B$6,"High",IF(H447&gt;='Exposure Bands'!$B$5,"Elevated",IF(H447&gt;='Exposure Bands'!$B$4,"Moderate","Low")))</f>
        <v>Moderate</v>
      </c>
      <c r="M447" s="28"/>
    </row>
    <row r="448" customFormat="false" ht="15" hidden="false" customHeight="true" outlineLevel="0" collapsed="false">
      <c r="A448" s="0" t="s">
        <v>1123</v>
      </c>
      <c r="B448" s="0" t="str">
        <f aca="false">IFERROR(INDEX('BLS OEWS May2025'!$B$3:$B$1396,MATCH($A448,'BLS OEWS May2025'!$A$3:$A$1396,0)),"")</f>
        <v>Optometrists</v>
      </c>
      <c r="C448" s="0" t="s">
        <v>2705</v>
      </c>
      <c r="D448" s="0" t="s">
        <v>2721</v>
      </c>
      <c r="E448" s="0" t="s">
        <v>1122</v>
      </c>
      <c r="F448" s="0" t="str">
        <f aca="false">LEFT($A448,6)&amp;"0"</f>
        <v>29-1040</v>
      </c>
      <c r="G448" s="0" t="n">
        <f aca="false">COUNTIF('HBS Occupation Detail'!$G$3:$G$912,$A448)</f>
        <v>1</v>
      </c>
      <c r="H448" s="27" t="n">
        <f aca="false">AVERAGEIF('HBS Occupation Detail'!$G$3:$G$912,$A448,'HBS Occupation Detail'!$E$3:$E$912)</f>
        <v>0.21</v>
      </c>
      <c r="I448" s="27" t="n">
        <f aca="false">AVERAGEIF('HBS Occupation Detail'!$G$3:$G$912,$A448,'HBS Occupation Detail'!$F$3:$F$912)</f>
        <v>0.43</v>
      </c>
      <c r="J448" s="27" t="n">
        <f aca="false">_xlfn.MAXIFS('HBS Occupation Detail'!$E$3:$E$912,'HBS Occupation Detail'!$G$3:$G$912,$A448)-_xlfn.MINIFS('HBS Occupation Detail'!$E$3:$E$912,'HBS Occupation Detail'!$G$3:$G$912,$A448)</f>
        <v>0</v>
      </c>
      <c r="K448" s="24" t="n">
        <f aca="false">IFERROR(INDEX('BLS OEWS May2025'!$D$3:$D$1396,MATCH($A448,'BLS OEWS May2025'!$A$3:$A$1396,0)),0)</f>
        <v>42790</v>
      </c>
      <c r="L448" s="0" t="str">
        <f aca="false">IF(H448&gt;='Exposure Bands'!$B$6,"High",IF(H448&gt;='Exposure Bands'!$B$5,"Elevated",IF(H448&gt;='Exposure Bands'!$B$4,"Moderate","Low")))</f>
        <v>Moderate</v>
      </c>
      <c r="M448" s="28"/>
    </row>
    <row r="449" customFormat="false" ht="15" hidden="false" customHeight="true" outlineLevel="0" collapsed="false">
      <c r="A449" s="0" t="s">
        <v>916</v>
      </c>
      <c r="B449" s="0" t="str">
        <f aca="false">IFERROR(INDEX('BLS OEWS May2025'!$B$3:$B$1396,MATCH($A449,'BLS OEWS May2025'!$A$3:$A$1396,0)),"")</f>
        <v>Special Education Teachers, Preschool</v>
      </c>
      <c r="C449" s="0" t="s">
        <v>2705</v>
      </c>
      <c r="D449" s="0" t="s">
        <v>2760</v>
      </c>
      <c r="E449" s="0" t="s">
        <v>3797</v>
      </c>
      <c r="F449" s="0" t="str">
        <f aca="false">LEFT($A449,6)&amp;"0"</f>
        <v>25-2050</v>
      </c>
      <c r="G449" s="0" t="n">
        <f aca="false">COUNTIF('HBS Occupation Detail'!$G$3:$G$912,$A449)</f>
        <v>1</v>
      </c>
      <c r="H449" s="27" t="n">
        <f aca="false">AVERAGEIF('HBS Occupation Detail'!$G$3:$G$912,$A449,'HBS Occupation Detail'!$E$3:$E$912)</f>
        <v>0.21</v>
      </c>
      <c r="I449" s="27" t="n">
        <f aca="false">AVERAGEIF('HBS Occupation Detail'!$G$3:$G$912,$A449,'HBS Occupation Detail'!$F$3:$F$912)</f>
        <v>0.42</v>
      </c>
      <c r="J449" s="27" t="n">
        <f aca="false">_xlfn.MAXIFS('HBS Occupation Detail'!$E$3:$E$912,'HBS Occupation Detail'!$G$3:$G$912,$A449)-_xlfn.MINIFS('HBS Occupation Detail'!$E$3:$E$912,'HBS Occupation Detail'!$G$3:$G$912,$A449)</f>
        <v>0</v>
      </c>
      <c r="K449" s="24" t="n">
        <f aca="false">IFERROR(INDEX('BLS OEWS May2025'!$D$3:$D$1396,MATCH($A449,'BLS OEWS May2025'!$A$3:$A$1396,0)),0)</f>
        <v>29510</v>
      </c>
      <c r="L449" s="0" t="str">
        <f aca="false">IF(H449&gt;='Exposure Bands'!$B$6,"High",IF(H449&gt;='Exposure Bands'!$B$5,"Elevated",IF(H449&gt;='Exposure Bands'!$B$4,"Moderate","Low")))</f>
        <v>Moderate</v>
      </c>
      <c r="M449" s="28"/>
    </row>
    <row r="450" customFormat="false" ht="15" hidden="false" customHeight="true" outlineLevel="0" collapsed="false">
      <c r="A450" s="0" t="s">
        <v>2639</v>
      </c>
      <c r="B450" s="0" t="str">
        <f aca="false">IFERROR(INDEX('BLS OEWS May2025'!$B$3:$B$1396,MATCH($A450,'BLS OEWS May2025'!$A$3:$A$1396,0)),"")</f>
        <v>Automotive and Watercraft Service Attendants</v>
      </c>
      <c r="C450" s="0" t="s">
        <v>2705</v>
      </c>
      <c r="D450" s="0" t="s">
        <v>2946</v>
      </c>
      <c r="E450" s="0" t="s">
        <v>3799</v>
      </c>
      <c r="F450" s="0" t="str">
        <f aca="false">LEFT($A450,6)&amp;"0"</f>
        <v>53-6030</v>
      </c>
      <c r="G450" s="0" t="n">
        <f aca="false">COUNTIF('HBS Occupation Detail'!$G$3:$G$912,$A450)</f>
        <v>1</v>
      </c>
      <c r="H450" s="27" t="n">
        <f aca="false">AVERAGEIF('HBS Occupation Detail'!$G$3:$G$912,$A450,'HBS Occupation Detail'!$E$3:$E$912)</f>
        <v>0.21</v>
      </c>
      <c r="I450" s="27" t="n">
        <f aca="false">AVERAGEIF('HBS Occupation Detail'!$G$3:$G$912,$A450,'HBS Occupation Detail'!$F$3:$F$912)</f>
        <v>0.37</v>
      </c>
      <c r="J450" s="27" t="n">
        <f aca="false">_xlfn.MAXIFS('HBS Occupation Detail'!$E$3:$E$912,'HBS Occupation Detail'!$G$3:$G$912,$A450)-_xlfn.MINIFS('HBS Occupation Detail'!$E$3:$E$912,'HBS Occupation Detail'!$G$3:$G$912,$A450)</f>
        <v>0</v>
      </c>
      <c r="K450" s="24" t="n">
        <f aca="false">IFERROR(INDEX('BLS OEWS May2025'!$D$3:$D$1396,MATCH($A450,'BLS OEWS May2025'!$A$3:$A$1396,0)),0)</f>
        <v>102010</v>
      </c>
      <c r="L450" s="0" t="str">
        <f aca="false">IF(H450&gt;='Exposure Bands'!$B$6,"High",IF(H450&gt;='Exposure Bands'!$B$5,"Elevated",IF(H450&gt;='Exposure Bands'!$B$4,"Moderate","Low")))</f>
        <v>Moderate</v>
      </c>
      <c r="M450" s="28"/>
    </row>
    <row r="451" customFormat="false" ht="15" hidden="false" customHeight="true" outlineLevel="0" collapsed="false">
      <c r="A451" s="0" t="s">
        <v>1372</v>
      </c>
      <c r="B451" s="0" t="str">
        <f aca="false">IFERROR(INDEX('BLS OEWS May2025'!$B$3:$B$1396,MATCH($A451,'BLS OEWS May2025'!$A$3:$A$1396,0)),"")</f>
        <v>Correctional Officers and Jailers</v>
      </c>
      <c r="C451" s="0" t="s">
        <v>2705</v>
      </c>
      <c r="D451" s="0" t="s">
        <v>2769</v>
      </c>
      <c r="E451" s="0" t="s">
        <v>3801</v>
      </c>
      <c r="F451" s="0" t="str">
        <f aca="false">LEFT($A451,6)&amp;"0"</f>
        <v>33-3010</v>
      </c>
      <c r="G451" s="0" t="n">
        <f aca="false">COUNTIF('HBS Occupation Detail'!$G$3:$G$912,$A451)</f>
        <v>1</v>
      </c>
      <c r="H451" s="27" t="n">
        <f aca="false">AVERAGEIF('HBS Occupation Detail'!$G$3:$G$912,$A451,'HBS Occupation Detail'!$E$3:$E$912)</f>
        <v>0.21</v>
      </c>
      <c r="I451" s="27" t="n">
        <f aca="false">AVERAGEIF('HBS Occupation Detail'!$G$3:$G$912,$A451,'HBS Occupation Detail'!$F$3:$F$912)</f>
        <v>0.35</v>
      </c>
      <c r="J451" s="27" t="n">
        <f aca="false">_xlfn.MAXIFS('HBS Occupation Detail'!$E$3:$E$912,'HBS Occupation Detail'!$G$3:$G$912,$A451)-_xlfn.MINIFS('HBS Occupation Detail'!$E$3:$E$912,'HBS Occupation Detail'!$G$3:$G$912,$A451)</f>
        <v>0</v>
      </c>
      <c r="K451" s="24" t="n">
        <f aca="false">IFERROR(INDEX('BLS OEWS May2025'!$D$3:$D$1396,MATCH($A451,'BLS OEWS May2025'!$A$3:$A$1396,0)),0)</f>
        <v>380500</v>
      </c>
      <c r="L451" s="0" t="str">
        <f aca="false">IF(H451&gt;='Exposure Bands'!$B$6,"High",IF(H451&gt;='Exposure Bands'!$B$5,"Elevated",IF(H451&gt;='Exposure Bands'!$B$4,"Moderate","Low")))</f>
        <v>Moderate</v>
      </c>
      <c r="M451" s="28"/>
    </row>
    <row r="452" customFormat="false" ht="15" hidden="false" customHeight="true" outlineLevel="0" collapsed="false">
      <c r="A452" s="0" t="s">
        <v>1108</v>
      </c>
      <c r="B452" s="0" t="str">
        <f aca="false">IFERROR(INDEX('BLS OEWS May2025'!$B$3:$B$1396,MATCH($A452,'BLS OEWS May2025'!$A$3:$A$1396,0)),"")</f>
        <v>Dentists, General</v>
      </c>
      <c r="C452" s="0" t="s">
        <v>2705</v>
      </c>
      <c r="D452" s="0" t="s">
        <v>2721</v>
      </c>
      <c r="E452" s="0" t="s">
        <v>3803</v>
      </c>
      <c r="F452" s="0" t="str">
        <f aca="false">LEFT($A452,6)&amp;"0"</f>
        <v>29-1020</v>
      </c>
      <c r="G452" s="0" t="n">
        <f aca="false">COUNTIF('HBS Occupation Detail'!$G$3:$G$912,$A452)</f>
        <v>1</v>
      </c>
      <c r="H452" s="27" t="n">
        <f aca="false">AVERAGEIF('HBS Occupation Detail'!$G$3:$G$912,$A452,'HBS Occupation Detail'!$E$3:$E$912)</f>
        <v>0.21</v>
      </c>
      <c r="I452" s="27" t="n">
        <f aca="false">AVERAGEIF('HBS Occupation Detail'!$G$3:$G$912,$A452,'HBS Occupation Detail'!$F$3:$F$912)</f>
        <v>0.45</v>
      </c>
      <c r="J452" s="27" t="n">
        <f aca="false">_xlfn.MAXIFS('HBS Occupation Detail'!$E$3:$E$912,'HBS Occupation Detail'!$G$3:$G$912,$A452)-_xlfn.MINIFS('HBS Occupation Detail'!$E$3:$E$912,'HBS Occupation Detail'!$G$3:$G$912,$A452)</f>
        <v>0</v>
      </c>
      <c r="K452" s="24" t="n">
        <f aca="false">IFERROR(INDEX('BLS OEWS May2025'!$D$3:$D$1396,MATCH($A452,'BLS OEWS May2025'!$A$3:$A$1396,0)),0)</f>
        <v>124390</v>
      </c>
      <c r="L452" s="0" t="str">
        <f aca="false">IF(H452&gt;='Exposure Bands'!$B$6,"High",IF(H452&gt;='Exposure Bands'!$B$5,"Elevated",IF(H452&gt;='Exposure Bands'!$B$4,"Moderate","Low")))</f>
        <v>Moderate</v>
      </c>
      <c r="M452" s="28"/>
    </row>
    <row r="453" customFormat="false" ht="15" hidden="false" customHeight="true" outlineLevel="0" collapsed="false">
      <c r="A453" s="0" t="s">
        <v>1604</v>
      </c>
      <c r="B453" s="0" t="str">
        <f aca="false">IFERROR(INDEX('BLS OEWS May2025'!$B$3:$B$1396,MATCH($A453,'BLS OEWS May2025'!$A$3:$A$1396,0)),"")</f>
        <v>Recreation Workers</v>
      </c>
      <c r="C453" s="0" t="s">
        <v>2705</v>
      </c>
      <c r="D453" s="0" t="s">
        <v>2769</v>
      </c>
      <c r="E453" s="0" t="s">
        <v>3805</v>
      </c>
      <c r="F453" s="0" t="str">
        <f aca="false">LEFT($A453,6)&amp;"0"</f>
        <v>39-9030</v>
      </c>
      <c r="G453" s="0" t="n">
        <f aca="false">COUNTIF('HBS Occupation Detail'!$G$3:$G$912,$A453)</f>
        <v>1</v>
      </c>
      <c r="H453" s="27" t="n">
        <f aca="false">AVERAGEIF('HBS Occupation Detail'!$G$3:$G$912,$A453,'HBS Occupation Detail'!$E$3:$E$912)</f>
        <v>0.21</v>
      </c>
      <c r="I453" s="27" t="n">
        <f aca="false">AVERAGEIF('HBS Occupation Detail'!$G$3:$G$912,$A453,'HBS Occupation Detail'!$F$3:$F$912)</f>
        <v>0.42</v>
      </c>
      <c r="J453" s="27" t="n">
        <f aca="false">_xlfn.MAXIFS('HBS Occupation Detail'!$E$3:$E$912,'HBS Occupation Detail'!$G$3:$G$912,$A453)-_xlfn.MINIFS('HBS Occupation Detail'!$E$3:$E$912,'HBS Occupation Detail'!$G$3:$G$912,$A453)</f>
        <v>0</v>
      </c>
      <c r="K453" s="24" t="n">
        <f aca="false">IFERROR(INDEX('BLS OEWS May2025'!$D$3:$D$1396,MATCH($A453,'BLS OEWS May2025'!$A$3:$A$1396,0)),0)</f>
        <v>331490</v>
      </c>
      <c r="L453" s="0" t="str">
        <f aca="false">IF(H453&gt;='Exposure Bands'!$B$6,"High",IF(H453&gt;='Exposure Bands'!$B$5,"Elevated",IF(H453&gt;='Exposure Bands'!$B$4,"Moderate","Low")))</f>
        <v>Moderate</v>
      </c>
      <c r="M453" s="28"/>
    </row>
    <row r="454" customFormat="false" ht="15" hidden="false" customHeight="true" outlineLevel="0" collapsed="false">
      <c r="A454" s="0" t="s">
        <v>2633</v>
      </c>
      <c r="B454" s="0" t="str">
        <f aca="false">IFERROR(INDEX('BLS OEWS May2025'!$B$3:$B$1396,MATCH($A454,'BLS OEWS May2025'!$A$3:$A$1396,0)),"")</f>
        <v>Bridge and Lock Tenders</v>
      </c>
      <c r="C454" s="0" t="s">
        <v>2705</v>
      </c>
      <c r="D454" s="0" t="s">
        <v>2946</v>
      </c>
      <c r="E454" s="0" t="s">
        <v>3807</v>
      </c>
      <c r="F454" s="0" t="str">
        <f aca="false">LEFT($A454,6)&amp;"0"</f>
        <v>53-6010</v>
      </c>
      <c r="G454" s="0" t="n">
        <f aca="false">COUNTIF('HBS Occupation Detail'!$G$3:$G$912,$A454)</f>
        <v>1</v>
      </c>
      <c r="H454" s="27" t="n">
        <f aca="false">AVERAGEIF('HBS Occupation Detail'!$G$3:$G$912,$A454,'HBS Occupation Detail'!$E$3:$E$912)</f>
        <v>0.21</v>
      </c>
      <c r="I454" s="27" t="n">
        <f aca="false">AVERAGEIF('HBS Occupation Detail'!$G$3:$G$912,$A454,'HBS Occupation Detail'!$F$3:$F$912)</f>
        <v>0.34</v>
      </c>
      <c r="J454" s="27" t="n">
        <f aca="false">_xlfn.MAXIFS('HBS Occupation Detail'!$E$3:$E$912,'HBS Occupation Detail'!$G$3:$G$912,$A454)-_xlfn.MINIFS('HBS Occupation Detail'!$E$3:$E$912,'HBS Occupation Detail'!$G$3:$G$912,$A454)</f>
        <v>0</v>
      </c>
      <c r="K454" s="24" t="n">
        <f aca="false">IFERROR(INDEX('BLS OEWS May2025'!$D$3:$D$1396,MATCH($A454,'BLS OEWS May2025'!$A$3:$A$1396,0)),0)</f>
        <v>3040</v>
      </c>
      <c r="L454" s="0" t="str">
        <f aca="false">IF(H454&gt;='Exposure Bands'!$B$6,"High",IF(H454&gt;='Exposure Bands'!$B$5,"Elevated",IF(H454&gt;='Exposure Bands'!$B$4,"Moderate","Low")))</f>
        <v>Moderate</v>
      </c>
      <c r="M454" s="28"/>
    </row>
    <row r="455" customFormat="false" ht="15" hidden="false" customHeight="true" outlineLevel="0" collapsed="false">
      <c r="A455" s="0" t="s">
        <v>2180</v>
      </c>
      <c r="B455" s="0" t="str">
        <f aca="false">IFERROR(INDEX('BLS OEWS May2025'!$B$3:$B$1396,MATCH($A455,'BLS OEWS May2025'!$A$3:$A$1396,0)),"")</f>
        <v>Home Appliance Repairers</v>
      </c>
      <c r="C455" s="0" t="s">
        <v>2705</v>
      </c>
      <c r="D455" s="0" t="s">
        <v>2769</v>
      </c>
      <c r="E455" s="0" t="s">
        <v>3809</v>
      </c>
      <c r="F455" s="0" t="str">
        <f aca="false">LEFT($A455,6)&amp;"0"</f>
        <v>49-9030</v>
      </c>
      <c r="G455" s="0" t="n">
        <f aca="false">COUNTIF('HBS Occupation Detail'!$G$3:$G$912,$A455)</f>
        <v>1</v>
      </c>
      <c r="H455" s="27" t="n">
        <f aca="false">AVERAGEIF('HBS Occupation Detail'!$G$3:$G$912,$A455,'HBS Occupation Detail'!$E$3:$E$912)</f>
        <v>0.21</v>
      </c>
      <c r="I455" s="27" t="n">
        <f aca="false">AVERAGEIF('HBS Occupation Detail'!$G$3:$G$912,$A455,'HBS Occupation Detail'!$F$3:$F$912)</f>
        <v>0.37</v>
      </c>
      <c r="J455" s="27" t="n">
        <f aca="false">_xlfn.MAXIFS('HBS Occupation Detail'!$E$3:$E$912,'HBS Occupation Detail'!$G$3:$G$912,$A455)-_xlfn.MINIFS('HBS Occupation Detail'!$E$3:$E$912,'HBS Occupation Detail'!$G$3:$G$912,$A455)</f>
        <v>0</v>
      </c>
      <c r="K455" s="24" t="n">
        <f aca="false">IFERROR(INDEX('BLS OEWS May2025'!$D$3:$D$1396,MATCH($A455,'BLS OEWS May2025'!$A$3:$A$1396,0)),0)</f>
        <v>32150</v>
      </c>
      <c r="L455" s="0" t="str">
        <f aca="false">IF(H455&gt;='Exposure Bands'!$B$6,"High",IF(H455&gt;='Exposure Bands'!$B$5,"Elevated",IF(H455&gt;='Exposure Bands'!$B$4,"Moderate","Low")))</f>
        <v>Moderate</v>
      </c>
      <c r="M455" s="28"/>
    </row>
    <row r="456" customFormat="false" ht="15" hidden="false" customHeight="true" outlineLevel="0" collapsed="false">
      <c r="A456" s="0" t="s">
        <v>1221</v>
      </c>
      <c r="B456" s="0" t="str">
        <f aca="false">IFERROR(INDEX('BLS OEWS May2025'!$B$3:$B$1396,MATCH($A456,'BLS OEWS May2025'!$A$3:$A$1396,0)),"")</f>
        <v>Cardiovascular Technologists and Technicians</v>
      </c>
      <c r="C456" s="0" t="s">
        <v>2705</v>
      </c>
      <c r="D456" s="0" t="s">
        <v>2721</v>
      </c>
      <c r="E456" s="0" t="s">
        <v>3815</v>
      </c>
      <c r="F456" s="0" t="str">
        <f aca="false">LEFT($A456,6)&amp;"0"</f>
        <v>29-2030</v>
      </c>
      <c r="G456" s="0" t="n">
        <f aca="false">COUNTIF('HBS Occupation Detail'!$G$3:$G$912,$A456)</f>
        <v>1</v>
      </c>
      <c r="H456" s="27" t="n">
        <f aca="false">AVERAGEIF('HBS Occupation Detail'!$G$3:$G$912,$A456,'HBS Occupation Detail'!$E$3:$E$912)</f>
        <v>0.2</v>
      </c>
      <c r="I456" s="27" t="n">
        <f aca="false">AVERAGEIF('HBS Occupation Detail'!$G$3:$G$912,$A456,'HBS Occupation Detail'!$F$3:$F$912)</f>
        <v>0.36</v>
      </c>
      <c r="J456" s="27" t="n">
        <f aca="false">_xlfn.MAXIFS('HBS Occupation Detail'!$E$3:$E$912,'HBS Occupation Detail'!$G$3:$G$912,$A456)-_xlfn.MINIFS('HBS Occupation Detail'!$E$3:$E$912,'HBS Occupation Detail'!$G$3:$G$912,$A456)</f>
        <v>0</v>
      </c>
      <c r="K456" s="24" t="n">
        <f aca="false">IFERROR(INDEX('BLS OEWS May2025'!$D$3:$D$1396,MATCH($A456,'BLS OEWS May2025'!$A$3:$A$1396,0)),0)</f>
        <v>62960</v>
      </c>
      <c r="L456" s="0" t="str">
        <f aca="false">IF(H456&gt;='Exposure Bands'!$B$6,"High",IF(H456&gt;='Exposure Bands'!$B$5,"Elevated",IF(H456&gt;='Exposure Bands'!$B$4,"Moderate","Low")))</f>
        <v>Moderate</v>
      </c>
      <c r="M456" s="28"/>
    </row>
    <row r="457" customFormat="false" ht="15" hidden="false" customHeight="true" outlineLevel="0" collapsed="false">
      <c r="A457" s="0" t="s">
        <v>1004</v>
      </c>
      <c r="B457" s="0" t="str">
        <f aca="false">IFERROR(INDEX('BLS OEWS May2025'!$B$3:$B$1396,MATCH($A457,'BLS OEWS May2025'!$A$3:$A$1396,0)),"")</f>
        <v>Interior Designers</v>
      </c>
      <c r="C457" s="0" t="s">
        <v>2705</v>
      </c>
      <c r="D457" s="0" t="s">
        <v>2716</v>
      </c>
      <c r="E457" s="0" t="s">
        <v>3819</v>
      </c>
      <c r="F457" s="0" t="str">
        <f aca="false">LEFT($A457,6)&amp;"0"</f>
        <v>27-1020</v>
      </c>
      <c r="G457" s="0" t="n">
        <f aca="false">COUNTIF('HBS Occupation Detail'!$G$3:$G$912,$A457)</f>
        <v>1</v>
      </c>
      <c r="H457" s="27" t="n">
        <f aca="false">AVERAGEIF('HBS Occupation Detail'!$G$3:$G$912,$A457,'HBS Occupation Detail'!$E$3:$E$912)</f>
        <v>0.2</v>
      </c>
      <c r="I457" s="27" t="n">
        <f aca="false">AVERAGEIF('HBS Occupation Detail'!$G$3:$G$912,$A457,'HBS Occupation Detail'!$F$3:$F$912)</f>
        <v>0.5</v>
      </c>
      <c r="J457" s="27" t="n">
        <f aca="false">_xlfn.MAXIFS('HBS Occupation Detail'!$E$3:$E$912,'HBS Occupation Detail'!$G$3:$G$912,$A457)-_xlfn.MINIFS('HBS Occupation Detail'!$E$3:$E$912,'HBS Occupation Detail'!$G$3:$G$912,$A457)</f>
        <v>0</v>
      </c>
      <c r="K457" s="24" t="n">
        <f aca="false">IFERROR(INDEX('BLS OEWS May2025'!$D$3:$D$1396,MATCH($A457,'BLS OEWS May2025'!$A$3:$A$1396,0)),0)</f>
        <v>71500</v>
      </c>
      <c r="L457" s="0" t="str">
        <f aca="false">IF(H457&gt;='Exposure Bands'!$B$6,"High",IF(H457&gt;='Exposure Bands'!$B$5,"Elevated",IF(H457&gt;='Exposure Bands'!$B$4,"Moderate","Low")))</f>
        <v>Moderate</v>
      </c>
      <c r="M457" s="28"/>
    </row>
    <row r="458" customFormat="false" ht="15" hidden="false" customHeight="true" outlineLevel="0" collapsed="false">
      <c r="A458" s="0" t="s">
        <v>1579</v>
      </c>
      <c r="B458" s="0" t="str">
        <f aca="false">IFERROR(INDEX('BLS OEWS May2025'!$B$3:$B$1396,MATCH($A458,'BLS OEWS May2025'!$A$3:$A$1396,0)),"")</f>
        <v>Manicurists and Pedicurists</v>
      </c>
      <c r="C458" s="0" t="s">
        <v>2705</v>
      </c>
      <c r="D458" s="0" t="s">
        <v>2769</v>
      </c>
      <c r="E458" s="0" t="s">
        <v>3821</v>
      </c>
      <c r="F458" s="0" t="str">
        <f aca="false">LEFT($A458,6)&amp;"0"</f>
        <v>39-5090</v>
      </c>
      <c r="G458" s="0" t="n">
        <f aca="false">COUNTIF('HBS Occupation Detail'!$G$3:$G$912,$A458)</f>
        <v>1</v>
      </c>
      <c r="H458" s="27" t="n">
        <f aca="false">AVERAGEIF('HBS Occupation Detail'!$G$3:$G$912,$A458,'HBS Occupation Detail'!$E$3:$E$912)</f>
        <v>0.2</v>
      </c>
      <c r="I458" s="27" t="n">
        <f aca="false">AVERAGEIF('HBS Occupation Detail'!$G$3:$G$912,$A458,'HBS Occupation Detail'!$F$3:$F$912)</f>
        <v>0.34</v>
      </c>
      <c r="J458" s="27" t="n">
        <f aca="false">_xlfn.MAXIFS('HBS Occupation Detail'!$E$3:$E$912,'HBS Occupation Detail'!$G$3:$G$912,$A458)-_xlfn.MINIFS('HBS Occupation Detail'!$E$3:$E$912,'HBS Occupation Detail'!$G$3:$G$912,$A458)</f>
        <v>0</v>
      </c>
      <c r="K458" s="24" t="n">
        <f aca="false">IFERROR(INDEX('BLS OEWS May2025'!$D$3:$D$1396,MATCH($A458,'BLS OEWS May2025'!$A$3:$A$1396,0)),0)</f>
        <v>152770</v>
      </c>
      <c r="L458" s="0" t="str">
        <f aca="false">IF(H458&gt;='Exposure Bands'!$B$6,"High",IF(H458&gt;='Exposure Bands'!$B$5,"Elevated",IF(H458&gt;='Exposure Bands'!$B$4,"Moderate","Low")))</f>
        <v>Moderate</v>
      </c>
      <c r="M458" s="28"/>
    </row>
    <row r="459" customFormat="false" ht="15" hidden="false" customHeight="true" outlineLevel="0" collapsed="false">
      <c r="A459" s="0" t="s">
        <v>1112</v>
      </c>
      <c r="B459" s="0" t="str">
        <f aca="false">IFERROR(INDEX('BLS OEWS May2025'!$B$3:$B$1396,MATCH($A459,'BLS OEWS May2025'!$A$3:$A$1396,0)),"")</f>
        <v>Orthodontists</v>
      </c>
      <c r="C459" s="0" t="s">
        <v>2705</v>
      </c>
      <c r="D459" s="0" t="s">
        <v>2721</v>
      </c>
      <c r="E459" s="0" t="s">
        <v>1113</v>
      </c>
      <c r="F459" s="0" t="str">
        <f aca="false">LEFT($A459,6)&amp;"0"</f>
        <v>29-1020</v>
      </c>
      <c r="G459" s="0" t="n">
        <f aca="false">COUNTIF('HBS Occupation Detail'!$G$3:$G$912,$A459)</f>
        <v>1</v>
      </c>
      <c r="H459" s="27" t="n">
        <f aca="false">AVERAGEIF('HBS Occupation Detail'!$G$3:$G$912,$A459,'HBS Occupation Detail'!$E$3:$E$912)</f>
        <v>0.2</v>
      </c>
      <c r="I459" s="27" t="n">
        <f aca="false">AVERAGEIF('HBS Occupation Detail'!$G$3:$G$912,$A459,'HBS Occupation Detail'!$F$3:$F$912)</f>
        <v>0.42</v>
      </c>
      <c r="J459" s="27" t="n">
        <f aca="false">_xlfn.MAXIFS('HBS Occupation Detail'!$E$3:$E$912,'HBS Occupation Detail'!$G$3:$G$912,$A459)-_xlfn.MINIFS('HBS Occupation Detail'!$E$3:$E$912,'HBS Occupation Detail'!$G$3:$G$912,$A459)</f>
        <v>0</v>
      </c>
      <c r="K459" s="24" t="n">
        <f aca="false">IFERROR(INDEX('BLS OEWS May2025'!$D$3:$D$1396,MATCH($A459,'BLS OEWS May2025'!$A$3:$A$1396,0)),0)</f>
        <v>6210</v>
      </c>
      <c r="L459" s="0" t="str">
        <f aca="false">IF(H459&gt;='Exposure Bands'!$B$6,"High",IF(H459&gt;='Exposure Bands'!$B$5,"Elevated",IF(H459&gt;='Exposure Bands'!$B$4,"Moderate","Low")))</f>
        <v>Moderate</v>
      </c>
      <c r="M459" s="28"/>
    </row>
    <row r="460" customFormat="false" ht="15" hidden="false" customHeight="true" outlineLevel="0" collapsed="false">
      <c r="A460" s="0" t="s">
        <v>1324</v>
      </c>
      <c r="B460" s="0" t="str">
        <f aca="false">IFERROR(INDEX('BLS OEWS May2025'!$B$3:$B$1396,MATCH($A460,'BLS OEWS May2025'!$A$3:$A$1396,0)),"")</f>
        <v>Medical Equipment Preparers</v>
      </c>
      <c r="C460" s="0" t="s">
        <v>2705</v>
      </c>
      <c r="D460" s="0" t="s">
        <v>2721</v>
      </c>
      <c r="E460" s="0" t="s">
        <v>3824</v>
      </c>
      <c r="F460" s="0" t="str">
        <f aca="false">LEFT($A460,6)&amp;"0"</f>
        <v>31-9090</v>
      </c>
      <c r="G460" s="0" t="n">
        <f aca="false">COUNTIF('HBS Occupation Detail'!$G$3:$G$912,$A460)</f>
        <v>1</v>
      </c>
      <c r="H460" s="27" t="n">
        <f aca="false">AVERAGEIF('HBS Occupation Detail'!$G$3:$G$912,$A460,'HBS Occupation Detail'!$E$3:$E$912)</f>
        <v>0.2</v>
      </c>
      <c r="I460" s="27" t="n">
        <f aca="false">AVERAGEIF('HBS Occupation Detail'!$G$3:$G$912,$A460,'HBS Occupation Detail'!$F$3:$F$912)</f>
        <v>0.32</v>
      </c>
      <c r="J460" s="27" t="n">
        <f aca="false">_xlfn.MAXIFS('HBS Occupation Detail'!$E$3:$E$912,'HBS Occupation Detail'!$G$3:$G$912,$A460)-_xlfn.MINIFS('HBS Occupation Detail'!$E$3:$E$912,'HBS Occupation Detail'!$G$3:$G$912,$A460)</f>
        <v>0</v>
      </c>
      <c r="K460" s="24" t="n">
        <f aca="false">IFERROR(INDEX('BLS OEWS May2025'!$D$3:$D$1396,MATCH($A460,'BLS OEWS May2025'!$A$3:$A$1396,0)),0)</f>
        <v>77420</v>
      </c>
      <c r="L460" s="0" t="str">
        <f aca="false">IF(H460&gt;='Exposure Bands'!$B$6,"High",IF(H460&gt;='Exposure Bands'!$B$5,"Elevated",IF(H460&gt;='Exposure Bands'!$B$4,"Moderate","Low")))</f>
        <v>Moderate</v>
      </c>
      <c r="M460" s="28"/>
    </row>
    <row r="461" customFormat="false" ht="15" hidden="false" customHeight="true" outlineLevel="0" collapsed="false">
      <c r="A461" s="0" t="s">
        <v>2272</v>
      </c>
      <c r="B461" s="0" t="str">
        <f aca="false">IFERROR(INDEX('BLS OEWS May2025'!$B$3:$B$1396,MATCH($A461,'BLS OEWS May2025'!$A$3:$A$1396,0)),"")</f>
        <v>Butchers and Meat Cutters</v>
      </c>
      <c r="C461" s="0" t="s">
        <v>2705</v>
      </c>
      <c r="D461" s="0" t="s">
        <v>2946</v>
      </c>
      <c r="E461" s="0" t="s">
        <v>3826</v>
      </c>
      <c r="F461" s="0" t="str">
        <f aca="false">LEFT($A461,6)&amp;"0"</f>
        <v>51-3020</v>
      </c>
      <c r="G461" s="0" t="n">
        <f aca="false">COUNTIF('HBS Occupation Detail'!$G$3:$G$912,$A461)</f>
        <v>1</v>
      </c>
      <c r="H461" s="27" t="n">
        <f aca="false">AVERAGEIF('HBS Occupation Detail'!$G$3:$G$912,$A461,'HBS Occupation Detail'!$E$3:$E$912)</f>
        <v>0.2</v>
      </c>
      <c r="I461" s="27" t="n">
        <f aca="false">AVERAGEIF('HBS Occupation Detail'!$G$3:$G$912,$A461,'HBS Occupation Detail'!$F$3:$F$912)</f>
        <v>0.37</v>
      </c>
      <c r="J461" s="27" t="n">
        <f aca="false">_xlfn.MAXIFS('HBS Occupation Detail'!$E$3:$E$912,'HBS Occupation Detail'!$G$3:$G$912,$A461)-_xlfn.MINIFS('HBS Occupation Detail'!$E$3:$E$912,'HBS Occupation Detail'!$G$3:$G$912,$A461)</f>
        <v>0</v>
      </c>
      <c r="K461" s="24" t="n">
        <f aca="false">IFERROR(INDEX('BLS OEWS May2025'!$D$3:$D$1396,MATCH($A461,'BLS OEWS May2025'!$A$3:$A$1396,0)),0)</f>
        <v>136430</v>
      </c>
      <c r="L461" s="0" t="str">
        <f aca="false">IF(H461&gt;='Exposure Bands'!$B$6,"High",IF(H461&gt;='Exposure Bands'!$B$5,"Elevated",IF(H461&gt;='Exposure Bands'!$B$4,"Moderate","Low")))</f>
        <v>Moderate</v>
      </c>
      <c r="M461" s="28"/>
    </row>
    <row r="462" customFormat="false" ht="15" hidden="false" customHeight="true" outlineLevel="0" collapsed="false">
      <c r="A462" s="0" t="s">
        <v>1845</v>
      </c>
      <c r="B462" s="0" t="str">
        <f aca="false">IFERROR(INDEX('BLS OEWS May2025'!$B$3:$B$1396,MATCH($A462,'BLS OEWS May2025'!$A$3:$A$1396,0)),"")</f>
        <v>Desktop Publishers</v>
      </c>
      <c r="C462" s="0" t="s">
        <v>2705</v>
      </c>
      <c r="D462" s="0" t="s">
        <v>2713</v>
      </c>
      <c r="E462" s="0" t="s">
        <v>3828</v>
      </c>
      <c r="F462" s="0" t="str">
        <f aca="false">LEFT($A462,6)&amp;"0"</f>
        <v>43-9030</v>
      </c>
      <c r="G462" s="0" t="n">
        <f aca="false">COUNTIF('HBS Occupation Detail'!$G$3:$G$912,$A462)</f>
        <v>1</v>
      </c>
      <c r="H462" s="27" t="n">
        <f aca="false">AVERAGEIF('HBS Occupation Detail'!$G$3:$G$912,$A462,'HBS Occupation Detail'!$E$3:$E$912)</f>
        <v>0.2</v>
      </c>
      <c r="I462" s="27" t="n">
        <f aca="false">AVERAGEIF('HBS Occupation Detail'!$G$3:$G$912,$A462,'HBS Occupation Detail'!$F$3:$F$912)</f>
        <v>0.5</v>
      </c>
      <c r="J462" s="27" t="n">
        <f aca="false">_xlfn.MAXIFS('HBS Occupation Detail'!$E$3:$E$912,'HBS Occupation Detail'!$G$3:$G$912,$A462)-_xlfn.MINIFS('HBS Occupation Detail'!$E$3:$E$912,'HBS Occupation Detail'!$G$3:$G$912,$A462)</f>
        <v>0</v>
      </c>
      <c r="K462" s="24" t="n">
        <f aca="false">IFERROR(INDEX('BLS OEWS May2025'!$D$3:$D$1396,MATCH($A462,'BLS OEWS May2025'!$A$3:$A$1396,0)),0)</f>
        <v>3350</v>
      </c>
      <c r="L462" s="0" t="str">
        <f aca="false">IF(H462&gt;='Exposure Bands'!$B$6,"High",IF(H462&gt;='Exposure Bands'!$B$5,"Elevated",IF(H462&gt;='Exposure Bands'!$B$4,"Moderate","Low")))</f>
        <v>Moderate</v>
      </c>
      <c r="M462" s="28"/>
    </row>
    <row r="463" customFormat="false" ht="15" hidden="false" customHeight="true" outlineLevel="0" collapsed="false">
      <c r="A463" s="0" t="s">
        <v>1159</v>
      </c>
      <c r="B463" s="0" t="str">
        <f aca="false">IFERROR(INDEX('BLS OEWS May2025'!$B$3:$B$1396,MATCH($A463,'BLS OEWS May2025'!$A$3:$A$1396,0)),"")</f>
        <v>Nurse Anesthetists</v>
      </c>
      <c r="C463" s="0" t="s">
        <v>2705</v>
      </c>
      <c r="D463" s="0" t="s">
        <v>2721</v>
      </c>
      <c r="E463" s="0" t="s">
        <v>3830</v>
      </c>
      <c r="F463" s="0" t="str">
        <f aca="false">LEFT($A463,6)&amp;"0"</f>
        <v>29-1150</v>
      </c>
      <c r="G463" s="0" t="n">
        <f aca="false">COUNTIF('HBS Occupation Detail'!$G$3:$G$912,$A463)</f>
        <v>1</v>
      </c>
      <c r="H463" s="27" t="n">
        <f aca="false">AVERAGEIF('HBS Occupation Detail'!$G$3:$G$912,$A463,'HBS Occupation Detail'!$E$3:$E$912)</f>
        <v>0.2</v>
      </c>
      <c r="I463" s="27" t="n">
        <f aca="false">AVERAGEIF('HBS Occupation Detail'!$G$3:$G$912,$A463,'HBS Occupation Detail'!$F$3:$F$912)</f>
        <v>0.41</v>
      </c>
      <c r="J463" s="27" t="n">
        <f aca="false">_xlfn.MAXIFS('HBS Occupation Detail'!$E$3:$E$912,'HBS Occupation Detail'!$G$3:$G$912,$A463)-_xlfn.MINIFS('HBS Occupation Detail'!$E$3:$E$912,'HBS Occupation Detail'!$G$3:$G$912,$A463)</f>
        <v>0</v>
      </c>
      <c r="K463" s="24" t="n">
        <f aca="false">IFERROR(INDEX('BLS OEWS May2025'!$D$3:$D$1396,MATCH($A463,'BLS OEWS May2025'!$A$3:$A$1396,0)),0)</f>
        <v>51840</v>
      </c>
      <c r="L463" s="0" t="str">
        <f aca="false">IF(H463&gt;='Exposure Bands'!$B$6,"High",IF(H463&gt;='Exposure Bands'!$B$5,"Elevated",IF(H463&gt;='Exposure Bands'!$B$4,"Moderate","Low")))</f>
        <v>Moderate</v>
      </c>
      <c r="M463" s="28"/>
    </row>
    <row r="464" customFormat="false" ht="15" hidden="false" customHeight="true" outlineLevel="0" collapsed="false">
      <c r="A464" s="0" t="s">
        <v>2576</v>
      </c>
      <c r="B464" s="0" t="str">
        <f aca="false">IFERROR(INDEX('BLS OEWS May2025'!$B$3:$B$1396,MATCH($A464,'BLS OEWS May2025'!$A$3:$A$1396,0)),"")</f>
        <v>Heavy and Tractor-Trailer Truck Drivers</v>
      </c>
      <c r="C464" s="0" t="s">
        <v>2705</v>
      </c>
      <c r="D464" s="0" t="s">
        <v>2946</v>
      </c>
      <c r="E464" s="0" t="s">
        <v>3834</v>
      </c>
      <c r="F464" s="0" t="str">
        <f aca="false">LEFT($A464,6)&amp;"0"</f>
        <v>53-3030</v>
      </c>
      <c r="G464" s="0" t="n">
        <f aca="false">COUNTIF('HBS Occupation Detail'!$G$3:$G$912,$A464)</f>
        <v>1</v>
      </c>
      <c r="H464" s="27" t="n">
        <f aca="false">AVERAGEIF('HBS Occupation Detail'!$G$3:$G$912,$A464,'HBS Occupation Detail'!$E$3:$E$912)</f>
        <v>0.2</v>
      </c>
      <c r="I464" s="27" t="n">
        <f aca="false">AVERAGEIF('HBS Occupation Detail'!$G$3:$G$912,$A464,'HBS Occupation Detail'!$F$3:$F$912)</f>
        <v>0.36</v>
      </c>
      <c r="J464" s="27" t="n">
        <f aca="false">_xlfn.MAXIFS('HBS Occupation Detail'!$E$3:$E$912,'HBS Occupation Detail'!$G$3:$G$912,$A464)-_xlfn.MINIFS('HBS Occupation Detail'!$E$3:$E$912,'HBS Occupation Detail'!$G$3:$G$912,$A464)</f>
        <v>0</v>
      </c>
      <c r="K464" s="24" t="n">
        <f aca="false">IFERROR(INDEX('BLS OEWS May2025'!$D$3:$D$1396,MATCH($A464,'BLS OEWS May2025'!$A$3:$A$1396,0)),0)</f>
        <v>2062040</v>
      </c>
      <c r="L464" s="0" t="str">
        <f aca="false">IF(H464&gt;='Exposure Bands'!$B$6,"High",IF(H464&gt;='Exposure Bands'!$B$5,"Elevated",IF(H464&gt;='Exposure Bands'!$B$4,"Moderate","Low")))</f>
        <v>Moderate</v>
      </c>
      <c r="M464" s="28"/>
    </row>
    <row r="465" customFormat="false" ht="15" hidden="false" customHeight="true" outlineLevel="0" collapsed="false">
      <c r="A465" s="0" t="s">
        <v>1430</v>
      </c>
      <c r="B465" s="0" t="str">
        <f aca="false">IFERROR(INDEX('BLS OEWS May2025'!$B$3:$B$1396,MATCH($A465,'BLS OEWS May2025'!$A$3:$A$1396,0)),"")</f>
        <v>Cooks, Institution and Cafeteria</v>
      </c>
      <c r="C465" s="0" t="s">
        <v>2705</v>
      </c>
      <c r="D465" s="0" t="s">
        <v>2769</v>
      </c>
      <c r="E465" s="0" t="s">
        <v>3836</v>
      </c>
      <c r="F465" s="0" t="str">
        <f aca="false">LEFT($A465,6)&amp;"0"</f>
        <v>35-2010</v>
      </c>
      <c r="G465" s="0" t="n">
        <f aca="false">COUNTIF('HBS Occupation Detail'!$G$3:$G$912,$A465)</f>
        <v>1</v>
      </c>
      <c r="H465" s="27" t="n">
        <f aca="false">AVERAGEIF('HBS Occupation Detail'!$G$3:$G$912,$A465,'HBS Occupation Detail'!$E$3:$E$912)</f>
        <v>0.2</v>
      </c>
      <c r="I465" s="27" t="n">
        <f aca="false">AVERAGEIF('HBS Occupation Detail'!$G$3:$G$912,$A465,'HBS Occupation Detail'!$F$3:$F$912)</f>
        <v>0.4</v>
      </c>
      <c r="J465" s="27" t="n">
        <f aca="false">_xlfn.MAXIFS('HBS Occupation Detail'!$E$3:$E$912,'HBS Occupation Detail'!$G$3:$G$912,$A465)-_xlfn.MINIFS('HBS Occupation Detail'!$E$3:$E$912,'HBS Occupation Detail'!$G$3:$G$912,$A465)</f>
        <v>0</v>
      </c>
      <c r="K465" s="24" t="n">
        <f aca="false">IFERROR(INDEX('BLS OEWS May2025'!$D$3:$D$1396,MATCH($A465,'BLS OEWS May2025'!$A$3:$A$1396,0)),0)</f>
        <v>441050</v>
      </c>
      <c r="L465" s="0" t="str">
        <f aca="false">IF(H465&gt;='Exposure Bands'!$B$6,"High",IF(H465&gt;='Exposure Bands'!$B$5,"Elevated",IF(H465&gt;='Exposure Bands'!$B$4,"Moderate","Low")))</f>
        <v>Moderate</v>
      </c>
      <c r="M465" s="28"/>
    </row>
    <row r="466" customFormat="false" ht="15" hidden="false" customHeight="true" outlineLevel="0" collapsed="false">
      <c r="A466" s="0" t="s">
        <v>1038</v>
      </c>
      <c r="B466" s="0" t="str">
        <f aca="false">IFERROR(INDEX('BLS OEWS May2025'!$B$3:$B$1396,MATCH($A466,'BLS OEWS May2025'!$A$3:$A$1396,0)),"")</f>
        <v>Musicians and Singers</v>
      </c>
      <c r="C466" s="0" t="s">
        <v>2705</v>
      </c>
      <c r="D466" s="0" t="s">
        <v>2716</v>
      </c>
      <c r="E466" s="0" t="s">
        <v>3838</v>
      </c>
      <c r="F466" s="0" t="str">
        <f aca="false">LEFT($A466,6)&amp;"0"</f>
        <v>27-2040</v>
      </c>
      <c r="G466" s="0" t="n">
        <f aca="false">COUNTIF('HBS Occupation Detail'!$G$3:$G$912,$A466)</f>
        <v>1</v>
      </c>
      <c r="H466" s="27" t="n">
        <f aca="false">AVERAGEIF('HBS Occupation Detail'!$G$3:$G$912,$A466,'HBS Occupation Detail'!$E$3:$E$912)</f>
        <v>0.2</v>
      </c>
      <c r="I466" s="27" t="n">
        <f aca="false">AVERAGEIF('HBS Occupation Detail'!$G$3:$G$912,$A466,'HBS Occupation Detail'!$F$3:$F$912)</f>
        <v>0.41</v>
      </c>
      <c r="J466" s="27" t="n">
        <f aca="false">_xlfn.MAXIFS('HBS Occupation Detail'!$E$3:$E$912,'HBS Occupation Detail'!$G$3:$G$912,$A466)-_xlfn.MINIFS('HBS Occupation Detail'!$E$3:$E$912,'HBS Occupation Detail'!$G$3:$G$912,$A466)</f>
        <v>0</v>
      </c>
      <c r="K466" s="24" t="n">
        <f aca="false">IFERROR(INDEX('BLS OEWS May2025'!$D$3:$D$1396,MATCH($A466,'BLS OEWS May2025'!$A$3:$A$1396,0)),0)</f>
        <v>36180</v>
      </c>
      <c r="L466" s="0" t="str">
        <f aca="false">IF(H466&gt;='Exposure Bands'!$B$6,"High",IF(H466&gt;='Exposure Bands'!$B$5,"Elevated",IF(H466&gt;='Exposure Bands'!$B$4,"Moderate","Low")))</f>
        <v>Moderate</v>
      </c>
      <c r="M466" s="28"/>
    </row>
    <row r="467" customFormat="false" ht="15" hidden="false" customHeight="true" outlineLevel="0" collapsed="false">
      <c r="A467" s="0" t="s">
        <v>1129</v>
      </c>
      <c r="B467" s="0" t="str">
        <f aca="false">IFERROR(INDEX('BLS OEWS May2025'!$B$3:$B$1396,MATCH($A467,'BLS OEWS May2025'!$A$3:$A$1396,0)),"")</f>
        <v>Physician Assistants</v>
      </c>
      <c r="C467" s="0" t="s">
        <v>2705</v>
      </c>
      <c r="D467" s="0" t="s">
        <v>2721</v>
      </c>
      <c r="E467" s="0" t="s">
        <v>4486</v>
      </c>
      <c r="F467" s="0" t="str">
        <f aca="false">LEFT($A467,6)&amp;"0"</f>
        <v>29-1070</v>
      </c>
      <c r="G467" s="0" t="n">
        <f aca="false">COUNTIF('HBS Occupation Detail'!$G$3:$G$912,$A467)</f>
        <v>2</v>
      </c>
      <c r="H467" s="27" t="n">
        <f aca="false">AVERAGEIF('HBS Occupation Detail'!$G$3:$G$912,$A467,'HBS Occupation Detail'!$E$3:$E$912)</f>
        <v>0.195</v>
      </c>
      <c r="I467" s="27" t="n">
        <f aca="false">AVERAGEIF('HBS Occupation Detail'!$G$3:$G$912,$A467,'HBS Occupation Detail'!$F$3:$F$912)</f>
        <v>0.395</v>
      </c>
      <c r="J467" s="27" t="n">
        <f aca="false">_xlfn.MAXIFS('HBS Occupation Detail'!$E$3:$E$912,'HBS Occupation Detail'!$G$3:$G$912,$A467)-_xlfn.MINIFS('HBS Occupation Detail'!$E$3:$E$912,'HBS Occupation Detail'!$G$3:$G$912,$A467)</f>
        <v>0.21</v>
      </c>
      <c r="K467" s="24" t="n">
        <f aca="false">IFERROR(INDEX('BLS OEWS May2025'!$D$3:$D$1396,MATCH($A467,'BLS OEWS May2025'!$A$3:$A$1396,0)),0)</f>
        <v>162150</v>
      </c>
      <c r="L467" s="0" t="str">
        <f aca="false">IF(H467&gt;='Exposure Bands'!$B$6,"High",IF(H467&gt;='Exposure Bands'!$B$5,"Elevated",IF(H467&gt;='Exposure Bands'!$B$4,"Moderate","Low")))</f>
        <v>Low</v>
      </c>
      <c r="M467" s="28" t="s">
        <v>4551</v>
      </c>
    </row>
    <row r="468" customFormat="false" ht="15" hidden="false" customHeight="true" outlineLevel="0" collapsed="false">
      <c r="A468" s="0" t="s">
        <v>562</v>
      </c>
      <c r="B468" s="0" t="str">
        <f aca="false">IFERROR(INDEX('BLS OEWS May2025'!$B$3:$B$1396,MATCH($A468,'BLS OEWS May2025'!$A$3:$A$1396,0)),"")</f>
        <v>Engineering Technologists and Technicians, Except Drafters, All Other</v>
      </c>
      <c r="C468" s="0" t="s">
        <v>2705</v>
      </c>
      <c r="D468" s="0" t="s">
        <v>2865</v>
      </c>
      <c r="E468" s="0" t="s">
        <v>4486</v>
      </c>
      <c r="F468" s="0" t="str">
        <f aca="false">LEFT($A468,6)&amp;"0"</f>
        <v>17-3020</v>
      </c>
      <c r="G468" s="0" t="n">
        <f aca="false">COUNTIF('HBS Occupation Detail'!$G$3:$G$912,$A468)</f>
        <v>2</v>
      </c>
      <c r="H468" s="27" t="n">
        <f aca="false">AVERAGEIF('HBS Occupation Detail'!$G$3:$G$912,$A468,'HBS Occupation Detail'!$E$3:$E$912)</f>
        <v>0.19</v>
      </c>
      <c r="I468" s="27" t="n">
        <f aca="false">AVERAGEIF('HBS Occupation Detail'!$G$3:$G$912,$A468,'HBS Occupation Detail'!$F$3:$F$912)</f>
        <v>0.415</v>
      </c>
      <c r="J468" s="27" t="n">
        <f aca="false">_xlfn.MAXIFS('HBS Occupation Detail'!$E$3:$E$912,'HBS Occupation Detail'!$G$3:$G$912,$A468)-_xlfn.MINIFS('HBS Occupation Detail'!$E$3:$E$912,'HBS Occupation Detail'!$G$3:$G$912,$A468)</f>
        <v>0.08</v>
      </c>
      <c r="K468" s="24" t="n">
        <f aca="false">IFERROR(INDEX('BLS OEWS May2025'!$D$3:$D$1396,MATCH($A468,'BLS OEWS May2025'!$A$3:$A$1396,0)),0)</f>
        <v>59930</v>
      </c>
      <c r="L468" s="0" t="str">
        <f aca="false">IF(H468&gt;='Exposure Bands'!$B$6,"High",IF(H468&gt;='Exposure Bands'!$B$5,"Elevated",IF(H468&gt;='Exposure Bands'!$B$4,"Moderate","Low")))</f>
        <v>Low</v>
      </c>
      <c r="M468" s="28" t="s">
        <v>4552</v>
      </c>
    </row>
    <row r="469" customFormat="false" ht="15" hidden="false" customHeight="true" outlineLevel="0" collapsed="false">
      <c r="A469" s="0" t="s">
        <v>996</v>
      </c>
      <c r="B469" s="0" t="str">
        <f aca="false">IFERROR(INDEX('BLS OEWS May2025'!$B$3:$B$1396,MATCH($A469,'BLS OEWS May2025'!$A$3:$A$1396,0)),"")</f>
        <v>Commercial and Industrial Designers</v>
      </c>
      <c r="C469" s="0" t="s">
        <v>2705</v>
      </c>
      <c r="D469" s="0" t="s">
        <v>2716</v>
      </c>
      <c r="E469" s="0" t="s">
        <v>3840</v>
      </c>
      <c r="F469" s="0" t="str">
        <f aca="false">LEFT($A469,6)&amp;"0"</f>
        <v>27-1020</v>
      </c>
      <c r="G469" s="0" t="n">
        <f aca="false">COUNTIF('HBS Occupation Detail'!$G$3:$G$912,$A469)</f>
        <v>1</v>
      </c>
      <c r="H469" s="27" t="n">
        <f aca="false">AVERAGEIF('HBS Occupation Detail'!$G$3:$G$912,$A469,'HBS Occupation Detail'!$E$3:$E$912)</f>
        <v>0.19</v>
      </c>
      <c r="I469" s="27" t="n">
        <f aca="false">AVERAGEIF('HBS Occupation Detail'!$G$3:$G$912,$A469,'HBS Occupation Detail'!$F$3:$F$912)</f>
        <v>0.5</v>
      </c>
      <c r="J469" s="27" t="n">
        <f aca="false">_xlfn.MAXIFS('HBS Occupation Detail'!$E$3:$E$912,'HBS Occupation Detail'!$G$3:$G$912,$A469)-_xlfn.MINIFS('HBS Occupation Detail'!$E$3:$E$912,'HBS Occupation Detail'!$G$3:$G$912,$A469)</f>
        <v>0</v>
      </c>
      <c r="K469" s="24" t="n">
        <f aca="false">IFERROR(INDEX('BLS OEWS May2025'!$D$3:$D$1396,MATCH($A469,'BLS OEWS May2025'!$A$3:$A$1396,0)),0)</f>
        <v>33490</v>
      </c>
      <c r="L469" s="0" t="str">
        <f aca="false">IF(H469&gt;='Exposure Bands'!$B$6,"High",IF(H469&gt;='Exposure Bands'!$B$5,"Elevated",IF(H469&gt;='Exposure Bands'!$B$4,"Moderate","Low")))</f>
        <v>Low</v>
      </c>
      <c r="M469" s="28"/>
    </row>
    <row r="470" customFormat="false" ht="15" hidden="false" customHeight="true" outlineLevel="0" collapsed="false">
      <c r="A470" s="0" t="s">
        <v>2006</v>
      </c>
      <c r="B470" s="0" t="str">
        <f aca="false">IFERROR(INDEX('BLS OEWS May2025'!$B$3:$B$1396,MATCH($A470,'BLS OEWS May2025'!$A$3:$A$1396,0)),"")</f>
        <v>Solar Photovoltaic Installers</v>
      </c>
      <c r="C470" s="0" t="s">
        <v>2705</v>
      </c>
      <c r="D470" s="0" t="s">
        <v>2946</v>
      </c>
      <c r="E470" s="0" t="s">
        <v>3842</v>
      </c>
      <c r="F470" s="0" t="str">
        <f aca="false">LEFT($A470,6)&amp;"0"</f>
        <v>47-2230</v>
      </c>
      <c r="G470" s="0" t="n">
        <f aca="false">COUNTIF('HBS Occupation Detail'!$G$3:$G$912,$A470)</f>
        <v>1</v>
      </c>
      <c r="H470" s="27" t="n">
        <f aca="false">AVERAGEIF('HBS Occupation Detail'!$G$3:$G$912,$A470,'HBS Occupation Detail'!$E$3:$E$912)</f>
        <v>0.19</v>
      </c>
      <c r="I470" s="27" t="n">
        <f aca="false">AVERAGEIF('HBS Occupation Detail'!$G$3:$G$912,$A470,'HBS Occupation Detail'!$F$3:$F$912)</f>
        <v>0.47</v>
      </c>
      <c r="J470" s="27" t="n">
        <f aca="false">_xlfn.MAXIFS('HBS Occupation Detail'!$E$3:$E$912,'HBS Occupation Detail'!$G$3:$G$912,$A470)-_xlfn.MINIFS('HBS Occupation Detail'!$E$3:$E$912,'HBS Occupation Detail'!$G$3:$G$912,$A470)</f>
        <v>0</v>
      </c>
      <c r="K470" s="24" t="n">
        <f aca="false">IFERROR(INDEX('BLS OEWS May2025'!$D$3:$D$1396,MATCH($A470,'BLS OEWS May2025'!$A$3:$A$1396,0)),0)</f>
        <v>31350</v>
      </c>
      <c r="L470" s="0" t="str">
        <f aca="false">IF(H470&gt;='Exposure Bands'!$B$6,"High",IF(H470&gt;='Exposure Bands'!$B$5,"Elevated",IF(H470&gt;='Exposure Bands'!$B$4,"Moderate","Low")))</f>
        <v>Low</v>
      </c>
      <c r="M470" s="28"/>
    </row>
    <row r="471" customFormat="false" ht="15" hidden="false" customHeight="true" outlineLevel="0" collapsed="false">
      <c r="A471" s="0" t="s">
        <v>1370</v>
      </c>
      <c r="B471" s="0" t="str">
        <f aca="false">IFERROR(INDEX('BLS OEWS May2025'!$B$3:$B$1396,MATCH($A471,'BLS OEWS May2025'!$A$3:$A$1396,0)),"")</f>
        <v>Bailiffs</v>
      </c>
      <c r="C471" s="0" t="s">
        <v>2705</v>
      </c>
      <c r="D471" s="0" t="s">
        <v>2769</v>
      </c>
      <c r="E471" s="0" t="s">
        <v>1371</v>
      </c>
      <c r="F471" s="0" t="str">
        <f aca="false">LEFT($A471,6)&amp;"0"</f>
        <v>33-3010</v>
      </c>
      <c r="G471" s="0" t="n">
        <f aca="false">COUNTIF('HBS Occupation Detail'!$G$3:$G$912,$A471)</f>
        <v>1</v>
      </c>
      <c r="H471" s="27" t="n">
        <f aca="false">AVERAGEIF('HBS Occupation Detail'!$G$3:$G$912,$A471,'HBS Occupation Detail'!$E$3:$E$912)</f>
        <v>0.19</v>
      </c>
      <c r="I471" s="27" t="n">
        <f aca="false">AVERAGEIF('HBS Occupation Detail'!$G$3:$G$912,$A471,'HBS Occupation Detail'!$F$3:$F$912)</f>
        <v>0.31</v>
      </c>
      <c r="J471" s="27" t="n">
        <f aca="false">_xlfn.MAXIFS('HBS Occupation Detail'!$E$3:$E$912,'HBS Occupation Detail'!$G$3:$G$912,$A471)-_xlfn.MINIFS('HBS Occupation Detail'!$E$3:$E$912,'HBS Occupation Detail'!$G$3:$G$912,$A471)</f>
        <v>0</v>
      </c>
      <c r="K471" s="24" t="n">
        <f aca="false">IFERROR(INDEX('BLS OEWS May2025'!$D$3:$D$1396,MATCH($A471,'BLS OEWS May2025'!$A$3:$A$1396,0)),0)</f>
        <v>17310</v>
      </c>
      <c r="L471" s="0" t="str">
        <f aca="false">IF(H471&gt;='Exposure Bands'!$B$6,"High",IF(H471&gt;='Exposure Bands'!$B$5,"Elevated",IF(H471&gt;='Exposure Bands'!$B$4,"Moderate","Low")))</f>
        <v>Low</v>
      </c>
      <c r="M471" s="28"/>
    </row>
    <row r="472" customFormat="false" ht="15" hidden="false" customHeight="true" outlineLevel="0" collapsed="false">
      <c r="A472" s="0" t="s">
        <v>2391</v>
      </c>
      <c r="B472" s="0" t="str">
        <f aca="false">IFERROR(INDEX('BLS OEWS May2025'!$B$3:$B$1396,MATCH($A472,'BLS OEWS May2025'!$A$3:$A$1396,0)),"")</f>
        <v>Textile Cutting Machine Setters, Operators, and Tenders</v>
      </c>
      <c r="C472" s="0" t="s">
        <v>2705</v>
      </c>
      <c r="D472" s="0" t="s">
        <v>2946</v>
      </c>
      <c r="E472" s="0" t="s">
        <v>3845</v>
      </c>
      <c r="F472" s="0" t="str">
        <f aca="false">LEFT($A472,6)&amp;"0"</f>
        <v>51-6060</v>
      </c>
      <c r="G472" s="0" t="n">
        <f aca="false">COUNTIF('HBS Occupation Detail'!$G$3:$G$912,$A472)</f>
        <v>1</v>
      </c>
      <c r="H472" s="27" t="n">
        <f aca="false">AVERAGEIF('HBS Occupation Detail'!$G$3:$G$912,$A472,'HBS Occupation Detail'!$E$3:$E$912)</f>
        <v>0.19</v>
      </c>
      <c r="I472" s="27" t="n">
        <f aca="false">AVERAGEIF('HBS Occupation Detail'!$G$3:$G$912,$A472,'HBS Occupation Detail'!$F$3:$F$912)</f>
        <v>0.35</v>
      </c>
      <c r="J472" s="27" t="n">
        <f aca="false">_xlfn.MAXIFS('HBS Occupation Detail'!$E$3:$E$912,'HBS Occupation Detail'!$G$3:$G$912,$A472)-_xlfn.MINIFS('HBS Occupation Detail'!$E$3:$E$912,'HBS Occupation Detail'!$G$3:$G$912,$A472)</f>
        <v>0</v>
      </c>
      <c r="K472" s="24" t="n">
        <f aca="false">IFERROR(INDEX('BLS OEWS May2025'!$D$3:$D$1396,MATCH($A472,'BLS OEWS May2025'!$A$3:$A$1396,0)),0)</f>
        <v>9000</v>
      </c>
      <c r="L472" s="0" t="str">
        <f aca="false">IF(H472&gt;='Exposure Bands'!$B$6,"High",IF(H472&gt;='Exposure Bands'!$B$5,"Elevated",IF(H472&gt;='Exposure Bands'!$B$4,"Moderate","Low")))</f>
        <v>Low</v>
      </c>
      <c r="M472" s="28"/>
    </row>
    <row r="473" customFormat="false" ht="15" hidden="false" customHeight="true" outlineLevel="0" collapsed="false">
      <c r="A473" s="0" t="s">
        <v>1008</v>
      </c>
      <c r="B473" s="0" t="str">
        <f aca="false">IFERROR(INDEX('BLS OEWS May2025'!$B$3:$B$1396,MATCH($A473,'BLS OEWS May2025'!$A$3:$A$1396,0)),"")</f>
        <v>Set and Exhibit Designers</v>
      </c>
      <c r="C473" s="0" t="s">
        <v>2705</v>
      </c>
      <c r="D473" s="0" t="s">
        <v>2716</v>
      </c>
      <c r="E473" s="0" t="s">
        <v>3847</v>
      </c>
      <c r="F473" s="0" t="str">
        <f aca="false">LEFT($A473,6)&amp;"0"</f>
        <v>27-1020</v>
      </c>
      <c r="G473" s="0" t="n">
        <f aca="false">COUNTIF('HBS Occupation Detail'!$G$3:$G$912,$A473)</f>
        <v>1</v>
      </c>
      <c r="H473" s="27" t="n">
        <f aca="false">AVERAGEIF('HBS Occupation Detail'!$G$3:$G$912,$A473,'HBS Occupation Detail'!$E$3:$E$912)</f>
        <v>0.19</v>
      </c>
      <c r="I473" s="27" t="n">
        <f aca="false">AVERAGEIF('HBS Occupation Detail'!$G$3:$G$912,$A473,'HBS Occupation Detail'!$F$3:$F$912)</f>
        <v>0.48</v>
      </c>
      <c r="J473" s="27" t="n">
        <f aca="false">_xlfn.MAXIFS('HBS Occupation Detail'!$E$3:$E$912,'HBS Occupation Detail'!$G$3:$G$912,$A473)-_xlfn.MINIFS('HBS Occupation Detail'!$E$3:$E$912,'HBS Occupation Detail'!$G$3:$G$912,$A473)</f>
        <v>0</v>
      </c>
      <c r="K473" s="24" t="n">
        <f aca="false">IFERROR(INDEX('BLS OEWS May2025'!$D$3:$D$1396,MATCH($A473,'BLS OEWS May2025'!$A$3:$A$1396,0)),0)</f>
        <v>10630</v>
      </c>
      <c r="L473" s="0" t="str">
        <f aca="false">IF(H473&gt;='Exposure Bands'!$B$6,"High",IF(H473&gt;='Exposure Bands'!$B$5,"Elevated",IF(H473&gt;='Exposure Bands'!$B$4,"Moderate","Low")))</f>
        <v>Low</v>
      </c>
      <c r="M473" s="28"/>
    </row>
    <row r="474" customFormat="false" ht="15" hidden="false" customHeight="true" outlineLevel="0" collapsed="false">
      <c r="A474" s="0" t="s">
        <v>1229</v>
      </c>
      <c r="B474" s="0" t="str">
        <f aca="false">IFERROR(INDEX('BLS OEWS May2025'!$B$3:$B$1396,MATCH($A474,'BLS OEWS May2025'!$A$3:$A$1396,0)),"")</f>
        <v>Magnetic Resonance Imaging Technologists</v>
      </c>
      <c r="C474" s="0" t="s">
        <v>2705</v>
      </c>
      <c r="D474" s="0" t="s">
        <v>2721</v>
      </c>
      <c r="E474" s="0" t="s">
        <v>3849</v>
      </c>
      <c r="F474" s="0" t="str">
        <f aca="false">LEFT($A474,6)&amp;"0"</f>
        <v>29-2030</v>
      </c>
      <c r="G474" s="0" t="n">
        <f aca="false">COUNTIF('HBS Occupation Detail'!$G$3:$G$912,$A474)</f>
        <v>1</v>
      </c>
      <c r="H474" s="27" t="n">
        <f aca="false">AVERAGEIF('HBS Occupation Detail'!$G$3:$G$912,$A474,'HBS Occupation Detail'!$E$3:$E$912)</f>
        <v>0.19</v>
      </c>
      <c r="I474" s="27" t="n">
        <f aca="false">AVERAGEIF('HBS Occupation Detail'!$G$3:$G$912,$A474,'HBS Occupation Detail'!$F$3:$F$912)</f>
        <v>0.38</v>
      </c>
      <c r="J474" s="27" t="n">
        <f aca="false">_xlfn.MAXIFS('HBS Occupation Detail'!$E$3:$E$912,'HBS Occupation Detail'!$G$3:$G$912,$A474)-_xlfn.MINIFS('HBS Occupation Detail'!$E$3:$E$912,'HBS Occupation Detail'!$G$3:$G$912,$A474)</f>
        <v>0</v>
      </c>
      <c r="K474" s="24" t="n">
        <f aca="false">IFERROR(INDEX('BLS OEWS May2025'!$D$3:$D$1396,MATCH($A474,'BLS OEWS May2025'!$A$3:$A$1396,0)),0)</f>
        <v>43390</v>
      </c>
      <c r="L474" s="0" t="str">
        <f aca="false">IF(H474&gt;='Exposure Bands'!$B$6,"High",IF(H474&gt;='Exposure Bands'!$B$5,"Elevated",IF(H474&gt;='Exposure Bands'!$B$4,"Moderate","Low")))</f>
        <v>Low</v>
      </c>
      <c r="M474" s="28"/>
    </row>
    <row r="475" customFormat="false" ht="15" hidden="false" customHeight="true" outlineLevel="0" collapsed="false">
      <c r="A475" s="0" t="s">
        <v>1227</v>
      </c>
      <c r="B475" s="0" t="str">
        <f aca="false">IFERROR(INDEX('BLS OEWS May2025'!$B$3:$B$1396,MATCH($A475,'BLS OEWS May2025'!$A$3:$A$1396,0)),"")</f>
        <v>Radiologic Technologists and Technicians</v>
      </c>
      <c r="C475" s="0" t="s">
        <v>2705</v>
      </c>
      <c r="D475" s="0" t="s">
        <v>2721</v>
      </c>
      <c r="E475" s="0" t="s">
        <v>3855</v>
      </c>
      <c r="F475" s="0" t="str">
        <f aca="false">LEFT($A475,6)&amp;"0"</f>
        <v>29-2030</v>
      </c>
      <c r="G475" s="0" t="n">
        <f aca="false">COUNTIF('HBS Occupation Detail'!$G$3:$G$912,$A475)</f>
        <v>1</v>
      </c>
      <c r="H475" s="27" t="n">
        <f aca="false">AVERAGEIF('HBS Occupation Detail'!$G$3:$G$912,$A475,'HBS Occupation Detail'!$E$3:$E$912)</f>
        <v>0.19</v>
      </c>
      <c r="I475" s="27" t="n">
        <f aca="false">AVERAGEIF('HBS Occupation Detail'!$G$3:$G$912,$A475,'HBS Occupation Detail'!$F$3:$F$912)</f>
        <v>0.36</v>
      </c>
      <c r="J475" s="27" t="n">
        <f aca="false">_xlfn.MAXIFS('HBS Occupation Detail'!$E$3:$E$912,'HBS Occupation Detail'!$G$3:$G$912,$A475)-_xlfn.MINIFS('HBS Occupation Detail'!$E$3:$E$912,'HBS Occupation Detail'!$G$3:$G$912,$A475)</f>
        <v>0</v>
      </c>
      <c r="K475" s="24" t="n">
        <f aca="false">IFERROR(INDEX('BLS OEWS May2025'!$D$3:$D$1396,MATCH($A475,'BLS OEWS May2025'!$A$3:$A$1396,0)),0)</f>
        <v>230490</v>
      </c>
      <c r="L475" s="0" t="str">
        <f aca="false">IF(H475&gt;='Exposure Bands'!$B$6,"High",IF(H475&gt;='Exposure Bands'!$B$5,"Elevated",IF(H475&gt;='Exposure Bands'!$B$4,"Moderate","Low")))</f>
        <v>Low</v>
      </c>
      <c r="M475" s="28"/>
    </row>
    <row r="476" customFormat="false" ht="15" hidden="false" customHeight="true" outlineLevel="0" collapsed="false">
      <c r="A476" s="0" t="s">
        <v>2247</v>
      </c>
      <c r="B476" s="0" t="str">
        <f aca="false">IFERROR(INDEX('BLS OEWS May2025'!$B$3:$B$1396,MATCH($A476,'BLS OEWS May2025'!$A$3:$A$1396,0)),"")</f>
        <v>Coil Winders, Tapers, and Finishers</v>
      </c>
      <c r="C476" s="0" t="s">
        <v>2705</v>
      </c>
      <c r="D476" s="0" t="s">
        <v>2946</v>
      </c>
      <c r="E476" s="0" t="s">
        <v>3857</v>
      </c>
      <c r="F476" s="0" t="str">
        <f aca="false">LEFT($A476,6)&amp;"0"</f>
        <v>51-2020</v>
      </c>
      <c r="G476" s="0" t="n">
        <f aca="false">COUNTIF('HBS Occupation Detail'!$G$3:$G$912,$A476)</f>
        <v>1</v>
      </c>
      <c r="H476" s="27" t="n">
        <f aca="false">AVERAGEIF('HBS Occupation Detail'!$G$3:$G$912,$A476,'HBS Occupation Detail'!$E$3:$E$912)</f>
        <v>0.19</v>
      </c>
      <c r="I476" s="27" t="n">
        <f aca="false">AVERAGEIF('HBS Occupation Detail'!$G$3:$G$912,$A476,'HBS Occupation Detail'!$F$3:$F$912)</f>
        <v>0.3</v>
      </c>
      <c r="J476" s="27" t="n">
        <f aca="false">_xlfn.MAXIFS('HBS Occupation Detail'!$E$3:$E$912,'HBS Occupation Detail'!$G$3:$G$912,$A476)-_xlfn.MINIFS('HBS Occupation Detail'!$E$3:$E$912,'HBS Occupation Detail'!$G$3:$G$912,$A476)</f>
        <v>0</v>
      </c>
      <c r="K476" s="24" t="n">
        <f aca="false">IFERROR(INDEX('BLS OEWS May2025'!$D$3:$D$1396,MATCH($A476,'BLS OEWS May2025'!$A$3:$A$1396,0)),0)</f>
        <v>12840</v>
      </c>
      <c r="L476" s="0" t="str">
        <f aca="false">IF(H476&gt;='Exposure Bands'!$B$6,"High",IF(H476&gt;='Exposure Bands'!$B$5,"Elevated",IF(H476&gt;='Exposure Bands'!$B$4,"Moderate","Low")))</f>
        <v>Low</v>
      </c>
      <c r="M476" s="28"/>
    </row>
    <row r="477" customFormat="false" ht="15" hidden="false" customHeight="true" outlineLevel="0" collapsed="false">
      <c r="A477" s="0" t="s">
        <v>2214</v>
      </c>
      <c r="B477" s="0" t="str">
        <f aca="false">IFERROR(INDEX('BLS OEWS May2025'!$B$3:$B$1396,MATCH($A477,'BLS OEWS May2025'!$A$3:$A$1396,0)),"")</f>
        <v>Wind Turbine Service Technicians</v>
      </c>
      <c r="C477" s="0" t="s">
        <v>2705</v>
      </c>
      <c r="D477" s="0" t="s">
        <v>2769</v>
      </c>
      <c r="E477" s="0" t="s">
        <v>3859</v>
      </c>
      <c r="F477" s="0" t="str">
        <f aca="false">LEFT($A477,6)&amp;"0"</f>
        <v>49-9080</v>
      </c>
      <c r="G477" s="0" t="n">
        <f aca="false">COUNTIF('HBS Occupation Detail'!$G$3:$G$912,$A477)</f>
        <v>1</v>
      </c>
      <c r="H477" s="27" t="n">
        <f aca="false">AVERAGEIF('HBS Occupation Detail'!$G$3:$G$912,$A477,'HBS Occupation Detail'!$E$3:$E$912)</f>
        <v>0.19</v>
      </c>
      <c r="I477" s="27" t="n">
        <f aca="false">AVERAGEIF('HBS Occupation Detail'!$G$3:$G$912,$A477,'HBS Occupation Detail'!$F$3:$F$912)</f>
        <v>0.43</v>
      </c>
      <c r="J477" s="27" t="n">
        <f aca="false">_xlfn.MAXIFS('HBS Occupation Detail'!$E$3:$E$912,'HBS Occupation Detail'!$G$3:$G$912,$A477)-_xlfn.MINIFS('HBS Occupation Detail'!$E$3:$E$912,'HBS Occupation Detail'!$G$3:$G$912,$A477)</f>
        <v>0</v>
      </c>
      <c r="K477" s="24" t="n">
        <f aca="false">IFERROR(INDEX('BLS OEWS May2025'!$D$3:$D$1396,MATCH($A477,'BLS OEWS May2025'!$A$3:$A$1396,0)),0)</f>
        <v>9980</v>
      </c>
      <c r="L477" s="0" t="str">
        <f aca="false">IF(H477&gt;='Exposure Bands'!$B$6,"High",IF(H477&gt;='Exposure Bands'!$B$5,"Elevated",IF(H477&gt;='Exposure Bands'!$B$4,"Moderate","Low")))</f>
        <v>Low</v>
      </c>
      <c r="M477" s="28"/>
    </row>
    <row r="478" customFormat="false" ht="15" hidden="false" customHeight="true" outlineLevel="0" collapsed="false">
      <c r="A478" s="0" t="s">
        <v>1571</v>
      </c>
      <c r="B478" s="0" t="str">
        <f aca="false">IFERROR(INDEX('BLS OEWS May2025'!$B$3:$B$1396,MATCH($A478,'BLS OEWS May2025'!$A$3:$A$1396,0)),"")</f>
        <v>Barbers</v>
      </c>
      <c r="C478" s="0" t="s">
        <v>2705</v>
      </c>
      <c r="D478" s="0" t="s">
        <v>2769</v>
      </c>
      <c r="E478" s="0" t="s">
        <v>1572</v>
      </c>
      <c r="F478" s="0" t="str">
        <f aca="false">LEFT($A478,6)&amp;"0"</f>
        <v>39-5010</v>
      </c>
      <c r="G478" s="0" t="n">
        <f aca="false">COUNTIF('HBS Occupation Detail'!$G$3:$G$912,$A478)</f>
        <v>1</v>
      </c>
      <c r="H478" s="27" t="n">
        <f aca="false">AVERAGEIF('HBS Occupation Detail'!$G$3:$G$912,$A478,'HBS Occupation Detail'!$E$3:$E$912)</f>
        <v>0.19</v>
      </c>
      <c r="I478" s="27" t="n">
        <f aca="false">AVERAGEIF('HBS Occupation Detail'!$G$3:$G$912,$A478,'HBS Occupation Detail'!$F$3:$F$912)</f>
        <v>0.41</v>
      </c>
      <c r="J478" s="27" t="n">
        <f aca="false">_xlfn.MAXIFS('HBS Occupation Detail'!$E$3:$E$912,'HBS Occupation Detail'!$G$3:$G$912,$A478)-_xlfn.MINIFS('HBS Occupation Detail'!$E$3:$E$912,'HBS Occupation Detail'!$G$3:$G$912,$A478)</f>
        <v>0</v>
      </c>
      <c r="K478" s="24" t="n">
        <f aca="false">IFERROR(INDEX('BLS OEWS May2025'!$D$3:$D$1396,MATCH($A478,'BLS OEWS May2025'!$A$3:$A$1396,0)),0)</f>
        <v>15000</v>
      </c>
      <c r="L478" s="0" t="str">
        <f aca="false">IF(H478&gt;='Exposure Bands'!$B$6,"High",IF(H478&gt;='Exposure Bands'!$B$5,"Elevated",IF(H478&gt;='Exposure Bands'!$B$4,"Moderate","Low")))</f>
        <v>Low</v>
      </c>
      <c r="M478" s="28"/>
    </row>
    <row r="479" customFormat="false" ht="15" hidden="false" customHeight="true" outlineLevel="0" collapsed="false">
      <c r="A479" s="0" t="s">
        <v>1453</v>
      </c>
      <c r="B479" s="0" t="str">
        <f aca="false">IFERROR(INDEX('BLS OEWS May2025'!$B$3:$B$1396,MATCH($A479,'BLS OEWS May2025'!$A$3:$A$1396,0)),"")</f>
        <v>Waiters and Waitresses</v>
      </c>
      <c r="C479" s="0" t="s">
        <v>2705</v>
      </c>
      <c r="D479" s="0" t="s">
        <v>2769</v>
      </c>
      <c r="E479" s="0" t="s">
        <v>3862</v>
      </c>
      <c r="F479" s="0" t="str">
        <f aca="false">LEFT($A479,6)&amp;"0"</f>
        <v>35-3030</v>
      </c>
      <c r="G479" s="0" t="n">
        <f aca="false">COUNTIF('HBS Occupation Detail'!$G$3:$G$912,$A479)</f>
        <v>1</v>
      </c>
      <c r="H479" s="27" t="n">
        <f aca="false">AVERAGEIF('HBS Occupation Detail'!$G$3:$G$912,$A479,'HBS Occupation Detail'!$E$3:$E$912)</f>
        <v>0.19</v>
      </c>
      <c r="I479" s="27" t="n">
        <f aca="false">AVERAGEIF('HBS Occupation Detail'!$G$3:$G$912,$A479,'HBS Occupation Detail'!$F$3:$F$912)</f>
        <v>0.35</v>
      </c>
      <c r="J479" s="27" t="n">
        <f aca="false">_xlfn.MAXIFS('HBS Occupation Detail'!$E$3:$E$912,'HBS Occupation Detail'!$G$3:$G$912,$A479)-_xlfn.MINIFS('HBS Occupation Detail'!$E$3:$E$912,'HBS Occupation Detail'!$G$3:$G$912,$A479)</f>
        <v>0</v>
      </c>
      <c r="K479" s="24" t="n">
        <f aca="false">IFERROR(INDEX('BLS OEWS May2025'!$D$3:$D$1396,MATCH($A479,'BLS OEWS May2025'!$A$3:$A$1396,0)),0)</f>
        <v>2270910</v>
      </c>
      <c r="L479" s="0" t="str">
        <f aca="false">IF(H479&gt;='Exposure Bands'!$B$6,"High",IF(H479&gt;='Exposure Bands'!$B$5,"Elevated",IF(H479&gt;='Exposure Bands'!$B$4,"Moderate","Low")))</f>
        <v>Low</v>
      </c>
      <c r="M479" s="28"/>
    </row>
    <row r="480" customFormat="false" ht="15" hidden="false" customHeight="true" outlineLevel="0" collapsed="false">
      <c r="A480" s="0" t="s">
        <v>2263</v>
      </c>
      <c r="B480" s="0" t="str">
        <f aca="false">IFERROR(INDEX('BLS OEWS May2025'!$B$3:$B$1396,MATCH($A480,'BLS OEWS May2025'!$A$3:$A$1396,0)),"")</f>
        <v>Miscellaneous Assemblers and Fabricators</v>
      </c>
      <c r="C480" s="0" t="s">
        <v>4478</v>
      </c>
      <c r="D480" s="0" t="s">
        <v>2946</v>
      </c>
      <c r="E480" s="0" t="s">
        <v>3853</v>
      </c>
      <c r="F480" s="0" t="str">
        <f aca="false">LEFT($A480,6)&amp;"0"</f>
        <v>51-2090</v>
      </c>
      <c r="G480" s="0" t="n">
        <f aca="false">COUNTIF('HBS Occupation Detail'!$G$3:$G$912,$A480)</f>
        <v>1</v>
      </c>
      <c r="H480" s="27" t="n">
        <f aca="false">AVERAGEIF('HBS Occupation Detail'!$G$3:$G$912,$A480,'HBS Occupation Detail'!$E$3:$E$912)</f>
        <v>0.19</v>
      </c>
      <c r="I480" s="27" t="n">
        <f aca="false">AVERAGEIF('HBS Occupation Detail'!$G$3:$G$912,$A480,'HBS Occupation Detail'!$F$3:$F$912)</f>
        <v>0.4</v>
      </c>
      <c r="J480" s="27" t="n">
        <f aca="false">_xlfn.MAXIFS('HBS Occupation Detail'!$E$3:$E$912,'HBS Occupation Detail'!$G$3:$G$912,$A480)-_xlfn.MINIFS('HBS Occupation Detail'!$E$3:$E$912,'HBS Occupation Detail'!$G$3:$G$912,$A480)</f>
        <v>0</v>
      </c>
      <c r="K480" s="24" t="n">
        <f aca="false">IFERROR(INDEX('BLS OEWS May2025'!$D$3:$D$1396,MATCH($A480,'BLS OEWS May2025'!$A$3:$A$1396,0)),0)</f>
        <v>1405030</v>
      </c>
      <c r="L480" s="0" t="str">
        <f aca="false">IF(H480&gt;='Exposure Bands'!$B$6,"High",IF(H480&gt;='Exposure Bands'!$B$5,"Elevated",IF(H480&gt;='Exposure Bands'!$B$4,"Moderate","Low")))</f>
        <v>Low</v>
      </c>
      <c r="M480" s="28"/>
    </row>
    <row r="481" customFormat="false" ht="15" hidden="false" customHeight="true" outlineLevel="0" collapsed="false">
      <c r="A481" s="0" t="s">
        <v>1264</v>
      </c>
      <c r="B481" s="0" t="str">
        <f aca="false">IFERROR(INDEX('BLS OEWS May2025'!$B$3:$B$1396,MATCH($A481,'BLS OEWS May2025'!$A$3:$A$1396,0)),"")</f>
        <v>Orthotists and Prosthetists</v>
      </c>
      <c r="C481" s="0" t="s">
        <v>2705</v>
      </c>
      <c r="D481" s="0" t="s">
        <v>2721</v>
      </c>
      <c r="E481" s="0" t="s">
        <v>3864</v>
      </c>
      <c r="F481" s="0" t="str">
        <f aca="false">LEFT($A481,6)&amp;"0"</f>
        <v>29-2090</v>
      </c>
      <c r="G481" s="0" t="n">
        <f aca="false">COUNTIF('HBS Occupation Detail'!$G$3:$G$912,$A481)</f>
        <v>1</v>
      </c>
      <c r="H481" s="27" t="n">
        <f aca="false">AVERAGEIF('HBS Occupation Detail'!$G$3:$G$912,$A481,'HBS Occupation Detail'!$E$3:$E$912)</f>
        <v>0.18</v>
      </c>
      <c r="I481" s="27" t="n">
        <f aca="false">AVERAGEIF('HBS Occupation Detail'!$G$3:$G$912,$A481,'HBS Occupation Detail'!$F$3:$F$912)</f>
        <v>0.37</v>
      </c>
      <c r="J481" s="27" t="n">
        <f aca="false">_xlfn.MAXIFS('HBS Occupation Detail'!$E$3:$E$912,'HBS Occupation Detail'!$G$3:$G$912,$A481)-_xlfn.MINIFS('HBS Occupation Detail'!$E$3:$E$912,'HBS Occupation Detail'!$G$3:$G$912,$A481)</f>
        <v>0</v>
      </c>
      <c r="K481" s="24" t="n">
        <f aca="false">IFERROR(INDEX('BLS OEWS May2025'!$D$3:$D$1396,MATCH($A481,'BLS OEWS May2025'!$A$3:$A$1396,0)),0)</f>
        <v>9390</v>
      </c>
      <c r="L481" s="0" t="str">
        <f aca="false">IF(H481&gt;='Exposure Bands'!$B$6,"High",IF(H481&gt;='Exposure Bands'!$B$5,"Elevated",IF(H481&gt;='Exposure Bands'!$B$4,"Moderate","Low")))</f>
        <v>Low</v>
      </c>
      <c r="M481" s="28"/>
    </row>
    <row r="482" customFormat="false" ht="15" hidden="false" customHeight="true" outlineLevel="0" collapsed="false">
      <c r="A482" s="0" t="s">
        <v>538</v>
      </c>
      <c r="B482" s="0" t="str">
        <f aca="false">IFERROR(INDEX('BLS OEWS May2025'!$B$3:$B$1396,MATCH($A482,'BLS OEWS May2025'!$A$3:$A$1396,0)),"")</f>
        <v>Electrical and Electronics Drafters</v>
      </c>
      <c r="C482" s="0" t="s">
        <v>2705</v>
      </c>
      <c r="D482" s="0" t="s">
        <v>2865</v>
      </c>
      <c r="E482" s="0" t="s">
        <v>3866</v>
      </c>
      <c r="F482" s="0" t="str">
        <f aca="false">LEFT($A482,6)&amp;"0"</f>
        <v>17-3010</v>
      </c>
      <c r="G482" s="0" t="n">
        <f aca="false">COUNTIF('HBS Occupation Detail'!$G$3:$G$912,$A482)</f>
        <v>1</v>
      </c>
      <c r="H482" s="27" t="n">
        <f aca="false">AVERAGEIF('HBS Occupation Detail'!$G$3:$G$912,$A482,'HBS Occupation Detail'!$E$3:$E$912)</f>
        <v>0.18</v>
      </c>
      <c r="I482" s="27" t="n">
        <f aca="false">AVERAGEIF('HBS Occupation Detail'!$G$3:$G$912,$A482,'HBS Occupation Detail'!$F$3:$F$912)</f>
        <v>0.42</v>
      </c>
      <c r="J482" s="27" t="n">
        <f aca="false">_xlfn.MAXIFS('HBS Occupation Detail'!$E$3:$E$912,'HBS Occupation Detail'!$G$3:$G$912,$A482)-_xlfn.MINIFS('HBS Occupation Detail'!$E$3:$E$912,'HBS Occupation Detail'!$G$3:$G$912,$A482)</f>
        <v>0</v>
      </c>
      <c r="K482" s="24" t="n">
        <f aca="false">IFERROR(INDEX('BLS OEWS May2025'!$D$3:$D$1396,MATCH($A482,'BLS OEWS May2025'!$A$3:$A$1396,0)),0)</f>
        <v>17920</v>
      </c>
      <c r="L482" s="0" t="str">
        <f aca="false">IF(H482&gt;='Exposure Bands'!$B$6,"High",IF(H482&gt;='Exposure Bands'!$B$5,"Elevated",IF(H482&gt;='Exposure Bands'!$B$4,"Moderate","Low")))</f>
        <v>Low</v>
      </c>
      <c r="M482" s="28"/>
    </row>
    <row r="483" customFormat="false" ht="15" hidden="false" customHeight="true" outlineLevel="0" collapsed="false">
      <c r="A483" s="0" t="s">
        <v>952</v>
      </c>
      <c r="B483" s="0" t="str">
        <f aca="false">IFERROR(INDEX('BLS OEWS May2025'!$B$3:$B$1396,MATCH($A483,'BLS OEWS May2025'!$A$3:$A$1396,0)),"")</f>
        <v>Museum Technicians and Conservators</v>
      </c>
      <c r="C483" s="0" t="s">
        <v>2705</v>
      </c>
      <c r="D483" s="0" t="s">
        <v>2760</v>
      </c>
      <c r="E483" s="0" t="s">
        <v>3870</v>
      </c>
      <c r="F483" s="0" t="str">
        <f aca="false">LEFT($A483,6)&amp;"0"</f>
        <v>25-4010</v>
      </c>
      <c r="G483" s="0" t="n">
        <f aca="false">COUNTIF('HBS Occupation Detail'!$G$3:$G$912,$A483)</f>
        <v>1</v>
      </c>
      <c r="H483" s="27" t="n">
        <f aca="false">AVERAGEIF('HBS Occupation Detail'!$G$3:$G$912,$A483,'HBS Occupation Detail'!$E$3:$E$912)</f>
        <v>0.18</v>
      </c>
      <c r="I483" s="27" t="n">
        <f aca="false">AVERAGEIF('HBS Occupation Detail'!$G$3:$G$912,$A483,'HBS Occupation Detail'!$F$3:$F$912)</f>
        <v>0.4</v>
      </c>
      <c r="J483" s="27" t="n">
        <f aca="false">_xlfn.MAXIFS('HBS Occupation Detail'!$E$3:$E$912,'HBS Occupation Detail'!$G$3:$G$912,$A483)-_xlfn.MINIFS('HBS Occupation Detail'!$E$3:$E$912,'HBS Occupation Detail'!$G$3:$G$912,$A483)</f>
        <v>0</v>
      </c>
      <c r="K483" s="24" t="n">
        <f aca="false">IFERROR(INDEX('BLS OEWS May2025'!$D$3:$D$1396,MATCH($A483,'BLS OEWS May2025'!$A$3:$A$1396,0)),0)</f>
        <v>12310</v>
      </c>
      <c r="L483" s="0" t="str">
        <f aca="false">IF(H483&gt;='Exposure Bands'!$B$6,"High",IF(H483&gt;='Exposure Bands'!$B$5,"Elevated",IF(H483&gt;='Exposure Bands'!$B$4,"Moderate","Low")))</f>
        <v>Low</v>
      </c>
      <c r="M483" s="28"/>
    </row>
    <row r="484" customFormat="false" ht="15" hidden="false" customHeight="true" outlineLevel="0" collapsed="false">
      <c r="A484" s="0" t="s">
        <v>2453</v>
      </c>
      <c r="B484" s="0" t="str">
        <f aca="false">IFERROR(INDEX('BLS OEWS May2025'!$B$3:$B$1396,MATCH($A484,'BLS OEWS May2025'!$A$3:$A$1396,0)),"")</f>
        <v>Petroleum Pump System Operators, Refinery Operators, and Gaugers</v>
      </c>
      <c r="C484" s="0" t="s">
        <v>2705</v>
      </c>
      <c r="D484" s="0" t="s">
        <v>2946</v>
      </c>
      <c r="E484" s="0" t="s">
        <v>3872</v>
      </c>
      <c r="F484" s="0" t="str">
        <f aca="false">LEFT($A484,6)&amp;"0"</f>
        <v>51-8090</v>
      </c>
      <c r="G484" s="0" t="n">
        <f aca="false">COUNTIF('HBS Occupation Detail'!$G$3:$G$912,$A484)</f>
        <v>1</v>
      </c>
      <c r="H484" s="27" t="n">
        <f aca="false">AVERAGEIF('HBS Occupation Detail'!$G$3:$G$912,$A484,'HBS Occupation Detail'!$E$3:$E$912)</f>
        <v>0.18</v>
      </c>
      <c r="I484" s="27" t="n">
        <f aca="false">AVERAGEIF('HBS Occupation Detail'!$G$3:$G$912,$A484,'HBS Occupation Detail'!$F$3:$F$912)</f>
        <v>0.37</v>
      </c>
      <c r="J484" s="27" t="n">
        <f aca="false">_xlfn.MAXIFS('HBS Occupation Detail'!$E$3:$E$912,'HBS Occupation Detail'!$G$3:$G$912,$A484)-_xlfn.MINIFS('HBS Occupation Detail'!$E$3:$E$912,'HBS Occupation Detail'!$G$3:$G$912,$A484)</f>
        <v>0</v>
      </c>
      <c r="K484" s="24" t="n">
        <f aca="false">IFERROR(INDEX('BLS OEWS May2025'!$D$3:$D$1396,MATCH($A484,'BLS OEWS May2025'!$A$3:$A$1396,0)),0)</f>
        <v>33160</v>
      </c>
      <c r="L484" s="0" t="str">
        <f aca="false">IF(H484&gt;='Exposure Bands'!$B$6,"High",IF(H484&gt;='Exposure Bands'!$B$5,"Elevated",IF(H484&gt;='Exposure Bands'!$B$4,"Moderate","Low")))</f>
        <v>Low</v>
      </c>
      <c r="M484" s="28"/>
    </row>
    <row r="485" customFormat="false" ht="15" hidden="false" customHeight="true" outlineLevel="0" collapsed="false">
      <c r="A485" s="0" t="s">
        <v>2443</v>
      </c>
      <c r="B485" s="0" t="str">
        <f aca="false">IFERROR(INDEX('BLS OEWS May2025'!$B$3:$B$1396,MATCH($A485,'BLS OEWS May2025'!$A$3:$A$1396,0)),"")</f>
        <v>Stationary Engineers and Boiler Operators</v>
      </c>
      <c r="C485" s="0" t="s">
        <v>2705</v>
      </c>
      <c r="D485" s="0" t="s">
        <v>2946</v>
      </c>
      <c r="E485" s="0" t="s">
        <v>3876</v>
      </c>
      <c r="F485" s="0" t="str">
        <f aca="false">LEFT($A485,6)&amp;"0"</f>
        <v>51-8020</v>
      </c>
      <c r="G485" s="0" t="n">
        <f aca="false">COUNTIF('HBS Occupation Detail'!$G$3:$G$912,$A485)</f>
        <v>1</v>
      </c>
      <c r="H485" s="27" t="n">
        <f aca="false">AVERAGEIF('HBS Occupation Detail'!$G$3:$G$912,$A485,'HBS Occupation Detail'!$E$3:$E$912)</f>
        <v>0.18</v>
      </c>
      <c r="I485" s="27" t="n">
        <f aca="false">AVERAGEIF('HBS Occupation Detail'!$G$3:$G$912,$A485,'HBS Occupation Detail'!$F$3:$F$912)</f>
        <v>0.36</v>
      </c>
      <c r="J485" s="27" t="n">
        <f aca="false">_xlfn.MAXIFS('HBS Occupation Detail'!$E$3:$E$912,'HBS Occupation Detail'!$G$3:$G$912,$A485)-_xlfn.MINIFS('HBS Occupation Detail'!$E$3:$E$912,'HBS Occupation Detail'!$G$3:$G$912,$A485)</f>
        <v>0</v>
      </c>
      <c r="K485" s="24" t="n">
        <f aca="false">IFERROR(INDEX('BLS OEWS May2025'!$D$3:$D$1396,MATCH($A485,'BLS OEWS May2025'!$A$3:$A$1396,0)),0)</f>
        <v>28250</v>
      </c>
      <c r="L485" s="0" t="str">
        <f aca="false">IF(H485&gt;='Exposure Bands'!$B$6,"High",IF(H485&gt;='Exposure Bands'!$B$5,"Elevated",IF(H485&gt;='Exposure Bands'!$B$4,"Moderate","Low")))</f>
        <v>Low</v>
      </c>
      <c r="M485" s="28"/>
    </row>
    <row r="486" customFormat="false" ht="15" hidden="false" customHeight="true" outlineLevel="0" collapsed="false">
      <c r="A486" s="0" t="s">
        <v>1563</v>
      </c>
      <c r="B486" s="0" t="str">
        <f aca="false">IFERROR(INDEX('BLS OEWS May2025'!$B$3:$B$1396,MATCH($A486,'BLS OEWS May2025'!$A$3:$A$1396,0)),"")</f>
        <v>Funeral Attendants</v>
      </c>
      <c r="C486" s="0" t="s">
        <v>2705</v>
      </c>
      <c r="D486" s="0" t="s">
        <v>2769</v>
      </c>
      <c r="E486" s="0" t="s">
        <v>3878</v>
      </c>
      <c r="F486" s="0" t="str">
        <f aca="false">LEFT($A486,6)&amp;"0"</f>
        <v>39-4020</v>
      </c>
      <c r="G486" s="0" t="n">
        <f aca="false">COUNTIF('HBS Occupation Detail'!$G$3:$G$912,$A486)</f>
        <v>1</v>
      </c>
      <c r="H486" s="27" t="n">
        <f aca="false">AVERAGEIF('HBS Occupation Detail'!$G$3:$G$912,$A486,'HBS Occupation Detail'!$E$3:$E$912)</f>
        <v>0.18</v>
      </c>
      <c r="I486" s="27" t="n">
        <f aca="false">AVERAGEIF('HBS Occupation Detail'!$G$3:$G$912,$A486,'HBS Occupation Detail'!$F$3:$F$912)</f>
        <v>0.35</v>
      </c>
      <c r="J486" s="27" t="n">
        <f aca="false">_xlfn.MAXIFS('HBS Occupation Detail'!$E$3:$E$912,'HBS Occupation Detail'!$G$3:$G$912,$A486)-_xlfn.MINIFS('HBS Occupation Detail'!$E$3:$E$912,'HBS Occupation Detail'!$G$3:$G$912,$A486)</f>
        <v>0</v>
      </c>
      <c r="K486" s="24" t="n">
        <f aca="false">IFERROR(INDEX('BLS OEWS May2025'!$D$3:$D$1396,MATCH($A486,'BLS OEWS May2025'!$A$3:$A$1396,0)),0)</f>
        <v>31090</v>
      </c>
      <c r="L486" s="0" t="str">
        <f aca="false">IF(H486&gt;='Exposure Bands'!$B$6,"High",IF(H486&gt;='Exposure Bands'!$B$5,"Elevated",IF(H486&gt;='Exposure Bands'!$B$4,"Moderate","Low")))</f>
        <v>Low</v>
      </c>
      <c r="M486" s="28"/>
    </row>
    <row r="487" customFormat="false" ht="15" hidden="false" customHeight="true" outlineLevel="0" collapsed="false">
      <c r="A487" s="0" t="s">
        <v>2393</v>
      </c>
      <c r="B487" s="0" t="str">
        <f aca="false">IFERROR(INDEX('BLS OEWS May2025'!$B$3:$B$1396,MATCH($A487,'BLS OEWS May2025'!$A$3:$A$1396,0)),"")</f>
        <v>Textile Knitting and Weaving Machine Setters, Operators, and Tenders</v>
      </c>
      <c r="C487" s="0" t="s">
        <v>2705</v>
      </c>
      <c r="D487" s="0" t="s">
        <v>2946</v>
      </c>
      <c r="E487" s="0" t="s">
        <v>3880</v>
      </c>
      <c r="F487" s="0" t="str">
        <f aca="false">LEFT($A487,6)&amp;"0"</f>
        <v>51-6060</v>
      </c>
      <c r="G487" s="0" t="n">
        <f aca="false">COUNTIF('HBS Occupation Detail'!$G$3:$G$912,$A487)</f>
        <v>1</v>
      </c>
      <c r="H487" s="27" t="n">
        <f aca="false">AVERAGEIF('HBS Occupation Detail'!$G$3:$G$912,$A487,'HBS Occupation Detail'!$E$3:$E$912)</f>
        <v>0.18</v>
      </c>
      <c r="I487" s="27" t="n">
        <f aca="false">AVERAGEIF('HBS Occupation Detail'!$G$3:$G$912,$A487,'HBS Occupation Detail'!$F$3:$F$912)</f>
        <v>0.32</v>
      </c>
      <c r="J487" s="27" t="n">
        <f aca="false">_xlfn.MAXIFS('HBS Occupation Detail'!$E$3:$E$912,'HBS Occupation Detail'!$G$3:$G$912,$A487)-_xlfn.MINIFS('HBS Occupation Detail'!$E$3:$E$912,'HBS Occupation Detail'!$G$3:$G$912,$A487)</f>
        <v>0</v>
      </c>
      <c r="K487" s="24" t="n">
        <f aca="false">IFERROR(INDEX('BLS OEWS May2025'!$D$3:$D$1396,MATCH($A487,'BLS OEWS May2025'!$A$3:$A$1396,0)),0)</f>
        <v>13030</v>
      </c>
      <c r="L487" s="0" t="str">
        <f aca="false">IF(H487&gt;='Exposure Bands'!$B$6,"High",IF(H487&gt;='Exposure Bands'!$B$5,"Elevated",IF(H487&gt;='Exposure Bands'!$B$4,"Moderate","Low")))</f>
        <v>Low</v>
      </c>
      <c r="M487" s="28"/>
    </row>
    <row r="488" customFormat="false" ht="15" hidden="false" customHeight="true" outlineLevel="0" collapsed="false">
      <c r="A488" s="0" t="s">
        <v>2284</v>
      </c>
      <c r="B488" s="0" t="str">
        <f aca="false">IFERROR(INDEX('BLS OEWS May2025'!$B$3:$B$1396,MATCH($A488,'BLS OEWS May2025'!$A$3:$A$1396,0)),"")</f>
        <v>Food Cooking Machine Operators and Tenders</v>
      </c>
      <c r="C488" s="0" t="s">
        <v>2705</v>
      </c>
      <c r="D488" s="0" t="s">
        <v>2946</v>
      </c>
      <c r="E488" s="0" t="s">
        <v>3882</v>
      </c>
      <c r="F488" s="0" t="str">
        <f aca="false">LEFT($A488,6)&amp;"0"</f>
        <v>51-3090</v>
      </c>
      <c r="G488" s="0" t="n">
        <f aca="false">COUNTIF('HBS Occupation Detail'!$G$3:$G$912,$A488)</f>
        <v>1</v>
      </c>
      <c r="H488" s="27" t="n">
        <f aca="false">AVERAGEIF('HBS Occupation Detail'!$G$3:$G$912,$A488,'HBS Occupation Detail'!$E$3:$E$912)</f>
        <v>0.18</v>
      </c>
      <c r="I488" s="27" t="n">
        <f aca="false">AVERAGEIF('HBS Occupation Detail'!$G$3:$G$912,$A488,'HBS Occupation Detail'!$F$3:$F$912)</f>
        <v>0.29</v>
      </c>
      <c r="J488" s="27" t="n">
        <f aca="false">_xlfn.MAXIFS('HBS Occupation Detail'!$E$3:$E$912,'HBS Occupation Detail'!$G$3:$G$912,$A488)-_xlfn.MINIFS('HBS Occupation Detail'!$E$3:$E$912,'HBS Occupation Detail'!$G$3:$G$912,$A488)</f>
        <v>0</v>
      </c>
      <c r="K488" s="24" t="n">
        <f aca="false">IFERROR(INDEX('BLS OEWS May2025'!$D$3:$D$1396,MATCH($A488,'BLS OEWS May2025'!$A$3:$A$1396,0)),0)</f>
        <v>31250</v>
      </c>
      <c r="L488" s="0" t="str">
        <f aca="false">IF(H488&gt;='Exposure Bands'!$B$6,"High",IF(H488&gt;='Exposure Bands'!$B$5,"Elevated",IF(H488&gt;='Exposure Bands'!$B$4,"Moderate","Low")))</f>
        <v>Low</v>
      </c>
      <c r="M488" s="28"/>
    </row>
    <row r="489" customFormat="false" ht="15" hidden="false" customHeight="true" outlineLevel="0" collapsed="false">
      <c r="A489" s="0" t="s">
        <v>2145</v>
      </c>
      <c r="B489" s="0" t="str">
        <f aca="false">IFERROR(INDEX('BLS OEWS May2025'!$B$3:$B$1396,MATCH($A489,'BLS OEWS May2025'!$A$3:$A$1396,0)),"")</f>
        <v>Farm Equipment Mechanics and Service Technicians</v>
      </c>
      <c r="C489" s="0" t="s">
        <v>2705</v>
      </c>
      <c r="D489" s="0" t="s">
        <v>2769</v>
      </c>
      <c r="E489" s="0" t="s">
        <v>3884</v>
      </c>
      <c r="F489" s="0" t="str">
        <f aca="false">LEFT($A489,6)&amp;"0"</f>
        <v>49-3040</v>
      </c>
      <c r="G489" s="0" t="n">
        <f aca="false">COUNTIF('HBS Occupation Detail'!$G$3:$G$912,$A489)</f>
        <v>1</v>
      </c>
      <c r="H489" s="27" t="n">
        <f aca="false">AVERAGEIF('HBS Occupation Detail'!$G$3:$G$912,$A489,'HBS Occupation Detail'!$E$3:$E$912)</f>
        <v>0.18</v>
      </c>
      <c r="I489" s="27" t="n">
        <f aca="false">AVERAGEIF('HBS Occupation Detail'!$G$3:$G$912,$A489,'HBS Occupation Detail'!$F$3:$F$912)</f>
        <v>0.34</v>
      </c>
      <c r="J489" s="27" t="n">
        <f aca="false">_xlfn.MAXIFS('HBS Occupation Detail'!$E$3:$E$912,'HBS Occupation Detail'!$G$3:$G$912,$A489)-_xlfn.MINIFS('HBS Occupation Detail'!$E$3:$E$912,'HBS Occupation Detail'!$G$3:$G$912,$A489)</f>
        <v>0</v>
      </c>
      <c r="K489" s="24" t="n">
        <f aca="false">IFERROR(INDEX('BLS OEWS May2025'!$D$3:$D$1396,MATCH($A489,'BLS OEWS May2025'!$A$3:$A$1396,0)),0)</f>
        <v>37870</v>
      </c>
      <c r="L489" s="0" t="str">
        <f aca="false">IF(H489&gt;='Exposure Bands'!$B$6,"High",IF(H489&gt;='Exposure Bands'!$B$5,"Elevated",IF(H489&gt;='Exposure Bands'!$B$4,"Moderate","Low")))</f>
        <v>Low</v>
      </c>
      <c r="M489" s="28"/>
    </row>
    <row r="490" customFormat="false" ht="15" hidden="false" customHeight="true" outlineLevel="0" collapsed="false">
      <c r="A490" s="0" t="s">
        <v>1387</v>
      </c>
      <c r="B490" s="0" t="str">
        <f aca="false">IFERROR(INDEX('BLS OEWS May2025'!$B$3:$B$1396,MATCH($A490,'BLS OEWS May2025'!$A$3:$A$1396,0)),"")</f>
        <v>Transit and Railroad Police</v>
      </c>
      <c r="C490" s="0" t="s">
        <v>2705</v>
      </c>
      <c r="D490" s="0" t="s">
        <v>2769</v>
      </c>
      <c r="E490" s="0" t="s">
        <v>3886</v>
      </c>
      <c r="F490" s="0" t="str">
        <f aca="false">LEFT($A490,6)&amp;"0"</f>
        <v>33-3050</v>
      </c>
      <c r="G490" s="0" t="n">
        <f aca="false">COUNTIF('HBS Occupation Detail'!$G$3:$G$912,$A490)</f>
        <v>1</v>
      </c>
      <c r="H490" s="27" t="n">
        <f aca="false">AVERAGEIF('HBS Occupation Detail'!$G$3:$G$912,$A490,'HBS Occupation Detail'!$E$3:$E$912)</f>
        <v>0.18</v>
      </c>
      <c r="I490" s="27" t="n">
        <f aca="false">AVERAGEIF('HBS Occupation Detail'!$G$3:$G$912,$A490,'HBS Occupation Detail'!$F$3:$F$912)</f>
        <v>0.33</v>
      </c>
      <c r="J490" s="27" t="n">
        <f aca="false">_xlfn.MAXIFS('HBS Occupation Detail'!$E$3:$E$912,'HBS Occupation Detail'!$G$3:$G$912,$A490)-_xlfn.MINIFS('HBS Occupation Detail'!$E$3:$E$912,'HBS Occupation Detail'!$G$3:$G$912,$A490)</f>
        <v>0</v>
      </c>
      <c r="K490" s="24" t="n">
        <f aca="false">IFERROR(INDEX('BLS OEWS May2025'!$D$3:$D$1396,MATCH($A490,'BLS OEWS May2025'!$A$3:$A$1396,0)),0)</f>
        <v>4390</v>
      </c>
      <c r="L490" s="0" t="str">
        <f aca="false">IF(H490&gt;='Exposure Bands'!$B$6,"High",IF(H490&gt;='Exposure Bands'!$B$5,"Elevated",IF(H490&gt;='Exposure Bands'!$B$4,"Moderate","Low")))</f>
        <v>Low</v>
      </c>
      <c r="M490" s="28"/>
    </row>
    <row r="491" customFormat="false" ht="15" hidden="false" customHeight="true" outlineLevel="0" collapsed="false">
      <c r="A491" s="0" t="s">
        <v>2449</v>
      </c>
      <c r="B491" s="0" t="str">
        <f aca="false">IFERROR(INDEX('BLS OEWS May2025'!$B$3:$B$1396,MATCH($A491,'BLS OEWS May2025'!$A$3:$A$1396,0)),"")</f>
        <v>Chemical Plant and System Operators</v>
      </c>
      <c r="C491" s="0" t="s">
        <v>2705</v>
      </c>
      <c r="D491" s="0" t="s">
        <v>2946</v>
      </c>
      <c r="E491" s="0" t="s">
        <v>3888</v>
      </c>
      <c r="F491" s="0" t="str">
        <f aca="false">LEFT($A491,6)&amp;"0"</f>
        <v>51-8090</v>
      </c>
      <c r="G491" s="0" t="n">
        <f aca="false">COUNTIF('HBS Occupation Detail'!$G$3:$G$912,$A491)</f>
        <v>1</v>
      </c>
      <c r="H491" s="27" t="n">
        <f aca="false">AVERAGEIF('HBS Occupation Detail'!$G$3:$G$912,$A491,'HBS Occupation Detail'!$E$3:$E$912)</f>
        <v>0.18</v>
      </c>
      <c r="I491" s="27" t="n">
        <f aca="false">AVERAGEIF('HBS Occupation Detail'!$G$3:$G$912,$A491,'HBS Occupation Detail'!$F$3:$F$912)</f>
        <v>0.33</v>
      </c>
      <c r="J491" s="27" t="n">
        <f aca="false">_xlfn.MAXIFS('HBS Occupation Detail'!$E$3:$E$912,'HBS Occupation Detail'!$G$3:$G$912,$A491)-_xlfn.MINIFS('HBS Occupation Detail'!$E$3:$E$912,'HBS Occupation Detail'!$G$3:$G$912,$A491)</f>
        <v>0</v>
      </c>
      <c r="K491" s="24" t="n">
        <f aca="false">IFERROR(INDEX('BLS OEWS May2025'!$D$3:$D$1396,MATCH($A491,'BLS OEWS May2025'!$A$3:$A$1396,0)),0)</f>
        <v>16610</v>
      </c>
      <c r="L491" s="0" t="str">
        <f aca="false">IF(H491&gt;='Exposure Bands'!$B$6,"High",IF(H491&gt;='Exposure Bands'!$B$5,"Elevated",IF(H491&gt;='Exposure Bands'!$B$4,"Moderate","Low")))</f>
        <v>Low</v>
      </c>
      <c r="M491" s="28"/>
    </row>
    <row r="492" customFormat="false" ht="15" hidden="false" customHeight="true" outlineLevel="0" collapsed="false">
      <c r="A492" s="0" t="s">
        <v>1297</v>
      </c>
      <c r="B492" s="0" t="str">
        <f aca="false">IFERROR(INDEX('BLS OEWS May2025'!$B$3:$B$1396,MATCH($A492,'BLS OEWS May2025'!$A$3:$A$1396,0)),"")</f>
        <v>Psychiatric Aides</v>
      </c>
      <c r="C492" s="0" t="s">
        <v>2705</v>
      </c>
      <c r="D492" s="0" t="s">
        <v>2721</v>
      </c>
      <c r="E492" s="0" t="s">
        <v>3890</v>
      </c>
      <c r="F492" s="0" t="str">
        <f aca="false">LEFT($A492,6)&amp;"0"</f>
        <v>31-1130</v>
      </c>
      <c r="G492" s="0" t="n">
        <f aca="false">COUNTIF('HBS Occupation Detail'!$G$3:$G$912,$A492)</f>
        <v>1</v>
      </c>
      <c r="H492" s="27" t="n">
        <f aca="false">AVERAGEIF('HBS Occupation Detail'!$G$3:$G$912,$A492,'HBS Occupation Detail'!$E$3:$E$912)</f>
        <v>0.18</v>
      </c>
      <c r="I492" s="27" t="n">
        <f aca="false">AVERAGEIF('HBS Occupation Detail'!$G$3:$G$912,$A492,'HBS Occupation Detail'!$F$3:$F$912)</f>
        <v>0.29</v>
      </c>
      <c r="J492" s="27" t="n">
        <f aca="false">_xlfn.MAXIFS('HBS Occupation Detail'!$E$3:$E$912,'HBS Occupation Detail'!$G$3:$G$912,$A492)-_xlfn.MINIFS('HBS Occupation Detail'!$E$3:$E$912,'HBS Occupation Detail'!$G$3:$G$912,$A492)</f>
        <v>0</v>
      </c>
      <c r="K492" s="24" t="n">
        <f aca="false">IFERROR(INDEX('BLS OEWS May2025'!$D$3:$D$1396,MATCH($A492,'BLS OEWS May2025'!$A$3:$A$1396,0)),0)</f>
        <v>35520</v>
      </c>
      <c r="L492" s="0" t="str">
        <f aca="false">IF(H492&gt;='Exposure Bands'!$B$6,"High",IF(H492&gt;='Exposure Bands'!$B$5,"Elevated",IF(H492&gt;='Exposure Bands'!$B$4,"Moderate","Low")))</f>
        <v>Low</v>
      </c>
      <c r="M492" s="28"/>
    </row>
    <row r="493" customFormat="false" ht="15" hidden="false" customHeight="true" outlineLevel="0" collapsed="false">
      <c r="A493" s="0" t="s">
        <v>471</v>
      </c>
      <c r="B493" s="0" t="str">
        <f aca="false">IFERROR(INDEX('BLS OEWS May2025'!$B$3:$B$1396,MATCH($A493,'BLS OEWS May2025'!$A$3:$A$1396,0)),"")</f>
        <v>Cartographers and Photogrammetrists</v>
      </c>
      <c r="C493" s="0" t="s">
        <v>2705</v>
      </c>
      <c r="D493" s="0" t="s">
        <v>2865</v>
      </c>
      <c r="E493" s="0" t="s">
        <v>3894</v>
      </c>
      <c r="F493" s="0" t="str">
        <f aca="false">LEFT($A493,6)&amp;"0"</f>
        <v>17-1020</v>
      </c>
      <c r="G493" s="0" t="n">
        <f aca="false">COUNTIF('HBS Occupation Detail'!$G$3:$G$912,$A493)</f>
        <v>1</v>
      </c>
      <c r="H493" s="27" t="n">
        <f aca="false">AVERAGEIF('HBS Occupation Detail'!$G$3:$G$912,$A493,'HBS Occupation Detail'!$E$3:$E$912)</f>
        <v>0.18</v>
      </c>
      <c r="I493" s="27" t="n">
        <f aca="false">AVERAGEIF('HBS Occupation Detail'!$G$3:$G$912,$A493,'HBS Occupation Detail'!$F$3:$F$912)</f>
        <v>0.5</v>
      </c>
      <c r="J493" s="27" t="n">
        <f aca="false">_xlfn.MAXIFS('HBS Occupation Detail'!$E$3:$E$912,'HBS Occupation Detail'!$G$3:$G$912,$A493)-_xlfn.MINIFS('HBS Occupation Detail'!$E$3:$E$912,'HBS Occupation Detail'!$G$3:$G$912,$A493)</f>
        <v>0</v>
      </c>
      <c r="K493" s="24" t="n">
        <f aca="false">IFERROR(INDEX('BLS OEWS May2025'!$D$3:$D$1396,MATCH($A493,'BLS OEWS May2025'!$A$3:$A$1396,0)),0)</f>
        <v>14260</v>
      </c>
      <c r="L493" s="0" t="str">
        <f aca="false">IF(H493&gt;='Exposure Bands'!$B$6,"High",IF(H493&gt;='Exposure Bands'!$B$5,"Elevated",IF(H493&gt;='Exposure Bands'!$B$4,"Moderate","Low")))</f>
        <v>Low</v>
      </c>
      <c r="M493" s="28"/>
    </row>
    <row r="494" customFormat="false" ht="15" hidden="false" customHeight="true" outlineLevel="0" collapsed="false">
      <c r="A494" s="0" t="s">
        <v>2628</v>
      </c>
      <c r="B494" s="0" t="str">
        <f aca="false">IFERROR(INDEX('BLS OEWS May2025'!$B$3:$B$1396,MATCH($A494,'BLS OEWS May2025'!$A$3:$A$1396,0)),"")</f>
        <v>Ship Engineers</v>
      </c>
      <c r="C494" s="0" t="s">
        <v>2705</v>
      </c>
      <c r="D494" s="0" t="s">
        <v>2946</v>
      </c>
      <c r="E494" s="0" t="s">
        <v>3896</v>
      </c>
      <c r="F494" s="0" t="str">
        <f aca="false">LEFT($A494,6)&amp;"0"</f>
        <v>53-5030</v>
      </c>
      <c r="G494" s="0" t="n">
        <f aca="false">COUNTIF('HBS Occupation Detail'!$G$3:$G$912,$A494)</f>
        <v>1</v>
      </c>
      <c r="H494" s="27" t="n">
        <f aca="false">AVERAGEIF('HBS Occupation Detail'!$G$3:$G$912,$A494,'HBS Occupation Detail'!$E$3:$E$912)</f>
        <v>0.18</v>
      </c>
      <c r="I494" s="27" t="n">
        <f aca="false">AVERAGEIF('HBS Occupation Detail'!$G$3:$G$912,$A494,'HBS Occupation Detail'!$F$3:$F$912)</f>
        <v>0.29</v>
      </c>
      <c r="J494" s="27" t="n">
        <f aca="false">_xlfn.MAXIFS('HBS Occupation Detail'!$E$3:$E$912,'HBS Occupation Detail'!$G$3:$G$912,$A494)-_xlfn.MINIFS('HBS Occupation Detail'!$E$3:$E$912,'HBS Occupation Detail'!$G$3:$G$912,$A494)</f>
        <v>0</v>
      </c>
      <c r="K494" s="24" t="n">
        <f aca="false">IFERROR(INDEX('BLS OEWS May2025'!$D$3:$D$1396,MATCH($A494,'BLS OEWS May2025'!$A$3:$A$1396,0)),0)</f>
        <v>8400</v>
      </c>
      <c r="L494" s="0" t="str">
        <f aca="false">IF(H494&gt;='Exposure Bands'!$B$6,"High",IF(H494&gt;='Exposure Bands'!$B$5,"Elevated",IF(H494&gt;='Exposure Bands'!$B$4,"Moderate","Low")))</f>
        <v>Low</v>
      </c>
      <c r="M494" s="28"/>
    </row>
    <row r="495" customFormat="false" ht="15" hidden="false" customHeight="true" outlineLevel="0" collapsed="false">
      <c r="A495" s="0" t="s">
        <v>2312</v>
      </c>
      <c r="B495" s="0" t="str">
        <f aca="false">IFERROR(INDEX('BLS OEWS May2025'!$B$3:$B$1396,MATCH($A495,'BLS OEWS May2025'!$A$3:$A$1396,0)),"")</f>
        <v>Machinists</v>
      </c>
      <c r="C495" s="0" t="s">
        <v>2705</v>
      </c>
      <c r="D495" s="0" t="s">
        <v>2946</v>
      </c>
      <c r="E495" s="0" t="s">
        <v>2311</v>
      </c>
      <c r="F495" s="0" t="str">
        <f aca="false">LEFT($A495,6)&amp;"0"</f>
        <v>51-4040</v>
      </c>
      <c r="G495" s="0" t="n">
        <f aca="false">COUNTIF('HBS Occupation Detail'!$G$3:$G$912,$A495)</f>
        <v>1</v>
      </c>
      <c r="H495" s="27" t="n">
        <f aca="false">AVERAGEIF('HBS Occupation Detail'!$G$3:$G$912,$A495,'HBS Occupation Detail'!$E$3:$E$912)</f>
        <v>0.17</v>
      </c>
      <c r="I495" s="27" t="n">
        <f aca="false">AVERAGEIF('HBS Occupation Detail'!$G$3:$G$912,$A495,'HBS Occupation Detail'!$F$3:$F$912)</f>
        <v>0.39</v>
      </c>
      <c r="J495" s="27" t="n">
        <f aca="false">_xlfn.MAXIFS('HBS Occupation Detail'!$E$3:$E$912,'HBS Occupation Detail'!$G$3:$G$912,$A495)-_xlfn.MINIFS('HBS Occupation Detail'!$E$3:$E$912,'HBS Occupation Detail'!$G$3:$G$912,$A495)</f>
        <v>0</v>
      </c>
      <c r="K495" s="24" t="n">
        <f aca="false">IFERROR(INDEX('BLS OEWS May2025'!$D$3:$D$1396,MATCH($A495,'BLS OEWS May2025'!$A$3:$A$1396,0)),0)</f>
        <v>287050</v>
      </c>
      <c r="L495" s="0" t="str">
        <f aca="false">IF(H495&gt;='Exposure Bands'!$B$6,"High",IF(H495&gt;='Exposure Bands'!$B$5,"Elevated",IF(H495&gt;='Exposure Bands'!$B$4,"Moderate","Low")))</f>
        <v>Low</v>
      </c>
      <c r="M495" s="28"/>
    </row>
    <row r="496" customFormat="false" ht="15" hidden="false" customHeight="true" outlineLevel="0" collapsed="false">
      <c r="A496" s="0" t="s">
        <v>2360</v>
      </c>
      <c r="B496" s="0" t="str">
        <f aca="false">IFERROR(INDEX('BLS OEWS May2025'!$B$3:$B$1396,MATCH($A496,'BLS OEWS May2025'!$A$3:$A$1396,0)),"")</f>
        <v>Printing Press Operators</v>
      </c>
      <c r="C496" s="0" t="s">
        <v>2705</v>
      </c>
      <c r="D496" s="0" t="s">
        <v>2946</v>
      </c>
      <c r="E496" s="0" t="s">
        <v>3901</v>
      </c>
      <c r="F496" s="0" t="str">
        <f aca="false">LEFT($A496,6)&amp;"0"</f>
        <v>51-5110</v>
      </c>
      <c r="G496" s="0" t="n">
        <f aca="false">COUNTIF('HBS Occupation Detail'!$G$3:$G$912,$A496)</f>
        <v>1</v>
      </c>
      <c r="H496" s="27" t="n">
        <f aca="false">AVERAGEIF('HBS Occupation Detail'!$G$3:$G$912,$A496,'HBS Occupation Detail'!$E$3:$E$912)</f>
        <v>0.17</v>
      </c>
      <c r="I496" s="27" t="n">
        <f aca="false">AVERAGEIF('HBS Occupation Detail'!$G$3:$G$912,$A496,'HBS Occupation Detail'!$F$3:$F$912)</f>
        <v>0.38</v>
      </c>
      <c r="J496" s="27" t="n">
        <f aca="false">_xlfn.MAXIFS('HBS Occupation Detail'!$E$3:$E$912,'HBS Occupation Detail'!$G$3:$G$912,$A496)-_xlfn.MINIFS('HBS Occupation Detail'!$E$3:$E$912,'HBS Occupation Detail'!$G$3:$G$912,$A496)</f>
        <v>0</v>
      </c>
      <c r="K496" s="24" t="n">
        <f aca="false">IFERROR(INDEX('BLS OEWS May2025'!$D$3:$D$1396,MATCH($A496,'BLS OEWS May2025'!$A$3:$A$1396,0)),0)</f>
        <v>144260</v>
      </c>
      <c r="L496" s="0" t="str">
        <f aca="false">IF(H496&gt;='Exposure Bands'!$B$6,"High",IF(H496&gt;='Exposure Bands'!$B$5,"Elevated",IF(H496&gt;='Exposure Bands'!$B$4,"Moderate","Low")))</f>
        <v>Low</v>
      </c>
      <c r="M496" s="28"/>
    </row>
    <row r="497" customFormat="false" ht="15" hidden="false" customHeight="true" outlineLevel="0" collapsed="false">
      <c r="A497" s="0" t="s">
        <v>936</v>
      </c>
      <c r="B497" s="0" t="str">
        <f aca="false">IFERROR(INDEX('BLS OEWS May2025'!$B$3:$B$1396,MATCH($A497,'BLS OEWS May2025'!$A$3:$A$1396,0)),"")</f>
        <v>Substitute Teachers, Short-Term</v>
      </c>
      <c r="C497" s="0" t="s">
        <v>2705</v>
      </c>
      <c r="D497" s="0" t="s">
        <v>2760</v>
      </c>
      <c r="E497" s="0" t="s">
        <v>3903</v>
      </c>
      <c r="F497" s="0" t="str">
        <f aca="false">LEFT($A497,6)&amp;"0"</f>
        <v>25-3030</v>
      </c>
      <c r="G497" s="0" t="n">
        <f aca="false">COUNTIF('HBS Occupation Detail'!$G$3:$G$912,$A497)</f>
        <v>1</v>
      </c>
      <c r="H497" s="27" t="n">
        <f aca="false">AVERAGEIF('HBS Occupation Detail'!$G$3:$G$912,$A497,'HBS Occupation Detail'!$E$3:$E$912)</f>
        <v>0.17</v>
      </c>
      <c r="I497" s="27" t="n">
        <f aca="false">AVERAGEIF('HBS Occupation Detail'!$G$3:$G$912,$A497,'HBS Occupation Detail'!$F$3:$F$912)</f>
        <v>0.35</v>
      </c>
      <c r="J497" s="27" t="n">
        <f aca="false">_xlfn.MAXIFS('HBS Occupation Detail'!$E$3:$E$912,'HBS Occupation Detail'!$G$3:$G$912,$A497)-_xlfn.MINIFS('HBS Occupation Detail'!$E$3:$E$912,'HBS Occupation Detail'!$G$3:$G$912,$A497)</f>
        <v>0</v>
      </c>
      <c r="K497" s="24" t="n">
        <f aca="false">IFERROR(INDEX('BLS OEWS May2025'!$D$3:$D$1396,MATCH($A497,'BLS OEWS May2025'!$A$3:$A$1396,0)),0)</f>
        <v>524770</v>
      </c>
      <c r="L497" s="0" t="str">
        <f aca="false">IF(H497&gt;='Exposure Bands'!$B$6,"High",IF(H497&gt;='Exposure Bands'!$B$5,"Elevated",IF(H497&gt;='Exposure Bands'!$B$4,"Moderate","Low")))</f>
        <v>Low</v>
      </c>
      <c r="M497" s="28"/>
    </row>
    <row r="498" customFormat="false" ht="15" hidden="false" customHeight="true" outlineLevel="0" collapsed="false">
      <c r="A498" s="0" t="s">
        <v>2584</v>
      </c>
      <c r="B498" s="0" t="str">
        <f aca="false">IFERROR(INDEX('BLS OEWS May2025'!$B$3:$B$1396,MATCH($A498,'BLS OEWS May2025'!$A$3:$A$1396,0)),"")</f>
        <v>Bus Drivers, Transit and Intercity</v>
      </c>
      <c r="C498" s="0" t="s">
        <v>2705</v>
      </c>
      <c r="D498" s="0" t="s">
        <v>2946</v>
      </c>
      <c r="E498" s="0" t="s">
        <v>3905</v>
      </c>
      <c r="F498" s="0" t="str">
        <f aca="false">LEFT($A498,6)&amp;"0"</f>
        <v>53-3050</v>
      </c>
      <c r="G498" s="0" t="n">
        <f aca="false">COUNTIF('HBS Occupation Detail'!$G$3:$G$912,$A498)</f>
        <v>1</v>
      </c>
      <c r="H498" s="27" t="n">
        <f aca="false">AVERAGEIF('HBS Occupation Detail'!$G$3:$G$912,$A498,'HBS Occupation Detail'!$E$3:$E$912)</f>
        <v>0.17</v>
      </c>
      <c r="I498" s="27" t="n">
        <f aca="false">AVERAGEIF('HBS Occupation Detail'!$G$3:$G$912,$A498,'HBS Occupation Detail'!$F$3:$F$912)</f>
        <v>0.32</v>
      </c>
      <c r="J498" s="27" t="n">
        <f aca="false">_xlfn.MAXIFS('HBS Occupation Detail'!$E$3:$E$912,'HBS Occupation Detail'!$G$3:$G$912,$A498)-_xlfn.MINIFS('HBS Occupation Detail'!$E$3:$E$912,'HBS Occupation Detail'!$G$3:$G$912,$A498)</f>
        <v>0</v>
      </c>
      <c r="K498" s="24" t="n">
        <f aca="false">IFERROR(INDEX('BLS OEWS May2025'!$D$3:$D$1396,MATCH($A498,'BLS OEWS May2025'!$A$3:$A$1396,0)),0)</f>
        <v>159240</v>
      </c>
      <c r="L498" s="0" t="str">
        <f aca="false">IF(H498&gt;='Exposure Bands'!$B$6,"High",IF(H498&gt;='Exposure Bands'!$B$5,"Elevated",IF(H498&gt;='Exposure Bands'!$B$4,"Moderate","Low")))</f>
        <v>Low</v>
      </c>
      <c r="M498" s="28"/>
    </row>
    <row r="499" customFormat="false" ht="15" hidden="false" customHeight="true" outlineLevel="0" collapsed="false">
      <c r="A499" s="0" t="s">
        <v>1628</v>
      </c>
      <c r="B499" s="0" t="str">
        <f aca="false">IFERROR(INDEX('BLS OEWS May2025'!$B$3:$B$1396,MATCH($A499,'BLS OEWS May2025'!$A$3:$A$1396,0)),"")</f>
        <v>Gambling Change Persons and Booth Cashiers</v>
      </c>
      <c r="C499" s="0" t="s">
        <v>2705</v>
      </c>
      <c r="D499" s="0" t="s">
        <v>2723</v>
      </c>
      <c r="E499" s="0" t="s">
        <v>3907</v>
      </c>
      <c r="F499" s="0" t="str">
        <f aca="false">LEFT($A499,6)&amp;"0"</f>
        <v>41-2010</v>
      </c>
      <c r="G499" s="0" t="n">
        <f aca="false">COUNTIF('HBS Occupation Detail'!$G$3:$G$912,$A499)</f>
        <v>1</v>
      </c>
      <c r="H499" s="27" t="n">
        <f aca="false">AVERAGEIF('HBS Occupation Detail'!$G$3:$G$912,$A499,'HBS Occupation Detail'!$E$3:$E$912)</f>
        <v>0.17</v>
      </c>
      <c r="I499" s="27" t="n">
        <f aca="false">AVERAGEIF('HBS Occupation Detail'!$G$3:$G$912,$A499,'HBS Occupation Detail'!$F$3:$F$912)</f>
        <v>0.4</v>
      </c>
      <c r="J499" s="27" t="n">
        <f aca="false">_xlfn.MAXIFS('HBS Occupation Detail'!$E$3:$E$912,'HBS Occupation Detail'!$G$3:$G$912,$A499)-_xlfn.MINIFS('HBS Occupation Detail'!$E$3:$E$912,'HBS Occupation Detail'!$G$3:$G$912,$A499)</f>
        <v>0</v>
      </c>
      <c r="K499" s="24" t="n">
        <f aca="false">IFERROR(INDEX('BLS OEWS May2025'!$D$3:$D$1396,MATCH($A499,'BLS OEWS May2025'!$A$3:$A$1396,0)),0)</f>
        <v>21530</v>
      </c>
      <c r="L499" s="0" t="str">
        <f aca="false">IF(H499&gt;='Exposure Bands'!$B$6,"High",IF(H499&gt;='Exposure Bands'!$B$5,"Elevated",IF(H499&gt;='Exposure Bands'!$B$4,"Moderate","Low")))</f>
        <v>Low</v>
      </c>
      <c r="M499" s="28"/>
    </row>
    <row r="500" customFormat="false" ht="15" hidden="false" customHeight="true" outlineLevel="0" collapsed="false">
      <c r="A500" s="0" t="s">
        <v>1549</v>
      </c>
      <c r="B500" s="0" t="str">
        <f aca="false">IFERROR(INDEX('BLS OEWS May2025'!$B$3:$B$1396,MATCH($A500,'BLS OEWS May2025'!$A$3:$A$1396,0)),"")</f>
        <v>Locker Room, Coatroom, and Dressing Room Attendants</v>
      </c>
      <c r="C500" s="0" t="s">
        <v>2705</v>
      </c>
      <c r="D500" s="0" t="s">
        <v>2769</v>
      </c>
      <c r="E500" s="0" t="s">
        <v>3909</v>
      </c>
      <c r="F500" s="0" t="str">
        <f aca="false">LEFT($A500,6)&amp;"0"</f>
        <v>39-3090</v>
      </c>
      <c r="G500" s="0" t="n">
        <f aca="false">COUNTIF('HBS Occupation Detail'!$G$3:$G$912,$A500)</f>
        <v>1</v>
      </c>
      <c r="H500" s="27" t="n">
        <f aca="false">AVERAGEIF('HBS Occupation Detail'!$G$3:$G$912,$A500,'HBS Occupation Detail'!$E$3:$E$912)</f>
        <v>0.17</v>
      </c>
      <c r="I500" s="27" t="n">
        <f aca="false">AVERAGEIF('HBS Occupation Detail'!$G$3:$G$912,$A500,'HBS Occupation Detail'!$F$3:$F$912)</f>
        <v>0.28</v>
      </c>
      <c r="J500" s="27" t="n">
        <f aca="false">_xlfn.MAXIFS('HBS Occupation Detail'!$E$3:$E$912,'HBS Occupation Detail'!$G$3:$G$912,$A500)-_xlfn.MINIFS('HBS Occupation Detail'!$E$3:$E$912,'HBS Occupation Detail'!$G$3:$G$912,$A500)</f>
        <v>0</v>
      </c>
      <c r="K500" s="24" t="n">
        <f aca="false">IFERROR(INDEX('BLS OEWS May2025'!$D$3:$D$1396,MATCH($A500,'BLS OEWS May2025'!$A$3:$A$1396,0)),0)</f>
        <v>15560</v>
      </c>
      <c r="L500" s="0" t="str">
        <f aca="false">IF(H500&gt;='Exposure Bands'!$B$6,"High",IF(H500&gt;='Exposure Bands'!$B$5,"Elevated",IF(H500&gt;='Exposure Bands'!$B$4,"Moderate","Low")))</f>
        <v>Low</v>
      </c>
      <c r="M500" s="28"/>
    </row>
    <row r="501" customFormat="false" ht="15" hidden="false" customHeight="true" outlineLevel="0" collapsed="false">
      <c r="A501" s="0" t="s">
        <v>1559</v>
      </c>
      <c r="B501" s="0" t="str">
        <f aca="false">IFERROR(INDEX('BLS OEWS May2025'!$B$3:$B$1396,MATCH($A501,'BLS OEWS May2025'!$A$3:$A$1396,0)),"")</f>
        <v>Crematory Operators</v>
      </c>
      <c r="C501" s="0" t="s">
        <v>2705</v>
      </c>
      <c r="D501" s="0" t="s">
        <v>2769</v>
      </c>
      <c r="E501" s="0" t="s">
        <v>3913</v>
      </c>
      <c r="F501" s="0" t="str">
        <f aca="false">LEFT($A501,6)&amp;"0"</f>
        <v>39-4010</v>
      </c>
      <c r="G501" s="0" t="n">
        <f aca="false">COUNTIF('HBS Occupation Detail'!$G$3:$G$912,$A501)</f>
        <v>1</v>
      </c>
      <c r="H501" s="27" t="n">
        <f aca="false">AVERAGEIF('HBS Occupation Detail'!$G$3:$G$912,$A501,'HBS Occupation Detail'!$E$3:$E$912)</f>
        <v>0.17</v>
      </c>
      <c r="I501" s="27" t="n">
        <f aca="false">AVERAGEIF('HBS Occupation Detail'!$G$3:$G$912,$A501,'HBS Occupation Detail'!$F$3:$F$912)</f>
        <v>0.28</v>
      </c>
      <c r="J501" s="27" t="n">
        <f aca="false">_xlfn.MAXIFS('HBS Occupation Detail'!$E$3:$E$912,'HBS Occupation Detail'!$G$3:$G$912,$A501)-_xlfn.MINIFS('HBS Occupation Detail'!$E$3:$E$912,'HBS Occupation Detail'!$G$3:$G$912,$A501)</f>
        <v>0</v>
      </c>
      <c r="K501" s="24" t="n">
        <f aca="false">IFERROR(INDEX('BLS OEWS May2025'!$D$3:$D$1396,MATCH($A501,'BLS OEWS May2025'!$A$3:$A$1396,0)),0)</f>
        <v>2970</v>
      </c>
      <c r="L501" s="0" t="str">
        <f aca="false">IF(H501&gt;='Exposure Bands'!$B$6,"High",IF(H501&gt;='Exposure Bands'!$B$5,"Elevated",IF(H501&gt;='Exposure Bands'!$B$4,"Moderate","Low")))</f>
        <v>Low</v>
      </c>
      <c r="M501" s="28"/>
    </row>
    <row r="502" customFormat="false" ht="15" hidden="false" customHeight="true" outlineLevel="0" collapsed="false">
      <c r="A502" s="0" t="s">
        <v>546</v>
      </c>
      <c r="B502" s="0" t="str">
        <f aca="false">IFERROR(INDEX('BLS OEWS May2025'!$B$3:$B$1396,MATCH($A502,'BLS OEWS May2025'!$A$3:$A$1396,0)),"")</f>
        <v>Aerospace Engineering and Operations Technologists and Technicians</v>
      </c>
      <c r="C502" s="0" t="s">
        <v>2705</v>
      </c>
      <c r="D502" s="0" t="s">
        <v>2865</v>
      </c>
      <c r="E502" s="0" t="s">
        <v>3915</v>
      </c>
      <c r="F502" s="0" t="str">
        <f aca="false">LEFT($A502,6)&amp;"0"</f>
        <v>17-3020</v>
      </c>
      <c r="G502" s="0" t="n">
        <f aca="false">COUNTIF('HBS Occupation Detail'!$G$3:$G$912,$A502)</f>
        <v>1</v>
      </c>
      <c r="H502" s="27" t="n">
        <f aca="false">AVERAGEIF('HBS Occupation Detail'!$G$3:$G$912,$A502,'HBS Occupation Detail'!$E$3:$E$912)</f>
        <v>0.17</v>
      </c>
      <c r="I502" s="27" t="n">
        <f aca="false">AVERAGEIF('HBS Occupation Detail'!$G$3:$G$912,$A502,'HBS Occupation Detail'!$F$3:$F$912)</f>
        <v>0.45</v>
      </c>
      <c r="J502" s="27" t="n">
        <f aca="false">_xlfn.MAXIFS('HBS Occupation Detail'!$E$3:$E$912,'HBS Occupation Detail'!$G$3:$G$912,$A502)-_xlfn.MINIFS('HBS Occupation Detail'!$E$3:$E$912,'HBS Occupation Detail'!$G$3:$G$912,$A502)</f>
        <v>0</v>
      </c>
      <c r="K502" s="24" t="n">
        <f aca="false">IFERROR(INDEX('BLS OEWS May2025'!$D$3:$D$1396,MATCH($A502,'BLS OEWS May2025'!$A$3:$A$1396,0)),0)</f>
        <v>11280</v>
      </c>
      <c r="L502" s="0" t="str">
        <f aca="false">IF(H502&gt;='Exposure Bands'!$B$6,"High",IF(H502&gt;='Exposure Bands'!$B$5,"Elevated",IF(H502&gt;='Exposure Bands'!$B$4,"Moderate","Low")))</f>
        <v>Low</v>
      </c>
      <c r="M502" s="28"/>
    </row>
    <row r="503" customFormat="false" ht="15" hidden="false" customHeight="true" outlineLevel="0" collapsed="false">
      <c r="A503" s="0" t="s">
        <v>2231</v>
      </c>
      <c r="B503" s="0" t="str">
        <f aca="false">IFERROR(INDEX('BLS OEWS May2025'!$B$3:$B$1396,MATCH($A503,'BLS OEWS May2025'!$A$3:$A$1396,0)),"")</f>
        <v>Installation, Maintenance, and Repair Workers, All Other</v>
      </c>
      <c r="C503" s="0" t="s">
        <v>2705</v>
      </c>
      <c r="D503" s="0" t="s">
        <v>2769</v>
      </c>
      <c r="E503" s="0" t="s">
        <v>3917</v>
      </c>
      <c r="F503" s="0" t="str">
        <f aca="false">LEFT($A503,6)&amp;"0"</f>
        <v>49-9090</v>
      </c>
      <c r="G503" s="0" t="n">
        <f aca="false">COUNTIF('HBS Occupation Detail'!$G$3:$G$912,$A503)</f>
        <v>1</v>
      </c>
      <c r="H503" s="27" t="n">
        <f aca="false">AVERAGEIF('HBS Occupation Detail'!$G$3:$G$912,$A503,'HBS Occupation Detail'!$E$3:$E$912)</f>
        <v>0.17</v>
      </c>
      <c r="I503" s="27" t="n">
        <f aca="false">AVERAGEIF('HBS Occupation Detail'!$G$3:$G$912,$A503,'HBS Occupation Detail'!$F$3:$F$912)</f>
        <v>0.42</v>
      </c>
      <c r="J503" s="27" t="n">
        <f aca="false">_xlfn.MAXIFS('HBS Occupation Detail'!$E$3:$E$912,'HBS Occupation Detail'!$G$3:$G$912,$A503)-_xlfn.MINIFS('HBS Occupation Detail'!$E$3:$E$912,'HBS Occupation Detail'!$G$3:$G$912,$A503)</f>
        <v>0</v>
      </c>
      <c r="K503" s="24" t="n">
        <f aca="false">IFERROR(INDEX('BLS OEWS May2025'!$D$3:$D$1396,MATCH($A503,'BLS OEWS May2025'!$A$3:$A$1396,0)),0)</f>
        <v>176300</v>
      </c>
      <c r="L503" s="0" t="str">
        <f aca="false">IF(H503&gt;='Exposure Bands'!$B$6,"High",IF(H503&gt;='Exposure Bands'!$B$5,"Elevated",IF(H503&gt;='Exposure Bands'!$B$4,"Moderate","Low")))</f>
        <v>Low</v>
      </c>
      <c r="M503" s="28"/>
    </row>
    <row r="504" customFormat="false" ht="15" hidden="false" customHeight="true" outlineLevel="0" collapsed="false">
      <c r="A504" s="0" t="s">
        <v>1599</v>
      </c>
      <c r="B504" s="0" t="str">
        <f aca="false">IFERROR(INDEX('BLS OEWS May2025'!$B$3:$B$1396,MATCH($A504,'BLS OEWS May2025'!$A$3:$A$1396,0)),"")</f>
        <v>Childcare Workers</v>
      </c>
      <c r="C504" s="0" t="s">
        <v>2705</v>
      </c>
      <c r="D504" s="0" t="s">
        <v>2769</v>
      </c>
      <c r="E504" s="0" t="s">
        <v>4486</v>
      </c>
      <c r="F504" s="0" t="str">
        <f aca="false">LEFT($A504,6)&amp;"0"</f>
        <v>39-9010</v>
      </c>
      <c r="G504" s="0" t="n">
        <f aca="false">COUNTIF('HBS Occupation Detail'!$G$3:$G$912,$A504)</f>
        <v>2</v>
      </c>
      <c r="H504" s="27" t="n">
        <f aca="false">AVERAGEIF('HBS Occupation Detail'!$G$3:$G$912,$A504,'HBS Occupation Detail'!$E$3:$E$912)</f>
        <v>0.165</v>
      </c>
      <c r="I504" s="27" t="n">
        <f aca="false">AVERAGEIF('HBS Occupation Detail'!$G$3:$G$912,$A504,'HBS Occupation Detail'!$F$3:$F$912)</f>
        <v>0.275</v>
      </c>
      <c r="J504" s="27" t="n">
        <f aca="false">_xlfn.MAXIFS('HBS Occupation Detail'!$E$3:$E$912,'HBS Occupation Detail'!$G$3:$G$912,$A504)-_xlfn.MINIFS('HBS Occupation Detail'!$E$3:$E$912,'HBS Occupation Detail'!$G$3:$G$912,$A504)</f>
        <v>0.07</v>
      </c>
      <c r="K504" s="24" t="n">
        <f aca="false">IFERROR(INDEX('BLS OEWS May2025'!$D$3:$D$1396,MATCH($A504,'BLS OEWS May2025'!$A$3:$A$1396,0)),0)</f>
        <v>518910</v>
      </c>
      <c r="L504" s="0" t="str">
        <f aca="false">IF(H504&gt;='Exposure Bands'!$B$6,"High",IF(H504&gt;='Exposure Bands'!$B$5,"Elevated",IF(H504&gt;='Exposure Bands'!$B$4,"Moderate","Low")))</f>
        <v>Low</v>
      </c>
      <c r="M504" s="28" t="s">
        <v>4553</v>
      </c>
    </row>
    <row r="505" customFormat="false" ht="15" hidden="false" customHeight="true" outlineLevel="0" collapsed="false">
      <c r="A505" s="0" t="s">
        <v>2205</v>
      </c>
      <c r="B505" s="0" t="str">
        <f aca="false">IFERROR(INDEX('BLS OEWS May2025'!$B$3:$B$1396,MATCH($A505,'BLS OEWS May2025'!$A$3:$A$1396,0)),"")</f>
        <v>Watch and Clock Repairers</v>
      </c>
      <c r="C505" s="0" t="s">
        <v>2705</v>
      </c>
      <c r="D505" s="0" t="s">
        <v>2769</v>
      </c>
      <c r="E505" s="0" t="s">
        <v>3919</v>
      </c>
      <c r="F505" s="0" t="str">
        <f aca="false">LEFT($A505,6)&amp;"0"</f>
        <v>49-9060</v>
      </c>
      <c r="G505" s="0" t="n">
        <f aca="false">COUNTIF('HBS Occupation Detail'!$G$3:$G$912,$A505)</f>
        <v>1</v>
      </c>
      <c r="H505" s="27" t="n">
        <f aca="false">AVERAGEIF('HBS Occupation Detail'!$G$3:$G$912,$A505,'HBS Occupation Detail'!$E$3:$E$912)</f>
        <v>0.16</v>
      </c>
      <c r="I505" s="27" t="n">
        <f aca="false">AVERAGEIF('HBS Occupation Detail'!$G$3:$G$912,$A505,'HBS Occupation Detail'!$F$3:$F$912)</f>
        <v>0.31</v>
      </c>
      <c r="J505" s="27" t="n">
        <f aca="false">_xlfn.MAXIFS('HBS Occupation Detail'!$E$3:$E$912,'HBS Occupation Detail'!$G$3:$G$912,$A505)-_xlfn.MINIFS('HBS Occupation Detail'!$E$3:$E$912,'HBS Occupation Detail'!$G$3:$G$912,$A505)</f>
        <v>0</v>
      </c>
      <c r="K505" s="24" t="n">
        <f aca="false">IFERROR(INDEX('BLS OEWS May2025'!$D$3:$D$1396,MATCH($A505,'BLS OEWS May2025'!$A$3:$A$1396,0)),0)</f>
        <v>1310</v>
      </c>
      <c r="L505" s="0" t="str">
        <f aca="false">IF(H505&gt;='Exposure Bands'!$B$6,"High",IF(H505&gt;='Exposure Bands'!$B$5,"Elevated",IF(H505&gt;='Exposure Bands'!$B$4,"Moderate","Low")))</f>
        <v>Low</v>
      </c>
      <c r="M505" s="28"/>
    </row>
    <row r="506" customFormat="false" ht="15" hidden="false" customHeight="true" outlineLevel="0" collapsed="false">
      <c r="A506" s="0" t="s">
        <v>1139</v>
      </c>
      <c r="B506" s="0" t="str">
        <f aca="false">IFERROR(INDEX('BLS OEWS May2025'!$B$3:$B$1396,MATCH($A506,'BLS OEWS May2025'!$A$3:$A$1396,0)),"")</f>
        <v>Radiation Therapists</v>
      </c>
      <c r="C506" s="0" t="s">
        <v>2705</v>
      </c>
      <c r="D506" s="0" t="s">
        <v>2721</v>
      </c>
      <c r="E506" s="0" t="s">
        <v>3921</v>
      </c>
      <c r="F506" s="0" t="str">
        <f aca="false">LEFT($A506,6)&amp;"0"</f>
        <v>29-1120</v>
      </c>
      <c r="G506" s="0" t="n">
        <f aca="false">COUNTIF('HBS Occupation Detail'!$G$3:$G$912,$A506)</f>
        <v>1</v>
      </c>
      <c r="H506" s="27" t="n">
        <f aca="false">AVERAGEIF('HBS Occupation Detail'!$G$3:$G$912,$A506,'HBS Occupation Detail'!$E$3:$E$912)</f>
        <v>0.16</v>
      </c>
      <c r="I506" s="27" t="n">
        <f aca="false">AVERAGEIF('HBS Occupation Detail'!$G$3:$G$912,$A506,'HBS Occupation Detail'!$F$3:$F$912)</f>
        <v>0.4</v>
      </c>
      <c r="J506" s="27" t="n">
        <f aca="false">_xlfn.MAXIFS('HBS Occupation Detail'!$E$3:$E$912,'HBS Occupation Detail'!$G$3:$G$912,$A506)-_xlfn.MINIFS('HBS Occupation Detail'!$E$3:$E$912,'HBS Occupation Detail'!$G$3:$G$912,$A506)</f>
        <v>0</v>
      </c>
      <c r="K506" s="24" t="n">
        <f aca="false">IFERROR(INDEX('BLS OEWS May2025'!$D$3:$D$1396,MATCH($A506,'BLS OEWS May2025'!$A$3:$A$1396,0)),0)</f>
        <v>17070</v>
      </c>
      <c r="L506" s="0" t="str">
        <f aca="false">IF(H506&gt;='Exposure Bands'!$B$6,"High",IF(H506&gt;='Exposure Bands'!$B$5,"Elevated",IF(H506&gt;='Exposure Bands'!$B$4,"Moderate","Low")))</f>
        <v>Low</v>
      </c>
      <c r="M506" s="28"/>
    </row>
    <row r="507" customFormat="false" ht="15" hidden="false" customHeight="true" outlineLevel="0" collapsed="false">
      <c r="A507" s="0" t="s">
        <v>1080</v>
      </c>
      <c r="B507" s="0" t="str">
        <f aca="false">IFERROR(INDEX('BLS OEWS May2025'!$B$3:$B$1396,MATCH($A507,'BLS OEWS May2025'!$A$3:$A$1396,0)),"")</f>
        <v>Broadcast Technicians</v>
      </c>
      <c r="C507" s="0" t="s">
        <v>2705</v>
      </c>
      <c r="D507" s="0" t="s">
        <v>2716</v>
      </c>
      <c r="E507" s="0" t="s">
        <v>3925</v>
      </c>
      <c r="F507" s="0" t="str">
        <f aca="false">LEFT($A507,6)&amp;"0"</f>
        <v>27-4010</v>
      </c>
      <c r="G507" s="0" t="n">
        <f aca="false">COUNTIF('HBS Occupation Detail'!$G$3:$G$912,$A507)</f>
        <v>1</v>
      </c>
      <c r="H507" s="27" t="n">
        <f aca="false">AVERAGEIF('HBS Occupation Detail'!$G$3:$G$912,$A507,'HBS Occupation Detail'!$E$3:$E$912)</f>
        <v>0.16</v>
      </c>
      <c r="I507" s="27" t="n">
        <f aca="false">AVERAGEIF('HBS Occupation Detail'!$G$3:$G$912,$A507,'HBS Occupation Detail'!$F$3:$F$912)</f>
        <v>0.4</v>
      </c>
      <c r="J507" s="27" t="n">
        <f aca="false">_xlfn.MAXIFS('HBS Occupation Detail'!$E$3:$E$912,'HBS Occupation Detail'!$G$3:$G$912,$A507)-_xlfn.MINIFS('HBS Occupation Detail'!$E$3:$E$912,'HBS Occupation Detail'!$G$3:$G$912,$A507)</f>
        <v>0</v>
      </c>
      <c r="K507" s="24" t="n">
        <f aca="false">IFERROR(INDEX('BLS OEWS May2025'!$D$3:$D$1396,MATCH($A507,'BLS OEWS May2025'!$A$3:$A$1396,0)),0)</f>
        <v>21110</v>
      </c>
      <c r="L507" s="0" t="str">
        <f aca="false">IF(H507&gt;='Exposure Bands'!$B$6,"High",IF(H507&gt;='Exposure Bands'!$B$5,"Elevated",IF(H507&gt;='Exposure Bands'!$B$4,"Moderate","Low")))</f>
        <v>Low</v>
      </c>
      <c r="M507" s="28"/>
    </row>
    <row r="508" customFormat="false" ht="15" hidden="false" customHeight="true" outlineLevel="0" collapsed="false">
      <c r="A508" s="0" t="s">
        <v>2269</v>
      </c>
      <c r="B508" s="0" t="str">
        <f aca="false">IFERROR(INDEX('BLS OEWS May2025'!$B$3:$B$1396,MATCH($A508,'BLS OEWS May2025'!$A$3:$A$1396,0)),"")</f>
        <v>Bakers</v>
      </c>
      <c r="C508" s="0" t="s">
        <v>2705</v>
      </c>
      <c r="D508" s="0" t="s">
        <v>2946</v>
      </c>
      <c r="E508" s="0" t="s">
        <v>2268</v>
      </c>
      <c r="F508" s="0" t="str">
        <f aca="false">LEFT($A508,6)&amp;"0"</f>
        <v>51-3010</v>
      </c>
      <c r="G508" s="0" t="n">
        <f aca="false">COUNTIF('HBS Occupation Detail'!$G$3:$G$912,$A508)</f>
        <v>1</v>
      </c>
      <c r="H508" s="27" t="n">
        <f aca="false">AVERAGEIF('HBS Occupation Detail'!$G$3:$G$912,$A508,'HBS Occupation Detail'!$E$3:$E$912)</f>
        <v>0.16</v>
      </c>
      <c r="I508" s="27" t="n">
        <f aca="false">AVERAGEIF('HBS Occupation Detail'!$G$3:$G$912,$A508,'HBS Occupation Detail'!$F$3:$F$912)</f>
        <v>0.32</v>
      </c>
      <c r="J508" s="27" t="n">
        <f aca="false">_xlfn.MAXIFS('HBS Occupation Detail'!$E$3:$E$912,'HBS Occupation Detail'!$G$3:$G$912,$A508)-_xlfn.MINIFS('HBS Occupation Detail'!$E$3:$E$912,'HBS Occupation Detail'!$G$3:$G$912,$A508)</f>
        <v>0</v>
      </c>
      <c r="K508" s="24" t="n">
        <f aca="false">IFERROR(INDEX('BLS OEWS May2025'!$D$3:$D$1396,MATCH($A508,'BLS OEWS May2025'!$A$3:$A$1396,0)),0)</f>
        <v>236200</v>
      </c>
      <c r="L508" s="0" t="str">
        <f aca="false">IF(H508&gt;='Exposure Bands'!$B$6,"High",IF(H508&gt;='Exposure Bands'!$B$5,"Elevated",IF(H508&gt;='Exposure Bands'!$B$4,"Moderate","Low")))</f>
        <v>Low</v>
      </c>
      <c r="M508" s="28"/>
    </row>
    <row r="509" customFormat="false" ht="15" hidden="false" customHeight="true" outlineLevel="0" collapsed="false">
      <c r="A509" s="0" t="s">
        <v>1002</v>
      </c>
      <c r="B509" s="0" t="str">
        <f aca="false">IFERROR(INDEX('BLS OEWS May2025'!$B$3:$B$1396,MATCH($A509,'BLS OEWS May2025'!$A$3:$A$1396,0)),"")</f>
        <v>Graphic Designers</v>
      </c>
      <c r="C509" s="0" t="s">
        <v>2705</v>
      </c>
      <c r="D509" s="0" t="s">
        <v>2716</v>
      </c>
      <c r="E509" s="0" t="s">
        <v>3928</v>
      </c>
      <c r="F509" s="0" t="str">
        <f aca="false">LEFT($A509,6)&amp;"0"</f>
        <v>27-1020</v>
      </c>
      <c r="G509" s="0" t="n">
        <f aca="false">COUNTIF('HBS Occupation Detail'!$G$3:$G$912,$A509)</f>
        <v>1</v>
      </c>
      <c r="H509" s="27" t="n">
        <f aca="false">AVERAGEIF('HBS Occupation Detail'!$G$3:$G$912,$A509,'HBS Occupation Detail'!$E$3:$E$912)</f>
        <v>0.16</v>
      </c>
      <c r="I509" s="27" t="n">
        <f aca="false">AVERAGEIF('HBS Occupation Detail'!$G$3:$G$912,$A509,'HBS Occupation Detail'!$F$3:$F$912)</f>
        <v>0.42</v>
      </c>
      <c r="J509" s="27" t="n">
        <f aca="false">_xlfn.MAXIFS('HBS Occupation Detail'!$E$3:$E$912,'HBS Occupation Detail'!$G$3:$G$912,$A509)-_xlfn.MINIFS('HBS Occupation Detail'!$E$3:$E$912,'HBS Occupation Detail'!$G$3:$G$912,$A509)</f>
        <v>0</v>
      </c>
      <c r="K509" s="24" t="n">
        <f aca="false">IFERROR(INDEX('BLS OEWS May2025'!$D$3:$D$1396,MATCH($A509,'BLS OEWS May2025'!$A$3:$A$1396,0)),0)</f>
        <v>197830</v>
      </c>
      <c r="L509" s="0" t="str">
        <f aca="false">IF(H509&gt;='Exposure Bands'!$B$6,"High",IF(H509&gt;='Exposure Bands'!$B$5,"Elevated",IF(H509&gt;='Exposure Bands'!$B$4,"Moderate","Low")))</f>
        <v>Low</v>
      </c>
      <c r="M509" s="28"/>
    </row>
    <row r="510" customFormat="false" ht="15" hidden="false" customHeight="true" outlineLevel="0" collapsed="false">
      <c r="A510" s="0" t="s">
        <v>2516</v>
      </c>
      <c r="B510" s="0" t="str">
        <f aca="false">IFERROR(INDEX('BLS OEWS May2025'!$B$3:$B$1396,MATCH($A510,'BLS OEWS May2025'!$A$3:$A$1396,0)),"")</f>
        <v>Computer Numerically Controlled Tool Operators</v>
      </c>
      <c r="C510" s="0" t="s">
        <v>2705</v>
      </c>
      <c r="D510" s="0" t="s">
        <v>2946</v>
      </c>
      <c r="E510" s="0" t="s">
        <v>3930</v>
      </c>
      <c r="F510" s="0" t="str">
        <f aca="false">LEFT($A510,6)&amp;"0"</f>
        <v>51-9160</v>
      </c>
      <c r="G510" s="0" t="n">
        <f aca="false">COUNTIF('HBS Occupation Detail'!$G$3:$G$912,$A510)</f>
        <v>1</v>
      </c>
      <c r="H510" s="27" t="n">
        <f aca="false">AVERAGEIF('HBS Occupation Detail'!$G$3:$G$912,$A510,'HBS Occupation Detail'!$E$3:$E$912)</f>
        <v>0.16</v>
      </c>
      <c r="I510" s="27" t="n">
        <f aca="false">AVERAGEIF('HBS Occupation Detail'!$G$3:$G$912,$A510,'HBS Occupation Detail'!$F$3:$F$912)</f>
        <v>0.34</v>
      </c>
      <c r="J510" s="27" t="n">
        <f aca="false">_xlfn.MAXIFS('HBS Occupation Detail'!$E$3:$E$912,'HBS Occupation Detail'!$G$3:$G$912,$A510)-_xlfn.MINIFS('HBS Occupation Detail'!$E$3:$E$912,'HBS Occupation Detail'!$G$3:$G$912,$A510)</f>
        <v>0</v>
      </c>
      <c r="K510" s="24" t="n">
        <f aca="false">IFERROR(INDEX('BLS OEWS May2025'!$D$3:$D$1396,MATCH($A510,'BLS OEWS May2025'!$A$3:$A$1396,0)),0)</f>
        <v>169450</v>
      </c>
      <c r="L510" s="0" t="str">
        <f aca="false">IF(H510&gt;='Exposure Bands'!$B$6,"High",IF(H510&gt;='Exposure Bands'!$B$5,"Elevated",IF(H510&gt;='Exposure Bands'!$B$4,"Moderate","Low")))</f>
        <v>Low</v>
      </c>
      <c r="M510" s="28"/>
    </row>
    <row r="511" customFormat="false" ht="15" hidden="false" customHeight="true" outlineLevel="0" collapsed="false">
      <c r="A511" s="0" t="s">
        <v>2622</v>
      </c>
      <c r="B511" s="0" t="str">
        <f aca="false">IFERROR(INDEX('BLS OEWS May2025'!$B$3:$B$1396,MATCH($A511,'BLS OEWS May2025'!$A$3:$A$1396,0)),"")</f>
        <v>Captains, Mates, and Pilots of Water Vessels</v>
      </c>
      <c r="C511" s="0" t="s">
        <v>2705</v>
      </c>
      <c r="D511" s="0" t="s">
        <v>2946</v>
      </c>
      <c r="E511" s="0" t="s">
        <v>3932</v>
      </c>
      <c r="F511" s="0" t="str">
        <f aca="false">LEFT($A511,6)&amp;"0"</f>
        <v>53-5020</v>
      </c>
      <c r="G511" s="0" t="n">
        <f aca="false">COUNTIF('HBS Occupation Detail'!$G$3:$G$912,$A511)</f>
        <v>1</v>
      </c>
      <c r="H511" s="27" t="n">
        <f aca="false">AVERAGEIF('HBS Occupation Detail'!$G$3:$G$912,$A511,'HBS Occupation Detail'!$E$3:$E$912)</f>
        <v>0.16</v>
      </c>
      <c r="I511" s="27" t="n">
        <f aca="false">AVERAGEIF('HBS Occupation Detail'!$G$3:$G$912,$A511,'HBS Occupation Detail'!$F$3:$F$912)</f>
        <v>0.31</v>
      </c>
      <c r="J511" s="27" t="n">
        <f aca="false">_xlfn.MAXIFS('HBS Occupation Detail'!$E$3:$E$912,'HBS Occupation Detail'!$G$3:$G$912,$A511)-_xlfn.MINIFS('HBS Occupation Detail'!$E$3:$E$912,'HBS Occupation Detail'!$G$3:$G$912,$A511)</f>
        <v>0</v>
      </c>
      <c r="K511" s="24" t="n">
        <f aca="false">IFERROR(INDEX('BLS OEWS May2025'!$D$3:$D$1396,MATCH($A511,'BLS OEWS May2025'!$A$3:$A$1396,0)),0)</f>
        <v>36850</v>
      </c>
      <c r="L511" s="0" t="str">
        <f aca="false">IF(H511&gt;='Exposure Bands'!$B$6,"High",IF(H511&gt;='Exposure Bands'!$B$5,"Elevated",IF(H511&gt;='Exposure Bands'!$B$4,"Moderate","Low")))</f>
        <v>Low</v>
      </c>
      <c r="M511" s="28"/>
    </row>
    <row r="512" customFormat="false" ht="15" hidden="false" customHeight="true" outlineLevel="0" collapsed="false">
      <c r="A512" s="0" t="s">
        <v>1332</v>
      </c>
      <c r="B512" s="0" t="str">
        <f aca="false">IFERROR(INDEX('BLS OEWS May2025'!$B$3:$B$1396,MATCH($A512,'BLS OEWS May2025'!$A$3:$A$1396,0)),"")</f>
        <v>Phlebotomists</v>
      </c>
      <c r="C512" s="0" t="s">
        <v>2705</v>
      </c>
      <c r="D512" s="0" t="s">
        <v>2721</v>
      </c>
      <c r="E512" s="0" t="s">
        <v>1333</v>
      </c>
      <c r="F512" s="0" t="str">
        <f aca="false">LEFT($A512,6)&amp;"0"</f>
        <v>31-9090</v>
      </c>
      <c r="G512" s="0" t="n">
        <f aca="false">COUNTIF('HBS Occupation Detail'!$G$3:$G$912,$A512)</f>
        <v>1</v>
      </c>
      <c r="H512" s="27" t="n">
        <f aca="false">AVERAGEIF('HBS Occupation Detail'!$G$3:$G$912,$A512,'HBS Occupation Detail'!$E$3:$E$912)</f>
        <v>0.16</v>
      </c>
      <c r="I512" s="27" t="n">
        <f aca="false">AVERAGEIF('HBS Occupation Detail'!$G$3:$G$912,$A512,'HBS Occupation Detail'!$F$3:$F$912)</f>
        <v>0.32</v>
      </c>
      <c r="J512" s="27" t="n">
        <f aca="false">_xlfn.MAXIFS('HBS Occupation Detail'!$E$3:$E$912,'HBS Occupation Detail'!$G$3:$G$912,$A512)-_xlfn.MINIFS('HBS Occupation Detail'!$E$3:$E$912,'HBS Occupation Detail'!$G$3:$G$912,$A512)</f>
        <v>0</v>
      </c>
      <c r="K512" s="24" t="n">
        <f aca="false">IFERROR(INDEX('BLS OEWS May2025'!$D$3:$D$1396,MATCH($A512,'BLS OEWS May2025'!$A$3:$A$1396,0)),0)</f>
        <v>143540</v>
      </c>
      <c r="L512" s="0" t="str">
        <f aca="false">IF(H512&gt;='Exposure Bands'!$B$6,"High",IF(H512&gt;='Exposure Bands'!$B$5,"Elevated",IF(H512&gt;='Exposure Bands'!$B$4,"Moderate","Low")))</f>
        <v>Low</v>
      </c>
      <c r="M512" s="28"/>
    </row>
    <row r="513" customFormat="false" ht="15" hidden="false" customHeight="true" outlineLevel="0" collapsed="false">
      <c r="A513" s="0" t="s">
        <v>2600</v>
      </c>
      <c r="B513" s="0" t="str">
        <f aca="false">IFERROR(INDEX('BLS OEWS May2025'!$B$3:$B$1396,MATCH($A513,'BLS OEWS May2025'!$A$3:$A$1396,0)),"")</f>
        <v>Rail Yard Engineers, Dinkey Operators, and Hostlers</v>
      </c>
      <c r="C513" s="0" t="s">
        <v>2705</v>
      </c>
      <c r="D513" s="0" t="s">
        <v>2946</v>
      </c>
      <c r="E513" s="0" t="s">
        <v>3935</v>
      </c>
      <c r="F513" s="0" t="str">
        <f aca="false">LEFT($A513,6)&amp;"0"</f>
        <v>53-4010</v>
      </c>
      <c r="G513" s="0" t="n">
        <f aca="false">COUNTIF('HBS Occupation Detail'!$G$3:$G$912,$A513)</f>
        <v>1</v>
      </c>
      <c r="H513" s="27" t="n">
        <f aca="false">AVERAGEIF('HBS Occupation Detail'!$G$3:$G$912,$A513,'HBS Occupation Detail'!$E$3:$E$912)</f>
        <v>0.16</v>
      </c>
      <c r="I513" s="27" t="n">
        <f aca="false">AVERAGEIF('HBS Occupation Detail'!$G$3:$G$912,$A513,'HBS Occupation Detail'!$F$3:$F$912)</f>
        <v>0.27</v>
      </c>
      <c r="J513" s="27" t="n">
        <f aca="false">_xlfn.MAXIFS('HBS Occupation Detail'!$E$3:$E$912,'HBS Occupation Detail'!$G$3:$G$912,$A513)-_xlfn.MINIFS('HBS Occupation Detail'!$E$3:$E$912,'HBS Occupation Detail'!$G$3:$G$912,$A513)</f>
        <v>0</v>
      </c>
      <c r="K513" s="24" t="n">
        <f aca="false">IFERROR(INDEX('BLS OEWS May2025'!$D$3:$D$1396,MATCH($A513,'BLS OEWS May2025'!$A$3:$A$1396,0)),0)</f>
        <v>3920</v>
      </c>
      <c r="L513" s="0" t="str">
        <f aca="false">IF(H513&gt;='Exposure Bands'!$B$6,"High",IF(H513&gt;='Exposure Bands'!$B$5,"Elevated",IF(H513&gt;='Exposure Bands'!$B$4,"Moderate","Low")))</f>
        <v>Low</v>
      </c>
      <c r="M513" s="28"/>
    </row>
    <row r="514" customFormat="false" ht="15" hidden="false" customHeight="true" outlineLevel="0" collapsed="false">
      <c r="A514" s="0" t="s">
        <v>1311</v>
      </c>
      <c r="B514" s="0" t="str">
        <f aca="false">IFERROR(INDEX('BLS OEWS May2025'!$B$3:$B$1396,MATCH($A514,'BLS OEWS May2025'!$A$3:$A$1396,0)),"")</f>
        <v>Physical Therapist Aides</v>
      </c>
      <c r="C514" s="0" t="s">
        <v>2705</v>
      </c>
      <c r="D514" s="0" t="s">
        <v>2721</v>
      </c>
      <c r="E514" s="0" t="s">
        <v>3937</v>
      </c>
      <c r="F514" s="0" t="str">
        <f aca="false">LEFT($A514,6)&amp;"0"</f>
        <v>31-2020</v>
      </c>
      <c r="G514" s="0" t="n">
        <f aca="false">COUNTIF('HBS Occupation Detail'!$G$3:$G$912,$A514)</f>
        <v>1</v>
      </c>
      <c r="H514" s="27" t="n">
        <f aca="false">AVERAGEIF('HBS Occupation Detail'!$G$3:$G$912,$A514,'HBS Occupation Detail'!$E$3:$E$912)</f>
        <v>0.16</v>
      </c>
      <c r="I514" s="27" t="n">
        <f aca="false">AVERAGEIF('HBS Occupation Detail'!$G$3:$G$912,$A514,'HBS Occupation Detail'!$F$3:$F$912)</f>
        <v>0.27</v>
      </c>
      <c r="J514" s="27" t="n">
        <f aca="false">_xlfn.MAXIFS('HBS Occupation Detail'!$E$3:$E$912,'HBS Occupation Detail'!$G$3:$G$912,$A514)-_xlfn.MINIFS('HBS Occupation Detail'!$E$3:$E$912,'HBS Occupation Detail'!$G$3:$G$912,$A514)</f>
        <v>0</v>
      </c>
      <c r="K514" s="24" t="n">
        <f aca="false">IFERROR(INDEX('BLS OEWS May2025'!$D$3:$D$1396,MATCH($A514,'BLS OEWS May2025'!$A$3:$A$1396,0)),0)</f>
        <v>48150</v>
      </c>
      <c r="L514" s="0" t="str">
        <f aca="false">IF(H514&gt;='Exposure Bands'!$B$6,"High",IF(H514&gt;='Exposure Bands'!$B$5,"Elevated",IF(H514&gt;='Exposure Bands'!$B$4,"Moderate","Low")))</f>
        <v>Low</v>
      </c>
      <c r="M514" s="28"/>
    </row>
    <row r="515" customFormat="false" ht="15" hidden="false" customHeight="true" outlineLevel="0" collapsed="false">
      <c r="A515" s="0" t="s">
        <v>1000</v>
      </c>
      <c r="B515" s="0" t="str">
        <f aca="false">IFERROR(INDEX('BLS OEWS May2025'!$B$3:$B$1396,MATCH($A515,'BLS OEWS May2025'!$A$3:$A$1396,0)),"")</f>
        <v>Floral Designers</v>
      </c>
      <c r="C515" s="0" t="s">
        <v>2705</v>
      </c>
      <c r="D515" s="0" t="s">
        <v>2716</v>
      </c>
      <c r="E515" s="0" t="s">
        <v>3939</v>
      </c>
      <c r="F515" s="0" t="str">
        <f aca="false">LEFT($A515,6)&amp;"0"</f>
        <v>27-1020</v>
      </c>
      <c r="G515" s="0" t="n">
        <f aca="false">COUNTIF('HBS Occupation Detail'!$G$3:$G$912,$A515)</f>
        <v>1</v>
      </c>
      <c r="H515" s="27" t="n">
        <f aca="false">AVERAGEIF('HBS Occupation Detail'!$G$3:$G$912,$A515,'HBS Occupation Detail'!$E$3:$E$912)</f>
        <v>0.16</v>
      </c>
      <c r="I515" s="27" t="n">
        <f aca="false">AVERAGEIF('HBS Occupation Detail'!$G$3:$G$912,$A515,'HBS Occupation Detail'!$F$3:$F$912)</f>
        <v>0.39</v>
      </c>
      <c r="J515" s="27" t="n">
        <f aca="false">_xlfn.MAXIFS('HBS Occupation Detail'!$E$3:$E$912,'HBS Occupation Detail'!$G$3:$G$912,$A515)-_xlfn.MINIFS('HBS Occupation Detail'!$E$3:$E$912,'HBS Occupation Detail'!$G$3:$G$912,$A515)</f>
        <v>0</v>
      </c>
      <c r="K515" s="24" t="n">
        <f aca="false">IFERROR(INDEX('BLS OEWS May2025'!$D$3:$D$1396,MATCH($A515,'BLS OEWS May2025'!$A$3:$A$1396,0)),0)</f>
        <v>40590</v>
      </c>
      <c r="L515" s="0" t="str">
        <f aca="false">IF(H515&gt;='Exposure Bands'!$B$6,"High",IF(H515&gt;='Exposure Bands'!$B$5,"Elevated",IF(H515&gt;='Exposure Bands'!$B$4,"Moderate","Low")))</f>
        <v>Low</v>
      </c>
      <c r="M515" s="28"/>
    </row>
    <row r="516" customFormat="false" ht="15" hidden="false" customHeight="true" outlineLevel="0" collapsed="false">
      <c r="A516" s="0" t="s">
        <v>1091</v>
      </c>
      <c r="B516" s="0" t="str">
        <f aca="false">IFERROR(INDEX('BLS OEWS May2025'!$B$3:$B$1396,MATCH($A516,'BLS OEWS May2025'!$A$3:$A$1396,0)),"")</f>
        <v>Camera Operators, Television, Video, and Film</v>
      </c>
      <c r="C516" s="0" t="s">
        <v>2705</v>
      </c>
      <c r="D516" s="0" t="s">
        <v>2716</v>
      </c>
      <c r="E516" s="0" t="s">
        <v>3943</v>
      </c>
      <c r="F516" s="0" t="str">
        <f aca="false">LEFT($A516,6)&amp;"0"</f>
        <v>27-4030</v>
      </c>
      <c r="G516" s="0" t="n">
        <f aca="false">COUNTIF('HBS Occupation Detail'!$G$3:$G$912,$A516)</f>
        <v>1</v>
      </c>
      <c r="H516" s="27" t="n">
        <f aca="false">AVERAGEIF('HBS Occupation Detail'!$G$3:$G$912,$A516,'HBS Occupation Detail'!$E$3:$E$912)</f>
        <v>0.16</v>
      </c>
      <c r="I516" s="27" t="n">
        <f aca="false">AVERAGEIF('HBS Occupation Detail'!$G$3:$G$912,$A516,'HBS Occupation Detail'!$F$3:$F$912)</f>
        <v>0.38</v>
      </c>
      <c r="J516" s="27" t="n">
        <f aca="false">_xlfn.MAXIFS('HBS Occupation Detail'!$E$3:$E$912,'HBS Occupation Detail'!$G$3:$G$912,$A516)-_xlfn.MINIFS('HBS Occupation Detail'!$E$3:$E$912,'HBS Occupation Detail'!$G$3:$G$912,$A516)</f>
        <v>0</v>
      </c>
      <c r="K516" s="24" t="n">
        <f aca="false">IFERROR(INDEX('BLS OEWS May2025'!$D$3:$D$1396,MATCH($A516,'BLS OEWS May2025'!$A$3:$A$1396,0)),0)</f>
        <v>21550</v>
      </c>
      <c r="L516" s="0" t="str">
        <f aca="false">IF(H516&gt;='Exposure Bands'!$B$6,"High",IF(H516&gt;='Exposure Bands'!$B$5,"Elevated",IF(H516&gt;='Exposure Bands'!$B$4,"Moderate","Low")))</f>
        <v>Low</v>
      </c>
      <c r="M516" s="28"/>
    </row>
    <row r="517" customFormat="false" ht="15" hidden="false" customHeight="true" outlineLevel="0" collapsed="false">
      <c r="A517" s="0" t="s">
        <v>2451</v>
      </c>
      <c r="B517" s="0" t="str">
        <f aca="false">IFERROR(INDEX('BLS OEWS May2025'!$B$3:$B$1396,MATCH($A517,'BLS OEWS May2025'!$A$3:$A$1396,0)),"")</f>
        <v>Gas Plant Operators</v>
      </c>
      <c r="C517" s="0" t="s">
        <v>2705</v>
      </c>
      <c r="D517" s="0" t="s">
        <v>2946</v>
      </c>
      <c r="E517" s="0" t="s">
        <v>3945</v>
      </c>
      <c r="F517" s="0" t="str">
        <f aca="false">LEFT($A517,6)&amp;"0"</f>
        <v>51-8090</v>
      </c>
      <c r="G517" s="0" t="n">
        <f aca="false">COUNTIF('HBS Occupation Detail'!$G$3:$G$912,$A517)</f>
        <v>1</v>
      </c>
      <c r="H517" s="27" t="n">
        <f aca="false">AVERAGEIF('HBS Occupation Detail'!$G$3:$G$912,$A517,'HBS Occupation Detail'!$E$3:$E$912)</f>
        <v>0.16</v>
      </c>
      <c r="I517" s="27" t="n">
        <f aca="false">AVERAGEIF('HBS Occupation Detail'!$G$3:$G$912,$A517,'HBS Occupation Detail'!$F$3:$F$912)</f>
        <v>0.38</v>
      </c>
      <c r="J517" s="27" t="n">
        <f aca="false">_xlfn.MAXIFS('HBS Occupation Detail'!$E$3:$E$912,'HBS Occupation Detail'!$G$3:$G$912,$A517)-_xlfn.MINIFS('HBS Occupation Detail'!$E$3:$E$912,'HBS Occupation Detail'!$G$3:$G$912,$A517)</f>
        <v>0</v>
      </c>
      <c r="K517" s="24" t="n">
        <f aca="false">IFERROR(INDEX('BLS OEWS May2025'!$D$3:$D$1396,MATCH($A517,'BLS OEWS May2025'!$A$3:$A$1396,0)),0)</f>
        <v>18030</v>
      </c>
      <c r="L517" s="0" t="str">
        <f aca="false">IF(H517&gt;='Exposure Bands'!$B$6,"High",IF(H517&gt;='Exposure Bands'!$B$5,"Elevated",IF(H517&gt;='Exposure Bands'!$B$4,"Moderate","Low")))</f>
        <v>Low</v>
      </c>
      <c r="M517" s="28"/>
    </row>
    <row r="518" customFormat="false" ht="41.25" hidden="false" customHeight="true" outlineLevel="0" collapsed="false">
      <c r="A518" s="0" t="s">
        <v>1217</v>
      </c>
      <c r="B518" s="0" t="str">
        <f aca="false">IFERROR(INDEX('BLS OEWS May2025'!$B$3:$B$1396,MATCH($A518,'BLS OEWS May2025'!$A$3:$A$1396,0)),"")</f>
        <v>Clinical Laboratory Technologists and Technicians</v>
      </c>
      <c r="C518" s="0" t="s">
        <v>4478</v>
      </c>
      <c r="D518" s="0" t="s">
        <v>2721</v>
      </c>
      <c r="E518" s="0" t="s">
        <v>4486</v>
      </c>
      <c r="F518" s="0" t="str">
        <f aca="false">LEFT($A518,6)&amp;"0"</f>
        <v>29-2010</v>
      </c>
      <c r="G518" s="0" t="n">
        <f aca="false">COUNTIF('HBS Occupation Detail'!$G$3:$G$912,$A518)</f>
        <v>6</v>
      </c>
      <c r="H518" s="27" t="n">
        <f aca="false">AVERAGEIF('HBS Occupation Detail'!$G$3:$G$912,$A518,'HBS Occupation Detail'!$E$3:$E$912)</f>
        <v>0.151666666666667</v>
      </c>
      <c r="I518" s="27" t="n">
        <f aca="false">AVERAGEIF('HBS Occupation Detail'!$G$3:$G$912,$A518,'HBS Occupation Detail'!$F$3:$F$912)</f>
        <v>0.316666666666667</v>
      </c>
      <c r="J518" s="27" t="n">
        <f aca="false">_xlfn.MAXIFS('HBS Occupation Detail'!$E$3:$E$912,'HBS Occupation Detail'!$G$3:$G$912,$A518)-_xlfn.MINIFS('HBS Occupation Detail'!$E$3:$E$912,'HBS Occupation Detail'!$G$3:$G$912,$A518)</f>
        <v>0.31</v>
      </c>
      <c r="K518" s="24" t="n">
        <f aca="false">IFERROR(INDEX('BLS OEWS May2025'!$D$3:$D$1396,MATCH($A518,'BLS OEWS May2025'!$A$3:$A$1396,0)),0)</f>
        <v>332940</v>
      </c>
      <c r="L518" s="0" t="str">
        <f aca="false">IF(H518&gt;='Exposure Bands'!$B$6,"High",IF(H518&gt;='Exposure Bands'!$B$5,"Elevated",IF(H518&gt;='Exposure Bands'!$B$4,"Moderate","Low")))</f>
        <v>Low</v>
      </c>
      <c r="M518" s="28" t="s">
        <v>4554</v>
      </c>
    </row>
    <row r="519" customFormat="false" ht="15" hidden="false" customHeight="true" outlineLevel="0" collapsed="false">
      <c r="A519" s="0" t="s">
        <v>2125</v>
      </c>
      <c r="B519" s="0" t="str">
        <f aca="false">IFERROR(INDEX('BLS OEWS May2025'!$B$3:$B$1396,MATCH($A519,'BLS OEWS May2025'!$A$3:$A$1396,0)),"")</f>
        <v>Security and Fire Alarm Systems Installers</v>
      </c>
      <c r="C519" s="0" t="s">
        <v>2705</v>
      </c>
      <c r="D519" s="0" t="s">
        <v>2769</v>
      </c>
      <c r="E519" s="0" t="s">
        <v>3949</v>
      </c>
      <c r="F519" s="0" t="str">
        <f aca="false">LEFT($A519,6)&amp;"0"</f>
        <v>49-2090</v>
      </c>
      <c r="G519" s="0" t="n">
        <f aca="false">COUNTIF('HBS Occupation Detail'!$G$3:$G$912,$A519)</f>
        <v>1</v>
      </c>
      <c r="H519" s="27" t="n">
        <f aca="false">AVERAGEIF('HBS Occupation Detail'!$G$3:$G$912,$A519,'HBS Occupation Detail'!$E$3:$E$912)</f>
        <v>0.15</v>
      </c>
      <c r="I519" s="27" t="n">
        <f aca="false">AVERAGEIF('HBS Occupation Detail'!$G$3:$G$912,$A519,'HBS Occupation Detail'!$F$3:$F$912)</f>
        <v>0.36</v>
      </c>
      <c r="J519" s="27" t="n">
        <f aca="false">_xlfn.MAXIFS('HBS Occupation Detail'!$E$3:$E$912,'HBS Occupation Detail'!$G$3:$G$912,$A519)-_xlfn.MINIFS('HBS Occupation Detail'!$E$3:$E$912,'HBS Occupation Detail'!$G$3:$G$912,$A519)</f>
        <v>0</v>
      </c>
      <c r="K519" s="24" t="n">
        <f aca="false">IFERROR(INDEX('BLS OEWS May2025'!$D$3:$D$1396,MATCH($A519,'BLS OEWS May2025'!$A$3:$A$1396,0)),0)</f>
        <v>86340</v>
      </c>
      <c r="L519" s="0" t="str">
        <f aca="false">IF(H519&gt;='Exposure Bands'!$B$6,"High",IF(H519&gt;='Exposure Bands'!$B$5,"Elevated",IF(H519&gt;='Exposure Bands'!$B$4,"Moderate","Low")))</f>
        <v>Low</v>
      </c>
      <c r="M519" s="28"/>
    </row>
    <row r="520" customFormat="false" ht="15" hidden="false" customHeight="true" outlineLevel="0" collapsed="false">
      <c r="A520" s="0" t="s">
        <v>990</v>
      </c>
      <c r="B520" s="0" t="str">
        <f aca="false">IFERROR(INDEX('BLS OEWS May2025'!$B$3:$B$1396,MATCH($A520,'BLS OEWS May2025'!$A$3:$A$1396,0)),"")</f>
        <v>Special Effects Artists and Animators</v>
      </c>
      <c r="C520" s="0" t="s">
        <v>2705</v>
      </c>
      <c r="D520" s="0" t="s">
        <v>2716</v>
      </c>
      <c r="E520" s="0" t="s">
        <v>3951</v>
      </c>
      <c r="F520" s="0" t="str">
        <f aca="false">LEFT($A520,6)&amp;"0"</f>
        <v>27-1010</v>
      </c>
      <c r="G520" s="0" t="n">
        <f aca="false">COUNTIF('HBS Occupation Detail'!$G$3:$G$912,$A520)</f>
        <v>1</v>
      </c>
      <c r="H520" s="27" t="n">
        <f aca="false">AVERAGEIF('HBS Occupation Detail'!$G$3:$G$912,$A520,'HBS Occupation Detail'!$E$3:$E$912)</f>
        <v>0.15</v>
      </c>
      <c r="I520" s="27" t="n">
        <f aca="false">AVERAGEIF('HBS Occupation Detail'!$G$3:$G$912,$A520,'HBS Occupation Detail'!$F$3:$F$912)</f>
        <v>0.43</v>
      </c>
      <c r="J520" s="27" t="n">
        <f aca="false">_xlfn.MAXIFS('HBS Occupation Detail'!$E$3:$E$912,'HBS Occupation Detail'!$G$3:$G$912,$A520)-_xlfn.MINIFS('HBS Occupation Detail'!$E$3:$E$912,'HBS Occupation Detail'!$G$3:$G$912,$A520)</f>
        <v>0</v>
      </c>
      <c r="K520" s="24" t="n">
        <f aca="false">IFERROR(INDEX('BLS OEWS May2025'!$D$3:$D$1396,MATCH($A520,'BLS OEWS May2025'!$A$3:$A$1396,0)),0)</f>
        <v>19970</v>
      </c>
      <c r="L520" s="0" t="str">
        <f aca="false">IF(H520&gt;='Exposure Bands'!$B$6,"High",IF(H520&gt;='Exposure Bands'!$B$5,"Elevated",IF(H520&gt;='Exposure Bands'!$B$4,"Moderate","Low")))</f>
        <v>Low</v>
      </c>
      <c r="M520" s="28"/>
    </row>
    <row r="521" customFormat="false" ht="15" hidden="false" customHeight="true" outlineLevel="0" collapsed="false">
      <c r="A521" s="0" t="s">
        <v>896</v>
      </c>
      <c r="B521" s="0" t="str">
        <f aca="false">IFERROR(INDEX('BLS OEWS May2025'!$B$3:$B$1396,MATCH($A521,'BLS OEWS May2025'!$A$3:$A$1396,0)),"")</f>
        <v>Preschool Teachers, Except Special Education</v>
      </c>
      <c r="C521" s="0" t="s">
        <v>2705</v>
      </c>
      <c r="D521" s="0" t="s">
        <v>2760</v>
      </c>
      <c r="E521" s="0" t="s">
        <v>3953</v>
      </c>
      <c r="F521" s="0" t="str">
        <f aca="false">LEFT($A521,6)&amp;"0"</f>
        <v>25-2010</v>
      </c>
      <c r="G521" s="0" t="n">
        <f aca="false">COUNTIF('HBS Occupation Detail'!$G$3:$G$912,$A521)</f>
        <v>1</v>
      </c>
      <c r="H521" s="27" t="n">
        <f aca="false">AVERAGEIF('HBS Occupation Detail'!$G$3:$G$912,$A521,'HBS Occupation Detail'!$E$3:$E$912)</f>
        <v>0.15</v>
      </c>
      <c r="I521" s="27" t="n">
        <f aca="false">AVERAGEIF('HBS Occupation Detail'!$G$3:$G$912,$A521,'HBS Occupation Detail'!$F$3:$F$912)</f>
        <v>0.32</v>
      </c>
      <c r="J521" s="27" t="n">
        <f aca="false">_xlfn.MAXIFS('HBS Occupation Detail'!$E$3:$E$912,'HBS Occupation Detail'!$G$3:$G$912,$A521)-_xlfn.MINIFS('HBS Occupation Detail'!$E$3:$E$912,'HBS Occupation Detail'!$G$3:$G$912,$A521)</f>
        <v>0</v>
      </c>
      <c r="K521" s="24" t="n">
        <f aca="false">IFERROR(INDEX('BLS OEWS May2025'!$D$3:$D$1396,MATCH($A521,'BLS OEWS May2025'!$A$3:$A$1396,0)),0)</f>
        <v>478780</v>
      </c>
      <c r="L521" s="0" t="str">
        <f aca="false">IF(H521&gt;='Exposure Bands'!$B$6,"High",IF(H521&gt;='Exposure Bands'!$B$5,"Elevated",IF(H521&gt;='Exposure Bands'!$B$4,"Moderate","Low")))</f>
        <v>Low</v>
      </c>
      <c r="M521" s="28"/>
    </row>
    <row r="522" customFormat="false" ht="15" hidden="false" customHeight="true" outlineLevel="0" collapsed="false">
      <c r="A522" s="0" t="s">
        <v>2389</v>
      </c>
      <c r="B522" s="0" t="str">
        <f aca="false">IFERROR(INDEX('BLS OEWS May2025'!$B$3:$B$1396,MATCH($A522,'BLS OEWS May2025'!$A$3:$A$1396,0)),"")</f>
        <v>Textile Bleaching and Dyeing Machine Operators and Tenders</v>
      </c>
      <c r="C522" s="0" t="s">
        <v>2705</v>
      </c>
      <c r="D522" s="0" t="s">
        <v>2946</v>
      </c>
      <c r="E522" s="0" t="s">
        <v>3955</v>
      </c>
      <c r="F522" s="0" t="str">
        <f aca="false">LEFT($A522,6)&amp;"0"</f>
        <v>51-6060</v>
      </c>
      <c r="G522" s="0" t="n">
        <f aca="false">COUNTIF('HBS Occupation Detail'!$G$3:$G$912,$A522)</f>
        <v>1</v>
      </c>
      <c r="H522" s="27" t="n">
        <f aca="false">AVERAGEIF('HBS Occupation Detail'!$G$3:$G$912,$A522,'HBS Occupation Detail'!$E$3:$E$912)</f>
        <v>0.15</v>
      </c>
      <c r="I522" s="27" t="n">
        <f aca="false">AVERAGEIF('HBS Occupation Detail'!$G$3:$G$912,$A522,'HBS Occupation Detail'!$F$3:$F$912)</f>
        <v>0.29</v>
      </c>
      <c r="J522" s="27" t="n">
        <f aca="false">_xlfn.MAXIFS('HBS Occupation Detail'!$E$3:$E$912,'HBS Occupation Detail'!$G$3:$G$912,$A522)-_xlfn.MINIFS('HBS Occupation Detail'!$E$3:$E$912,'HBS Occupation Detail'!$G$3:$G$912,$A522)</f>
        <v>0</v>
      </c>
      <c r="K522" s="24" t="n">
        <f aca="false">IFERROR(INDEX('BLS OEWS May2025'!$D$3:$D$1396,MATCH($A522,'BLS OEWS May2025'!$A$3:$A$1396,0)),0)</f>
        <v>5310</v>
      </c>
      <c r="L522" s="0" t="str">
        <f aca="false">IF(H522&gt;='Exposure Bands'!$B$6,"High",IF(H522&gt;='Exposure Bands'!$B$5,"Elevated",IF(H522&gt;='Exposure Bands'!$B$4,"Moderate","Low")))</f>
        <v>Low</v>
      </c>
      <c r="M522" s="28"/>
    </row>
    <row r="523" customFormat="false" ht="15" hidden="false" customHeight="true" outlineLevel="0" collapsed="false">
      <c r="A523" s="0" t="s">
        <v>2185</v>
      </c>
      <c r="B523" s="0" t="str">
        <f aca="false">IFERROR(INDEX('BLS OEWS May2025'!$B$3:$B$1396,MATCH($A523,'BLS OEWS May2025'!$A$3:$A$1396,0)),"")</f>
        <v>Maintenance Workers, Machinery</v>
      </c>
      <c r="C523" s="0" t="s">
        <v>2705</v>
      </c>
      <c r="D523" s="0" t="s">
        <v>2769</v>
      </c>
      <c r="E523" s="0" t="s">
        <v>3957</v>
      </c>
      <c r="F523" s="0" t="str">
        <f aca="false">LEFT($A523,6)&amp;"0"</f>
        <v>49-9040</v>
      </c>
      <c r="G523" s="0" t="n">
        <f aca="false">COUNTIF('HBS Occupation Detail'!$G$3:$G$912,$A523)</f>
        <v>1</v>
      </c>
      <c r="H523" s="27" t="n">
        <f aca="false">AVERAGEIF('HBS Occupation Detail'!$G$3:$G$912,$A523,'HBS Occupation Detail'!$E$3:$E$912)</f>
        <v>0.15</v>
      </c>
      <c r="I523" s="27" t="n">
        <f aca="false">AVERAGEIF('HBS Occupation Detail'!$G$3:$G$912,$A523,'HBS Occupation Detail'!$F$3:$F$912)</f>
        <v>0.29</v>
      </c>
      <c r="J523" s="27" t="n">
        <f aca="false">_xlfn.MAXIFS('HBS Occupation Detail'!$E$3:$E$912,'HBS Occupation Detail'!$G$3:$G$912,$A523)-_xlfn.MINIFS('HBS Occupation Detail'!$E$3:$E$912,'HBS Occupation Detail'!$G$3:$G$912,$A523)</f>
        <v>0</v>
      </c>
      <c r="K523" s="24" t="n">
        <f aca="false">IFERROR(INDEX('BLS OEWS May2025'!$D$3:$D$1396,MATCH($A523,'BLS OEWS May2025'!$A$3:$A$1396,0)),0)</f>
        <v>60020</v>
      </c>
      <c r="L523" s="0" t="str">
        <f aca="false">IF(H523&gt;='Exposure Bands'!$B$6,"High",IF(H523&gt;='Exposure Bands'!$B$5,"Elevated",IF(H523&gt;='Exposure Bands'!$B$4,"Moderate","Low")))</f>
        <v>Low</v>
      </c>
      <c r="M523" s="28"/>
    </row>
    <row r="524" customFormat="false" ht="15" hidden="false" customHeight="true" outlineLevel="0" collapsed="false">
      <c r="A524" s="0" t="s">
        <v>2484</v>
      </c>
      <c r="B524" s="0" t="str">
        <f aca="false">IFERROR(INDEX('BLS OEWS May2025'!$B$3:$B$1396,MATCH($A524,'BLS OEWS May2025'!$A$3:$A$1396,0)),"")</f>
        <v>Furnace, Kiln, Oven, Drier, and Kettle Operators and Tenders</v>
      </c>
      <c r="C524" s="0" t="s">
        <v>2705</v>
      </c>
      <c r="D524" s="0" t="s">
        <v>2946</v>
      </c>
      <c r="E524" s="0" t="s">
        <v>3959</v>
      </c>
      <c r="F524" s="0" t="str">
        <f aca="false">LEFT($A524,6)&amp;"0"</f>
        <v>51-9050</v>
      </c>
      <c r="G524" s="0" t="n">
        <f aca="false">COUNTIF('HBS Occupation Detail'!$G$3:$G$912,$A524)</f>
        <v>1</v>
      </c>
      <c r="H524" s="27" t="n">
        <f aca="false">AVERAGEIF('HBS Occupation Detail'!$G$3:$G$912,$A524,'HBS Occupation Detail'!$E$3:$E$912)</f>
        <v>0.15</v>
      </c>
      <c r="I524" s="27" t="n">
        <f aca="false">AVERAGEIF('HBS Occupation Detail'!$G$3:$G$912,$A524,'HBS Occupation Detail'!$F$3:$F$912)</f>
        <v>0.29</v>
      </c>
      <c r="J524" s="27" t="n">
        <f aca="false">_xlfn.MAXIFS('HBS Occupation Detail'!$E$3:$E$912,'HBS Occupation Detail'!$G$3:$G$912,$A524)-_xlfn.MINIFS('HBS Occupation Detail'!$E$3:$E$912,'HBS Occupation Detail'!$G$3:$G$912,$A524)</f>
        <v>0</v>
      </c>
      <c r="K524" s="24" t="n">
        <f aca="false">IFERROR(INDEX('BLS OEWS May2025'!$D$3:$D$1396,MATCH($A524,'BLS OEWS May2025'!$A$3:$A$1396,0)),0)</f>
        <v>14280</v>
      </c>
      <c r="L524" s="0" t="str">
        <f aca="false">IF(H524&gt;='Exposure Bands'!$B$6,"High",IF(H524&gt;='Exposure Bands'!$B$5,"Elevated",IF(H524&gt;='Exposure Bands'!$B$4,"Moderate","Low")))</f>
        <v>Low</v>
      </c>
      <c r="M524" s="28"/>
    </row>
    <row r="525" customFormat="false" ht="15" hidden="false" customHeight="true" outlineLevel="0" collapsed="false">
      <c r="A525" s="0" t="s">
        <v>1627</v>
      </c>
      <c r="B525" s="0" t="str">
        <f aca="false">IFERROR(INDEX('BLS OEWS May2025'!$B$3:$B$1396,MATCH($A525,'BLS OEWS May2025'!$A$3:$A$1396,0)),"")</f>
        <v>Cashiers</v>
      </c>
      <c r="C525" s="0" t="s">
        <v>2705</v>
      </c>
      <c r="D525" s="0" t="s">
        <v>2723</v>
      </c>
      <c r="E525" s="0" t="s">
        <v>1626</v>
      </c>
      <c r="F525" s="0" t="str">
        <f aca="false">LEFT($A525,6)&amp;"0"</f>
        <v>41-2010</v>
      </c>
      <c r="G525" s="0" t="n">
        <f aca="false">COUNTIF('HBS Occupation Detail'!$G$3:$G$912,$A525)</f>
        <v>1</v>
      </c>
      <c r="H525" s="27" t="n">
        <f aca="false">AVERAGEIF('HBS Occupation Detail'!$G$3:$G$912,$A525,'HBS Occupation Detail'!$E$3:$E$912)</f>
        <v>0.15</v>
      </c>
      <c r="I525" s="27" t="n">
        <f aca="false">AVERAGEIF('HBS Occupation Detail'!$G$3:$G$912,$A525,'HBS Occupation Detail'!$F$3:$F$912)</f>
        <v>0.33</v>
      </c>
      <c r="J525" s="27" t="n">
        <f aca="false">_xlfn.MAXIFS('HBS Occupation Detail'!$E$3:$E$912,'HBS Occupation Detail'!$G$3:$G$912,$A525)-_xlfn.MINIFS('HBS Occupation Detail'!$E$3:$E$912,'HBS Occupation Detail'!$G$3:$G$912,$A525)</f>
        <v>0</v>
      </c>
      <c r="K525" s="24" t="n">
        <f aca="false">IFERROR(INDEX('BLS OEWS May2025'!$D$3:$D$1396,MATCH($A525,'BLS OEWS May2025'!$A$3:$A$1396,0)),0)</f>
        <v>3089410</v>
      </c>
      <c r="L525" s="0" t="str">
        <f aca="false">IF(H525&gt;='Exposure Bands'!$B$6,"High",IF(H525&gt;='Exposure Bands'!$B$5,"Elevated",IF(H525&gt;='Exposure Bands'!$B$4,"Moderate","Low")))</f>
        <v>Low</v>
      </c>
      <c r="M525" s="28"/>
    </row>
    <row r="526" customFormat="false" ht="15" hidden="false" customHeight="true" outlineLevel="0" collapsed="false">
      <c r="A526" s="0" t="s">
        <v>2111</v>
      </c>
      <c r="B526" s="0" t="str">
        <f aca="false">IFERROR(INDEX('BLS OEWS May2025'!$B$3:$B$1396,MATCH($A526,'BLS OEWS May2025'!$A$3:$A$1396,0)),"")</f>
        <v>Avionics Technicians</v>
      </c>
      <c r="C526" s="0" t="s">
        <v>2705</v>
      </c>
      <c r="D526" s="0" t="s">
        <v>2769</v>
      </c>
      <c r="E526" s="0" t="s">
        <v>3962</v>
      </c>
      <c r="F526" s="0" t="str">
        <f aca="false">LEFT($A526,6)&amp;"0"</f>
        <v>49-2090</v>
      </c>
      <c r="G526" s="0" t="n">
        <f aca="false">COUNTIF('HBS Occupation Detail'!$G$3:$G$912,$A526)</f>
        <v>1</v>
      </c>
      <c r="H526" s="27" t="n">
        <f aca="false">AVERAGEIF('HBS Occupation Detail'!$G$3:$G$912,$A526,'HBS Occupation Detail'!$E$3:$E$912)</f>
        <v>0.15</v>
      </c>
      <c r="I526" s="27" t="n">
        <f aca="false">AVERAGEIF('HBS Occupation Detail'!$G$3:$G$912,$A526,'HBS Occupation Detail'!$F$3:$F$912)</f>
        <v>0.35</v>
      </c>
      <c r="J526" s="27" t="n">
        <f aca="false">_xlfn.MAXIFS('HBS Occupation Detail'!$E$3:$E$912,'HBS Occupation Detail'!$G$3:$G$912,$A526)-_xlfn.MINIFS('HBS Occupation Detail'!$E$3:$E$912,'HBS Occupation Detail'!$G$3:$G$912,$A526)</f>
        <v>0</v>
      </c>
      <c r="K526" s="24" t="n">
        <f aca="false">IFERROR(INDEX('BLS OEWS May2025'!$D$3:$D$1396,MATCH($A526,'BLS OEWS May2025'!$A$3:$A$1396,0)),0)</f>
        <v>18830</v>
      </c>
      <c r="L526" s="0" t="str">
        <f aca="false">IF(H526&gt;='Exposure Bands'!$B$6,"High",IF(H526&gt;='Exposure Bands'!$B$5,"Elevated",IF(H526&gt;='Exposure Bands'!$B$4,"Moderate","Low")))</f>
        <v>Low</v>
      </c>
      <c r="M526" s="28"/>
    </row>
    <row r="527" customFormat="false" ht="15" hidden="false" customHeight="true" outlineLevel="0" collapsed="false">
      <c r="A527" s="0" t="s">
        <v>2660</v>
      </c>
      <c r="B527" s="0" t="str">
        <f aca="false">IFERROR(INDEX('BLS OEWS May2025'!$B$3:$B$1396,MATCH($A527,'BLS OEWS May2025'!$A$3:$A$1396,0)),"")</f>
        <v>Conveyor Operators and Tenders</v>
      </c>
      <c r="C527" s="0" t="s">
        <v>2705</v>
      </c>
      <c r="D527" s="0" t="s">
        <v>2946</v>
      </c>
      <c r="E527" s="0" t="s">
        <v>3964</v>
      </c>
      <c r="F527" s="0" t="str">
        <f aca="false">LEFT($A527,6)&amp;"0"</f>
        <v>53-7010</v>
      </c>
      <c r="G527" s="0" t="n">
        <f aca="false">COUNTIF('HBS Occupation Detail'!$G$3:$G$912,$A527)</f>
        <v>1</v>
      </c>
      <c r="H527" s="27" t="n">
        <f aca="false">AVERAGEIF('HBS Occupation Detail'!$G$3:$G$912,$A527,'HBS Occupation Detail'!$E$3:$E$912)</f>
        <v>0.15</v>
      </c>
      <c r="I527" s="27" t="n">
        <f aca="false">AVERAGEIF('HBS Occupation Detail'!$G$3:$G$912,$A527,'HBS Occupation Detail'!$F$3:$F$912)</f>
        <v>0.29</v>
      </c>
      <c r="J527" s="27" t="n">
        <f aca="false">_xlfn.MAXIFS('HBS Occupation Detail'!$E$3:$E$912,'HBS Occupation Detail'!$G$3:$G$912,$A527)-_xlfn.MINIFS('HBS Occupation Detail'!$E$3:$E$912,'HBS Occupation Detail'!$G$3:$G$912,$A527)</f>
        <v>0</v>
      </c>
      <c r="K527" s="24" t="n">
        <f aca="false">IFERROR(INDEX('BLS OEWS May2025'!$D$3:$D$1396,MATCH($A527,'BLS OEWS May2025'!$A$3:$A$1396,0)),0)</f>
        <v>22930</v>
      </c>
      <c r="L527" s="0" t="str">
        <f aca="false">IF(H527&gt;='Exposure Bands'!$B$6,"High",IF(H527&gt;='Exposure Bands'!$B$5,"Elevated",IF(H527&gt;='Exposure Bands'!$B$4,"Moderate","Low")))</f>
        <v>Low</v>
      </c>
      <c r="M527" s="28"/>
    </row>
    <row r="528" customFormat="false" ht="15" hidden="false" customHeight="true" outlineLevel="0" collapsed="false">
      <c r="A528" s="0" t="s">
        <v>1494</v>
      </c>
      <c r="B528" s="0" t="str">
        <f aca="false">IFERROR(INDEX('BLS OEWS May2025'!$B$3:$B$1396,MATCH($A528,'BLS OEWS May2025'!$A$3:$A$1396,0)),"")</f>
        <v>Pest Control Workers</v>
      </c>
      <c r="C528" s="0" t="s">
        <v>2705</v>
      </c>
      <c r="D528" s="0" t="s">
        <v>2769</v>
      </c>
      <c r="E528" s="0" t="s">
        <v>3966</v>
      </c>
      <c r="F528" s="0" t="str">
        <f aca="false">LEFT($A528,6)&amp;"0"</f>
        <v>37-2020</v>
      </c>
      <c r="G528" s="0" t="n">
        <f aca="false">COUNTIF('HBS Occupation Detail'!$G$3:$G$912,$A528)</f>
        <v>1</v>
      </c>
      <c r="H528" s="27" t="n">
        <f aca="false">AVERAGEIF('HBS Occupation Detail'!$G$3:$G$912,$A528,'HBS Occupation Detail'!$E$3:$E$912)</f>
        <v>0.15</v>
      </c>
      <c r="I528" s="27" t="n">
        <f aca="false">AVERAGEIF('HBS Occupation Detail'!$G$3:$G$912,$A528,'HBS Occupation Detail'!$F$3:$F$912)</f>
        <v>0.35</v>
      </c>
      <c r="J528" s="27" t="n">
        <f aca="false">_xlfn.MAXIFS('HBS Occupation Detail'!$E$3:$E$912,'HBS Occupation Detail'!$G$3:$G$912,$A528)-_xlfn.MINIFS('HBS Occupation Detail'!$E$3:$E$912,'HBS Occupation Detail'!$G$3:$G$912,$A528)</f>
        <v>0</v>
      </c>
      <c r="K528" s="24" t="n">
        <f aca="false">IFERROR(INDEX('BLS OEWS May2025'!$D$3:$D$1396,MATCH($A528,'BLS OEWS May2025'!$A$3:$A$1396,0)),0)</f>
        <v>102620</v>
      </c>
      <c r="L528" s="0" t="str">
        <f aca="false">IF(H528&gt;='Exposure Bands'!$B$6,"High",IF(H528&gt;='Exposure Bands'!$B$5,"Elevated",IF(H528&gt;='Exposure Bands'!$B$4,"Moderate","Low")))</f>
        <v>Low</v>
      </c>
      <c r="M528" s="28"/>
    </row>
    <row r="529" customFormat="false" ht="15" hidden="false" customHeight="true" outlineLevel="0" collapsed="false">
      <c r="A529" s="0" t="s">
        <v>1249</v>
      </c>
      <c r="B529" s="0" t="str">
        <f aca="false">IFERROR(INDEX('BLS OEWS May2025'!$B$3:$B$1396,MATCH($A529,'BLS OEWS May2025'!$A$3:$A$1396,0)),"")</f>
        <v>Veterinary Technologists and Technicians</v>
      </c>
      <c r="C529" s="0" t="s">
        <v>2705</v>
      </c>
      <c r="D529" s="0" t="s">
        <v>2721</v>
      </c>
      <c r="E529" s="0" t="s">
        <v>3970</v>
      </c>
      <c r="F529" s="0" t="str">
        <f aca="false">LEFT($A529,6)&amp;"0"</f>
        <v>29-2050</v>
      </c>
      <c r="G529" s="0" t="n">
        <f aca="false">COUNTIF('HBS Occupation Detail'!$G$3:$G$912,$A529)</f>
        <v>1</v>
      </c>
      <c r="H529" s="27" t="n">
        <f aca="false">AVERAGEIF('HBS Occupation Detail'!$G$3:$G$912,$A529,'HBS Occupation Detail'!$E$3:$E$912)</f>
        <v>0.15</v>
      </c>
      <c r="I529" s="27" t="n">
        <f aca="false">AVERAGEIF('HBS Occupation Detail'!$G$3:$G$912,$A529,'HBS Occupation Detail'!$F$3:$F$912)</f>
        <v>0.3</v>
      </c>
      <c r="J529" s="27" t="n">
        <f aca="false">_xlfn.MAXIFS('HBS Occupation Detail'!$E$3:$E$912,'HBS Occupation Detail'!$G$3:$G$912,$A529)-_xlfn.MINIFS('HBS Occupation Detail'!$E$3:$E$912,'HBS Occupation Detail'!$G$3:$G$912,$A529)</f>
        <v>0</v>
      </c>
      <c r="K529" s="24" t="n">
        <f aca="false">IFERROR(INDEX('BLS OEWS May2025'!$D$3:$D$1396,MATCH($A529,'BLS OEWS May2025'!$A$3:$A$1396,0)),0)</f>
        <v>129140</v>
      </c>
      <c r="L529" s="0" t="str">
        <f aca="false">IF(H529&gt;='Exposure Bands'!$B$6,"High",IF(H529&gt;='Exposure Bands'!$B$5,"Elevated",IF(H529&gt;='Exposure Bands'!$B$4,"Moderate","Low")))</f>
        <v>Low</v>
      </c>
      <c r="M529" s="28"/>
    </row>
    <row r="530" customFormat="false" ht="15" hidden="false" customHeight="true" outlineLevel="0" collapsed="false">
      <c r="A530" s="0" t="s">
        <v>1237</v>
      </c>
      <c r="B530" s="0" t="str">
        <f aca="false">IFERROR(INDEX('BLS OEWS May2025'!$B$3:$B$1396,MATCH($A530,'BLS OEWS May2025'!$A$3:$A$1396,0)),"")</f>
        <v>Paramedics</v>
      </c>
      <c r="C530" s="0" t="s">
        <v>2705</v>
      </c>
      <c r="D530" s="0" t="s">
        <v>2721</v>
      </c>
      <c r="E530" s="0" t="s">
        <v>1238</v>
      </c>
      <c r="F530" s="0" t="str">
        <f aca="false">LEFT($A530,6)&amp;"0"</f>
        <v>29-2040</v>
      </c>
      <c r="G530" s="0" t="n">
        <f aca="false">COUNTIF('HBS Occupation Detail'!$G$3:$G$912,$A530)</f>
        <v>1</v>
      </c>
      <c r="H530" s="27" t="n">
        <f aca="false">AVERAGEIF('HBS Occupation Detail'!$G$3:$G$912,$A530,'HBS Occupation Detail'!$E$3:$E$912)</f>
        <v>0.15</v>
      </c>
      <c r="I530" s="27" t="n">
        <f aca="false">AVERAGEIF('HBS Occupation Detail'!$G$3:$G$912,$A530,'HBS Occupation Detail'!$F$3:$F$912)</f>
        <v>0.36</v>
      </c>
      <c r="J530" s="27" t="n">
        <f aca="false">_xlfn.MAXIFS('HBS Occupation Detail'!$E$3:$E$912,'HBS Occupation Detail'!$G$3:$G$912,$A530)-_xlfn.MINIFS('HBS Occupation Detail'!$E$3:$E$912,'HBS Occupation Detail'!$G$3:$G$912,$A530)</f>
        <v>0</v>
      </c>
      <c r="K530" s="24" t="n">
        <f aca="false">IFERROR(INDEX('BLS OEWS May2025'!$D$3:$D$1396,MATCH($A530,'BLS OEWS May2025'!$A$3:$A$1396,0)),0)</f>
        <v>100610</v>
      </c>
      <c r="L530" s="0" t="str">
        <f aca="false">IF(H530&gt;='Exposure Bands'!$B$6,"High",IF(H530&gt;='Exposure Bands'!$B$5,"Elevated",IF(H530&gt;='Exposure Bands'!$B$4,"Moderate","Low")))</f>
        <v>Low</v>
      </c>
      <c r="M530" s="28"/>
    </row>
    <row r="531" customFormat="false" ht="15" hidden="false" customHeight="true" outlineLevel="0" collapsed="false">
      <c r="A531" s="0" t="s">
        <v>2047</v>
      </c>
      <c r="B531" s="0" t="str">
        <f aca="false">IFERROR(INDEX('BLS OEWS May2025'!$B$3:$B$1396,MATCH($A531,'BLS OEWS May2025'!$A$3:$A$1396,0)),"")</f>
        <v>Miscellaneous Construction and Related Workers</v>
      </c>
      <c r="C531" s="0" t="s">
        <v>4478</v>
      </c>
      <c r="D531" s="0" t="s">
        <v>2946</v>
      </c>
      <c r="E531" s="0" t="s">
        <v>4486</v>
      </c>
      <c r="F531" s="0" t="str">
        <f aca="false">LEFT($A531,6)&amp;"0"</f>
        <v>47-4090</v>
      </c>
      <c r="G531" s="0" t="n">
        <f aca="false">COUNTIF('HBS Occupation Detail'!$G$3:$G$912,$A531)</f>
        <v>2</v>
      </c>
      <c r="H531" s="27" t="n">
        <f aca="false">AVERAGEIF('HBS Occupation Detail'!$G$3:$G$912,$A531,'HBS Occupation Detail'!$E$3:$E$912)</f>
        <v>0.145</v>
      </c>
      <c r="I531" s="27" t="n">
        <f aca="false">AVERAGEIF('HBS Occupation Detail'!$G$3:$G$912,$A531,'HBS Occupation Detail'!$F$3:$F$912)</f>
        <v>0.225</v>
      </c>
      <c r="J531" s="27" t="n">
        <f aca="false">_xlfn.MAXIFS('HBS Occupation Detail'!$E$3:$E$912,'HBS Occupation Detail'!$G$3:$G$912,$A531)-_xlfn.MINIFS('HBS Occupation Detail'!$E$3:$E$912,'HBS Occupation Detail'!$G$3:$G$912,$A531)</f>
        <v>0.29</v>
      </c>
      <c r="K531" s="24" t="n">
        <f aca="false">IFERROR(INDEX('BLS OEWS May2025'!$D$3:$D$1396,MATCH($A531,'BLS OEWS May2025'!$A$3:$A$1396,0)),0)</f>
        <v>28380</v>
      </c>
      <c r="L531" s="0" t="str">
        <f aca="false">IF(H531&gt;='Exposure Bands'!$B$6,"High",IF(H531&gt;='Exposure Bands'!$B$5,"Elevated",IF(H531&gt;='Exposure Bands'!$B$4,"Moderate","Low")))</f>
        <v>Low</v>
      </c>
      <c r="M531" s="28" t="s">
        <v>4555</v>
      </c>
    </row>
    <row r="532" customFormat="false" ht="15" hidden="false" customHeight="true" outlineLevel="0" collapsed="false">
      <c r="A532" s="0" t="s">
        <v>1409</v>
      </c>
      <c r="B532" s="0" t="str">
        <f aca="false">IFERROR(INDEX('BLS OEWS May2025'!$B$3:$B$1396,MATCH($A532,'BLS OEWS May2025'!$A$3:$A$1396,0)),"")</f>
        <v>Transportation Security Screeners</v>
      </c>
      <c r="C532" s="0" t="s">
        <v>2705</v>
      </c>
      <c r="D532" s="0" t="s">
        <v>2769</v>
      </c>
      <c r="E532" s="0" t="s">
        <v>3973</v>
      </c>
      <c r="F532" s="0" t="str">
        <f aca="false">LEFT($A532,6)&amp;"0"</f>
        <v>33-9090</v>
      </c>
      <c r="G532" s="0" t="n">
        <f aca="false">COUNTIF('HBS Occupation Detail'!$G$3:$G$912,$A532)</f>
        <v>1</v>
      </c>
      <c r="H532" s="27" t="n">
        <f aca="false">AVERAGEIF('HBS Occupation Detail'!$G$3:$G$912,$A532,'HBS Occupation Detail'!$E$3:$E$912)</f>
        <v>0.14</v>
      </c>
      <c r="I532" s="27" t="n">
        <f aca="false">AVERAGEIF('HBS Occupation Detail'!$G$3:$G$912,$A532,'HBS Occupation Detail'!$F$3:$F$912)</f>
        <v>0.29</v>
      </c>
      <c r="J532" s="27" t="n">
        <f aca="false">_xlfn.MAXIFS('HBS Occupation Detail'!$E$3:$E$912,'HBS Occupation Detail'!$G$3:$G$912,$A532)-_xlfn.MINIFS('HBS Occupation Detail'!$E$3:$E$912,'HBS Occupation Detail'!$G$3:$G$912,$A532)</f>
        <v>0</v>
      </c>
      <c r="K532" s="24" t="n">
        <f aca="false">IFERROR(INDEX('BLS OEWS May2025'!$D$3:$D$1396,MATCH($A532,'BLS OEWS May2025'!$A$3:$A$1396,0)),0)</f>
        <v>50290</v>
      </c>
      <c r="L532" s="0" t="str">
        <f aca="false">IF(H532&gt;='Exposure Bands'!$B$6,"High",IF(H532&gt;='Exposure Bands'!$B$5,"Elevated",IF(H532&gt;='Exposure Bands'!$B$4,"Moderate","Low")))</f>
        <v>Low</v>
      </c>
      <c r="M532" s="28"/>
    </row>
    <row r="533" customFormat="false" ht="15" hidden="false" customHeight="true" outlineLevel="0" collapsed="false">
      <c r="A533" s="0" t="s">
        <v>2282</v>
      </c>
      <c r="B533" s="0" t="str">
        <f aca="false">IFERROR(INDEX('BLS OEWS May2025'!$B$3:$B$1396,MATCH($A533,'BLS OEWS May2025'!$A$3:$A$1396,0)),"")</f>
        <v>Food Batchmakers</v>
      </c>
      <c r="C533" s="0" t="s">
        <v>2705</v>
      </c>
      <c r="D533" s="0" t="s">
        <v>2946</v>
      </c>
      <c r="E533" s="0" t="s">
        <v>3977</v>
      </c>
      <c r="F533" s="0" t="str">
        <f aca="false">LEFT($A533,6)&amp;"0"</f>
        <v>51-3090</v>
      </c>
      <c r="G533" s="0" t="n">
        <f aca="false">COUNTIF('HBS Occupation Detail'!$G$3:$G$912,$A533)</f>
        <v>1</v>
      </c>
      <c r="H533" s="27" t="n">
        <f aca="false">AVERAGEIF('HBS Occupation Detail'!$G$3:$G$912,$A533,'HBS Occupation Detail'!$E$3:$E$912)</f>
        <v>0.14</v>
      </c>
      <c r="I533" s="27" t="n">
        <f aca="false">AVERAGEIF('HBS Occupation Detail'!$G$3:$G$912,$A533,'HBS Occupation Detail'!$F$3:$F$912)</f>
        <v>0.27</v>
      </c>
      <c r="J533" s="27" t="n">
        <f aca="false">_xlfn.MAXIFS('HBS Occupation Detail'!$E$3:$E$912,'HBS Occupation Detail'!$G$3:$G$912,$A533)-_xlfn.MINIFS('HBS Occupation Detail'!$E$3:$E$912,'HBS Occupation Detail'!$G$3:$G$912,$A533)</f>
        <v>0</v>
      </c>
      <c r="K533" s="24" t="n">
        <f aca="false">IFERROR(INDEX('BLS OEWS May2025'!$D$3:$D$1396,MATCH($A533,'BLS OEWS May2025'!$A$3:$A$1396,0)),0)</f>
        <v>174520</v>
      </c>
      <c r="L533" s="0" t="str">
        <f aca="false">IF(H533&gt;='Exposure Bands'!$B$6,"High",IF(H533&gt;='Exposure Bands'!$B$5,"Elevated",IF(H533&gt;='Exposure Bands'!$B$4,"Moderate","Low")))</f>
        <v>Low</v>
      </c>
      <c r="M533" s="28"/>
    </row>
    <row r="534" customFormat="false" ht="15" hidden="false" customHeight="true" outlineLevel="0" collapsed="false">
      <c r="A534" s="0" t="s">
        <v>536</v>
      </c>
      <c r="B534" s="0" t="str">
        <f aca="false">IFERROR(INDEX('BLS OEWS May2025'!$B$3:$B$1396,MATCH($A534,'BLS OEWS May2025'!$A$3:$A$1396,0)),"")</f>
        <v>Architectural and Civil Drafters</v>
      </c>
      <c r="C534" s="0" t="s">
        <v>2705</v>
      </c>
      <c r="D534" s="0" t="s">
        <v>2865</v>
      </c>
      <c r="E534" s="0" t="s">
        <v>3979</v>
      </c>
      <c r="F534" s="0" t="str">
        <f aca="false">LEFT($A534,6)&amp;"0"</f>
        <v>17-3010</v>
      </c>
      <c r="G534" s="0" t="n">
        <f aca="false">COUNTIF('HBS Occupation Detail'!$G$3:$G$912,$A534)</f>
        <v>1</v>
      </c>
      <c r="H534" s="27" t="n">
        <f aca="false">AVERAGEIF('HBS Occupation Detail'!$G$3:$G$912,$A534,'HBS Occupation Detail'!$E$3:$E$912)</f>
        <v>0.14</v>
      </c>
      <c r="I534" s="27" t="n">
        <f aca="false">AVERAGEIF('HBS Occupation Detail'!$G$3:$G$912,$A534,'HBS Occupation Detail'!$F$3:$F$912)</f>
        <v>0.48</v>
      </c>
      <c r="J534" s="27" t="n">
        <f aca="false">_xlfn.MAXIFS('HBS Occupation Detail'!$E$3:$E$912,'HBS Occupation Detail'!$G$3:$G$912,$A534)-_xlfn.MINIFS('HBS Occupation Detail'!$E$3:$E$912,'HBS Occupation Detail'!$G$3:$G$912,$A534)</f>
        <v>0</v>
      </c>
      <c r="K534" s="24" t="n">
        <f aca="false">IFERROR(INDEX('BLS OEWS May2025'!$D$3:$D$1396,MATCH($A534,'BLS OEWS May2025'!$A$3:$A$1396,0)),0)</f>
        <v>103700</v>
      </c>
      <c r="L534" s="0" t="str">
        <f aca="false">IF(H534&gt;='Exposure Bands'!$B$6,"High",IF(H534&gt;='Exposure Bands'!$B$5,"Elevated",IF(H534&gt;='Exposure Bands'!$B$4,"Moderate","Low")))</f>
        <v>Low</v>
      </c>
      <c r="M534" s="28"/>
    </row>
    <row r="535" customFormat="false" ht="15" hidden="false" customHeight="true" outlineLevel="0" collapsed="false">
      <c r="A535" s="0" t="s">
        <v>2467</v>
      </c>
      <c r="B535" s="0" t="str">
        <f aca="false">IFERROR(INDEX('BLS OEWS May2025'!$B$3:$B$1396,MATCH($A535,'BLS OEWS May2025'!$A$3:$A$1396,0)),"")</f>
        <v>Crushing, Grinding, and Polishing Machine Setters, Operators, and Tenders</v>
      </c>
      <c r="C535" s="0" t="s">
        <v>2705</v>
      </c>
      <c r="D535" s="0" t="s">
        <v>2946</v>
      </c>
      <c r="E535" s="0" t="s">
        <v>3981</v>
      </c>
      <c r="F535" s="0" t="str">
        <f aca="false">LEFT($A535,6)&amp;"0"</f>
        <v>51-9020</v>
      </c>
      <c r="G535" s="0" t="n">
        <f aca="false">COUNTIF('HBS Occupation Detail'!$G$3:$G$912,$A535)</f>
        <v>1</v>
      </c>
      <c r="H535" s="27" t="n">
        <f aca="false">AVERAGEIF('HBS Occupation Detail'!$G$3:$G$912,$A535,'HBS Occupation Detail'!$E$3:$E$912)</f>
        <v>0.14</v>
      </c>
      <c r="I535" s="27" t="n">
        <f aca="false">AVERAGEIF('HBS Occupation Detail'!$G$3:$G$912,$A535,'HBS Occupation Detail'!$F$3:$F$912)</f>
        <v>0.24</v>
      </c>
      <c r="J535" s="27" t="n">
        <f aca="false">_xlfn.MAXIFS('HBS Occupation Detail'!$E$3:$E$912,'HBS Occupation Detail'!$G$3:$G$912,$A535)-_xlfn.MINIFS('HBS Occupation Detail'!$E$3:$E$912,'HBS Occupation Detail'!$G$3:$G$912,$A535)</f>
        <v>0</v>
      </c>
      <c r="K535" s="24" t="n">
        <f aca="false">IFERROR(INDEX('BLS OEWS May2025'!$D$3:$D$1396,MATCH($A535,'BLS OEWS May2025'!$A$3:$A$1396,0)),0)</f>
        <v>26000</v>
      </c>
      <c r="L535" s="0" t="str">
        <f aca="false">IF(H535&gt;='Exposure Bands'!$B$6,"High",IF(H535&gt;='Exposure Bands'!$B$5,"Elevated",IF(H535&gt;='Exposure Bands'!$B$4,"Moderate","Low")))</f>
        <v>Low</v>
      </c>
      <c r="M535" s="28"/>
    </row>
    <row r="536" customFormat="false" ht="15" hidden="false" customHeight="true" outlineLevel="0" collapsed="false">
      <c r="A536" s="0" t="s">
        <v>1359</v>
      </c>
      <c r="B536" s="0" t="str">
        <f aca="false">IFERROR(INDEX('BLS OEWS May2025'!$B$3:$B$1396,MATCH($A536,'BLS OEWS May2025'!$A$3:$A$1396,0)),"")</f>
        <v>Firefighters</v>
      </c>
      <c r="C536" s="0" t="s">
        <v>2705</v>
      </c>
      <c r="D536" s="0" t="s">
        <v>2769</v>
      </c>
      <c r="E536" s="0" t="s">
        <v>1358</v>
      </c>
      <c r="F536" s="0" t="str">
        <f aca="false">LEFT($A536,6)&amp;"0"</f>
        <v>33-2010</v>
      </c>
      <c r="G536" s="0" t="n">
        <f aca="false">COUNTIF('HBS Occupation Detail'!$G$3:$G$912,$A536)</f>
        <v>1</v>
      </c>
      <c r="H536" s="27" t="n">
        <f aca="false">AVERAGEIF('HBS Occupation Detail'!$G$3:$G$912,$A536,'HBS Occupation Detail'!$E$3:$E$912)</f>
        <v>0.14</v>
      </c>
      <c r="I536" s="27" t="n">
        <f aca="false">AVERAGEIF('HBS Occupation Detail'!$G$3:$G$912,$A536,'HBS Occupation Detail'!$F$3:$F$912)</f>
        <v>0.24</v>
      </c>
      <c r="J536" s="27" t="n">
        <f aca="false">_xlfn.MAXIFS('HBS Occupation Detail'!$E$3:$E$912,'HBS Occupation Detail'!$G$3:$G$912,$A536)-_xlfn.MINIFS('HBS Occupation Detail'!$E$3:$E$912,'HBS Occupation Detail'!$G$3:$G$912,$A536)</f>
        <v>0</v>
      </c>
      <c r="K536" s="24" t="n">
        <f aca="false">IFERROR(INDEX('BLS OEWS May2025'!$D$3:$D$1396,MATCH($A536,'BLS OEWS May2025'!$A$3:$A$1396,0)),0)</f>
        <v>345990</v>
      </c>
      <c r="L536" s="0" t="str">
        <f aca="false">IF(H536&gt;='Exposure Bands'!$B$6,"High",IF(H536&gt;='Exposure Bands'!$B$5,"Elevated",IF(H536&gt;='Exposure Bands'!$B$4,"Moderate","Low")))</f>
        <v>Low</v>
      </c>
      <c r="M536" s="28"/>
    </row>
    <row r="537" customFormat="false" ht="15" hidden="false" customHeight="true" outlineLevel="0" collapsed="false">
      <c r="A537" s="0" t="s">
        <v>2411</v>
      </c>
      <c r="B537" s="0" t="str">
        <f aca="false">IFERROR(INDEX('BLS OEWS May2025'!$B$3:$B$1396,MATCH($A537,'BLS OEWS May2025'!$A$3:$A$1396,0)),"")</f>
        <v>Cabinetmakers and Bench Carpenters</v>
      </c>
      <c r="C537" s="0" t="s">
        <v>2705</v>
      </c>
      <c r="D537" s="0" t="s">
        <v>2946</v>
      </c>
      <c r="E537" s="0" t="s">
        <v>3984</v>
      </c>
      <c r="F537" s="0" t="str">
        <f aca="false">LEFT($A537,6)&amp;"0"</f>
        <v>51-7010</v>
      </c>
      <c r="G537" s="0" t="n">
        <f aca="false">COUNTIF('HBS Occupation Detail'!$G$3:$G$912,$A537)</f>
        <v>1</v>
      </c>
      <c r="H537" s="27" t="n">
        <f aca="false">AVERAGEIF('HBS Occupation Detail'!$G$3:$G$912,$A537,'HBS Occupation Detail'!$E$3:$E$912)</f>
        <v>0.14</v>
      </c>
      <c r="I537" s="27" t="n">
        <f aca="false">AVERAGEIF('HBS Occupation Detail'!$G$3:$G$912,$A537,'HBS Occupation Detail'!$F$3:$F$912)</f>
        <v>0.3</v>
      </c>
      <c r="J537" s="27" t="n">
        <f aca="false">_xlfn.MAXIFS('HBS Occupation Detail'!$E$3:$E$912,'HBS Occupation Detail'!$G$3:$G$912,$A537)-_xlfn.MINIFS('HBS Occupation Detail'!$E$3:$E$912,'HBS Occupation Detail'!$G$3:$G$912,$A537)</f>
        <v>0</v>
      </c>
      <c r="K537" s="24" t="n">
        <f aca="false">IFERROR(INDEX('BLS OEWS May2025'!$D$3:$D$1396,MATCH($A537,'BLS OEWS May2025'!$A$3:$A$1396,0)),0)</f>
        <v>77170</v>
      </c>
      <c r="L537" s="0" t="str">
        <f aca="false">IF(H537&gt;='Exposure Bands'!$B$6,"High",IF(H537&gt;='Exposure Bands'!$B$5,"Elevated",IF(H537&gt;='Exposure Bands'!$B$4,"Moderate","Low")))</f>
        <v>Low</v>
      </c>
      <c r="M537" s="28"/>
    </row>
    <row r="538" customFormat="false" ht="15" hidden="false" customHeight="true" outlineLevel="0" collapsed="false">
      <c r="A538" s="0" t="s">
        <v>1401</v>
      </c>
      <c r="B538" s="0" t="str">
        <f aca="false">IFERROR(INDEX('BLS OEWS May2025'!$B$3:$B$1396,MATCH($A538,'BLS OEWS May2025'!$A$3:$A$1396,0)),"")</f>
        <v>Security Guards</v>
      </c>
      <c r="C538" s="0" t="s">
        <v>2705</v>
      </c>
      <c r="D538" s="0" t="s">
        <v>2769</v>
      </c>
      <c r="E538" s="0" t="s">
        <v>3986</v>
      </c>
      <c r="F538" s="0" t="str">
        <f aca="false">LEFT($A538,6)&amp;"0"</f>
        <v>33-9030</v>
      </c>
      <c r="G538" s="0" t="n">
        <f aca="false">COUNTIF('HBS Occupation Detail'!$G$3:$G$912,$A538)</f>
        <v>1</v>
      </c>
      <c r="H538" s="27" t="n">
        <f aca="false">AVERAGEIF('HBS Occupation Detail'!$G$3:$G$912,$A538,'HBS Occupation Detail'!$E$3:$E$912)</f>
        <v>0.14</v>
      </c>
      <c r="I538" s="27" t="n">
        <f aca="false">AVERAGEIF('HBS Occupation Detail'!$G$3:$G$912,$A538,'HBS Occupation Detail'!$F$3:$F$912)</f>
        <v>0.24</v>
      </c>
      <c r="J538" s="27" t="n">
        <f aca="false">_xlfn.MAXIFS('HBS Occupation Detail'!$E$3:$E$912,'HBS Occupation Detail'!$G$3:$G$912,$A538)-_xlfn.MINIFS('HBS Occupation Detail'!$E$3:$E$912,'HBS Occupation Detail'!$G$3:$G$912,$A538)</f>
        <v>0</v>
      </c>
      <c r="K538" s="24" t="n">
        <f aca="false">IFERROR(INDEX('BLS OEWS May2025'!$D$3:$D$1396,MATCH($A538,'BLS OEWS May2025'!$A$3:$A$1396,0)),0)</f>
        <v>1283470</v>
      </c>
      <c r="L538" s="0" t="str">
        <f aca="false">IF(H538&gt;='Exposure Bands'!$B$6,"High",IF(H538&gt;='Exposure Bands'!$B$5,"Elevated",IF(H538&gt;='Exposure Bands'!$B$4,"Moderate","Low")))</f>
        <v>Low</v>
      </c>
      <c r="M538" s="28"/>
    </row>
    <row r="539" customFormat="false" ht="15" hidden="false" customHeight="true" outlineLevel="0" collapsed="false">
      <c r="A539" s="0" t="s">
        <v>1573</v>
      </c>
      <c r="B539" s="0" t="str">
        <f aca="false">IFERROR(INDEX('BLS OEWS May2025'!$B$3:$B$1396,MATCH($A539,'BLS OEWS May2025'!$A$3:$A$1396,0)),"")</f>
        <v>Hairdressers, Hairstylists, and Cosmetologists</v>
      </c>
      <c r="C539" s="0" t="s">
        <v>2705</v>
      </c>
      <c r="D539" s="0" t="s">
        <v>2769</v>
      </c>
      <c r="E539" s="0" t="s">
        <v>3988</v>
      </c>
      <c r="F539" s="0" t="str">
        <f aca="false">LEFT($A539,6)&amp;"0"</f>
        <v>39-5010</v>
      </c>
      <c r="G539" s="0" t="n">
        <f aca="false">COUNTIF('HBS Occupation Detail'!$G$3:$G$912,$A539)</f>
        <v>1</v>
      </c>
      <c r="H539" s="27" t="n">
        <f aca="false">AVERAGEIF('HBS Occupation Detail'!$G$3:$G$912,$A539,'HBS Occupation Detail'!$E$3:$E$912)</f>
        <v>0.14</v>
      </c>
      <c r="I539" s="27" t="n">
        <f aca="false">AVERAGEIF('HBS Occupation Detail'!$G$3:$G$912,$A539,'HBS Occupation Detail'!$F$3:$F$912)</f>
        <v>0.24</v>
      </c>
      <c r="J539" s="27" t="n">
        <f aca="false">_xlfn.MAXIFS('HBS Occupation Detail'!$E$3:$E$912,'HBS Occupation Detail'!$G$3:$G$912,$A539)-_xlfn.MINIFS('HBS Occupation Detail'!$E$3:$E$912,'HBS Occupation Detail'!$G$3:$G$912,$A539)</f>
        <v>0</v>
      </c>
      <c r="K539" s="24" t="n">
        <f aca="false">IFERROR(INDEX('BLS OEWS May2025'!$D$3:$D$1396,MATCH($A539,'BLS OEWS May2025'!$A$3:$A$1396,0)),0)</f>
        <v>305710</v>
      </c>
      <c r="L539" s="0" t="str">
        <f aca="false">IF(H539&gt;='Exposure Bands'!$B$6,"High",IF(H539&gt;='Exposure Bands'!$B$5,"Elevated",IF(H539&gt;='Exposure Bands'!$B$4,"Moderate","Low")))</f>
        <v>Low</v>
      </c>
      <c r="M539" s="28"/>
    </row>
    <row r="540" customFormat="false" ht="15" hidden="false" customHeight="true" outlineLevel="0" collapsed="false">
      <c r="A540" s="0" t="s">
        <v>2598</v>
      </c>
      <c r="B540" s="0" t="str">
        <f aca="false">IFERROR(INDEX('BLS OEWS May2025'!$B$3:$B$1396,MATCH($A540,'BLS OEWS May2025'!$A$3:$A$1396,0)),"")</f>
        <v>Locomotive Engineers</v>
      </c>
      <c r="C540" s="0" t="s">
        <v>2705</v>
      </c>
      <c r="D540" s="0" t="s">
        <v>2946</v>
      </c>
      <c r="E540" s="0" t="s">
        <v>3990</v>
      </c>
      <c r="F540" s="0" t="str">
        <f aca="false">LEFT($A540,6)&amp;"0"</f>
        <v>53-4010</v>
      </c>
      <c r="G540" s="0" t="n">
        <f aca="false">COUNTIF('HBS Occupation Detail'!$G$3:$G$912,$A540)</f>
        <v>1</v>
      </c>
      <c r="H540" s="27" t="n">
        <f aca="false">AVERAGEIF('HBS Occupation Detail'!$G$3:$G$912,$A540,'HBS Occupation Detail'!$E$3:$E$912)</f>
        <v>0.14</v>
      </c>
      <c r="I540" s="27" t="n">
        <f aca="false">AVERAGEIF('HBS Occupation Detail'!$G$3:$G$912,$A540,'HBS Occupation Detail'!$F$3:$F$912)</f>
        <v>0.24</v>
      </c>
      <c r="J540" s="27" t="n">
        <f aca="false">_xlfn.MAXIFS('HBS Occupation Detail'!$E$3:$E$912,'HBS Occupation Detail'!$G$3:$G$912,$A540)-_xlfn.MINIFS('HBS Occupation Detail'!$E$3:$E$912,'HBS Occupation Detail'!$G$3:$G$912,$A540)</f>
        <v>0</v>
      </c>
      <c r="K540" s="24" t="n">
        <f aca="false">IFERROR(INDEX('BLS OEWS May2025'!$D$3:$D$1396,MATCH($A540,'BLS OEWS May2025'!$A$3:$A$1396,0)),0)</f>
        <v>33470</v>
      </c>
      <c r="L540" s="0" t="str">
        <f aca="false">IF(H540&gt;='Exposure Bands'!$B$6,"High",IF(H540&gt;='Exposure Bands'!$B$5,"Elevated",IF(H540&gt;='Exposure Bands'!$B$4,"Moderate","Low")))</f>
        <v>Low</v>
      </c>
      <c r="M540" s="28"/>
    </row>
    <row r="541" customFormat="false" ht="15" hidden="false" customHeight="true" outlineLevel="0" collapsed="false">
      <c r="A541" s="0" t="s">
        <v>2063</v>
      </c>
      <c r="B541" s="0" t="str">
        <f aca="false">IFERROR(INDEX('BLS OEWS May2025'!$B$3:$B$1396,MATCH($A541,'BLS OEWS May2025'!$A$3:$A$1396,0)),"")</f>
        <v>Earth Drillers, Except Oil and Gas</v>
      </c>
      <c r="C541" s="0" t="s">
        <v>2705</v>
      </c>
      <c r="D541" s="0" t="s">
        <v>2946</v>
      </c>
      <c r="E541" s="0" t="s">
        <v>3992</v>
      </c>
      <c r="F541" s="0" t="str">
        <f aca="false">LEFT($A541,6)&amp;"0"</f>
        <v>47-5020</v>
      </c>
      <c r="G541" s="0" t="n">
        <f aca="false">COUNTIF('HBS Occupation Detail'!$G$3:$G$912,$A541)</f>
        <v>1</v>
      </c>
      <c r="H541" s="27" t="n">
        <f aca="false">AVERAGEIF('HBS Occupation Detail'!$G$3:$G$912,$A541,'HBS Occupation Detail'!$E$3:$E$912)</f>
        <v>0.14</v>
      </c>
      <c r="I541" s="27" t="n">
        <f aca="false">AVERAGEIF('HBS Occupation Detail'!$G$3:$G$912,$A541,'HBS Occupation Detail'!$F$3:$F$912)</f>
        <v>0.33</v>
      </c>
      <c r="J541" s="27" t="n">
        <f aca="false">_xlfn.MAXIFS('HBS Occupation Detail'!$E$3:$E$912,'HBS Occupation Detail'!$G$3:$G$912,$A541)-_xlfn.MINIFS('HBS Occupation Detail'!$E$3:$E$912,'HBS Occupation Detail'!$G$3:$G$912,$A541)</f>
        <v>0</v>
      </c>
      <c r="K541" s="24" t="n">
        <f aca="false">IFERROR(INDEX('BLS OEWS May2025'!$D$3:$D$1396,MATCH($A541,'BLS OEWS May2025'!$A$3:$A$1396,0)),0)</f>
        <v>19450</v>
      </c>
      <c r="L541" s="0" t="str">
        <f aca="false">IF(H541&gt;='Exposure Bands'!$B$6,"High",IF(H541&gt;='Exposure Bands'!$B$5,"Elevated",IF(H541&gt;='Exposure Bands'!$B$4,"Moderate","Low")))</f>
        <v>Low</v>
      </c>
      <c r="M541" s="28"/>
    </row>
    <row r="542" customFormat="false" ht="15" hidden="false" customHeight="true" outlineLevel="0" collapsed="false">
      <c r="A542" s="0" t="s">
        <v>1931</v>
      </c>
      <c r="B542" s="0" t="str">
        <f aca="false">IFERROR(INDEX('BLS OEWS May2025'!$B$3:$B$1396,MATCH($A542,'BLS OEWS May2025'!$A$3:$A$1396,0)),"")</f>
        <v>Carpenters</v>
      </c>
      <c r="C542" s="0" t="s">
        <v>2705</v>
      </c>
      <c r="D542" s="0" t="s">
        <v>2946</v>
      </c>
      <c r="E542" s="0" t="s">
        <v>1930</v>
      </c>
      <c r="F542" s="0" t="str">
        <f aca="false">LEFT($A542,6)&amp;"0"</f>
        <v>47-2030</v>
      </c>
      <c r="G542" s="0" t="n">
        <f aca="false">COUNTIF('HBS Occupation Detail'!$G$3:$G$912,$A542)</f>
        <v>1</v>
      </c>
      <c r="H542" s="27" t="n">
        <f aca="false">AVERAGEIF('HBS Occupation Detail'!$G$3:$G$912,$A542,'HBS Occupation Detail'!$E$3:$E$912)</f>
        <v>0.14</v>
      </c>
      <c r="I542" s="27" t="n">
        <f aca="false">AVERAGEIF('HBS Occupation Detail'!$G$3:$G$912,$A542,'HBS Occupation Detail'!$F$3:$F$912)</f>
        <v>0.29</v>
      </c>
      <c r="J542" s="27" t="n">
        <f aca="false">_xlfn.MAXIFS('HBS Occupation Detail'!$E$3:$E$912,'HBS Occupation Detail'!$G$3:$G$912,$A542)-_xlfn.MINIFS('HBS Occupation Detail'!$E$3:$E$912,'HBS Occupation Detail'!$G$3:$G$912,$A542)</f>
        <v>0</v>
      </c>
      <c r="K542" s="24" t="n">
        <f aca="false">IFERROR(INDEX('BLS OEWS May2025'!$D$3:$D$1396,MATCH($A542,'BLS OEWS May2025'!$A$3:$A$1396,0)),0)</f>
        <v>670090</v>
      </c>
      <c r="L542" s="0" t="str">
        <f aca="false">IF(H542&gt;='Exposure Bands'!$B$6,"High",IF(H542&gt;='Exposure Bands'!$B$5,"Elevated",IF(H542&gt;='Exposure Bands'!$B$4,"Moderate","Low")))</f>
        <v>Low</v>
      </c>
      <c r="M542" s="28"/>
    </row>
    <row r="543" customFormat="false" ht="15" hidden="false" customHeight="true" outlineLevel="0" collapsed="false">
      <c r="A543" s="0" t="s">
        <v>2419</v>
      </c>
      <c r="B543" s="0" t="str">
        <f aca="false">IFERROR(INDEX('BLS OEWS May2025'!$B$3:$B$1396,MATCH($A543,'BLS OEWS May2025'!$A$3:$A$1396,0)),"")</f>
        <v>Patternmakers, Wood</v>
      </c>
      <c r="C543" s="0" t="s">
        <v>2705</v>
      </c>
      <c r="D543" s="0" t="s">
        <v>2946</v>
      </c>
      <c r="E543" s="0" t="s">
        <v>3995</v>
      </c>
      <c r="F543" s="0" t="str">
        <f aca="false">LEFT($A543,6)&amp;"0"</f>
        <v>51-7030</v>
      </c>
      <c r="G543" s="0" t="n">
        <f aca="false">COUNTIF('HBS Occupation Detail'!$G$3:$G$912,$A543)</f>
        <v>1</v>
      </c>
      <c r="H543" s="27" t="n">
        <f aca="false">AVERAGEIF('HBS Occupation Detail'!$G$3:$G$912,$A543,'HBS Occupation Detail'!$E$3:$E$912)</f>
        <v>0.14</v>
      </c>
      <c r="I543" s="27" t="n">
        <f aca="false">AVERAGEIF('HBS Occupation Detail'!$G$3:$G$912,$A543,'HBS Occupation Detail'!$F$3:$F$912)</f>
        <v>0.31</v>
      </c>
      <c r="J543" s="27" t="n">
        <f aca="false">_xlfn.MAXIFS('HBS Occupation Detail'!$E$3:$E$912,'HBS Occupation Detail'!$G$3:$G$912,$A543)-_xlfn.MINIFS('HBS Occupation Detail'!$E$3:$E$912,'HBS Occupation Detail'!$G$3:$G$912,$A543)</f>
        <v>0</v>
      </c>
      <c r="K543" s="24" t="n">
        <f aca="false">IFERROR(INDEX('BLS OEWS May2025'!$D$3:$D$1396,MATCH($A543,'BLS OEWS May2025'!$A$3:$A$1396,0)),0)</f>
        <v>220</v>
      </c>
      <c r="L543" s="0" t="str">
        <f aca="false">IF(H543&gt;='Exposure Bands'!$B$6,"High",IF(H543&gt;='Exposure Bands'!$B$5,"Elevated",IF(H543&gt;='Exposure Bands'!$B$4,"Moderate","Low")))</f>
        <v>Low</v>
      </c>
      <c r="M543" s="28"/>
    </row>
    <row r="544" customFormat="false" ht="15" hidden="false" customHeight="true" outlineLevel="0" collapsed="false">
      <c r="A544" s="0" t="s">
        <v>1309</v>
      </c>
      <c r="B544" s="0" t="str">
        <f aca="false">IFERROR(INDEX('BLS OEWS May2025'!$B$3:$B$1396,MATCH($A544,'BLS OEWS May2025'!$A$3:$A$1396,0)),"")</f>
        <v>Physical Therapist Assistants</v>
      </c>
      <c r="C544" s="0" t="s">
        <v>2705</v>
      </c>
      <c r="D544" s="0" t="s">
        <v>2721</v>
      </c>
      <c r="E544" s="0" t="s">
        <v>3997</v>
      </c>
      <c r="F544" s="0" t="str">
        <f aca="false">LEFT($A544,6)&amp;"0"</f>
        <v>31-2020</v>
      </c>
      <c r="G544" s="0" t="n">
        <f aca="false">COUNTIF('HBS Occupation Detail'!$G$3:$G$912,$A544)</f>
        <v>1</v>
      </c>
      <c r="H544" s="27" t="n">
        <f aca="false">AVERAGEIF('HBS Occupation Detail'!$G$3:$G$912,$A544,'HBS Occupation Detail'!$E$3:$E$912)</f>
        <v>0.14</v>
      </c>
      <c r="I544" s="27" t="n">
        <f aca="false">AVERAGEIF('HBS Occupation Detail'!$G$3:$G$912,$A544,'HBS Occupation Detail'!$F$3:$F$912)</f>
        <v>0.24</v>
      </c>
      <c r="J544" s="27" t="n">
        <f aca="false">_xlfn.MAXIFS('HBS Occupation Detail'!$E$3:$E$912,'HBS Occupation Detail'!$G$3:$G$912,$A544)-_xlfn.MINIFS('HBS Occupation Detail'!$E$3:$E$912,'HBS Occupation Detail'!$G$3:$G$912,$A544)</f>
        <v>0</v>
      </c>
      <c r="K544" s="24" t="n">
        <f aca="false">IFERROR(INDEX('BLS OEWS May2025'!$D$3:$D$1396,MATCH($A544,'BLS OEWS May2025'!$A$3:$A$1396,0)),0)</f>
        <v>112430</v>
      </c>
      <c r="L544" s="0" t="str">
        <f aca="false">IF(H544&gt;='Exposure Bands'!$B$6,"High",IF(H544&gt;='Exposure Bands'!$B$5,"Elevated",IF(H544&gt;='Exposure Bands'!$B$4,"Moderate","Low")))</f>
        <v>Low</v>
      </c>
      <c r="M544" s="28"/>
    </row>
    <row r="545" customFormat="false" ht="15" hidden="false" customHeight="true" outlineLevel="0" collapsed="false">
      <c r="A545" s="0" t="s">
        <v>2296</v>
      </c>
      <c r="B545" s="0" t="str">
        <f aca="false">IFERROR(INDEX('BLS OEWS May2025'!$B$3:$B$1396,MATCH($A545,'BLS OEWS May2025'!$A$3:$A$1396,0)),"")</f>
        <v>Rolling Machine Setters, Operators, and Tenders, Metal and Plastic</v>
      </c>
      <c r="C545" s="0" t="s">
        <v>2705</v>
      </c>
      <c r="D545" s="0" t="s">
        <v>2946</v>
      </c>
      <c r="E545" s="0" t="s">
        <v>3999</v>
      </c>
      <c r="F545" s="0" t="str">
        <f aca="false">LEFT($A545,6)&amp;"0"</f>
        <v>51-4020</v>
      </c>
      <c r="G545" s="0" t="n">
        <f aca="false">COUNTIF('HBS Occupation Detail'!$G$3:$G$912,$A545)</f>
        <v>1</v>
      </c>
      <c r="H545" s="27" t="n">
        <f aca="false">AVERAGEIF('HBS Occupation Detail'!$G$3:$G$912,$A545,'HBS Occupation Detail'!$E$3:$E$912)</f>
        <v>0.13</v>
      </c>
      <c r="I545" s="27" t="n">
        <f aca="false">AVERAGEIF('HBS Occupation Detail'!$G$3:$G$912,$A545,'HBS Occupation Detail'!$F$3:$F$912)</f>
        <v>0.27</v>
      </c>
      <c r="J545" s="27" t="n">
        <f aca="false">_xlfn.MAXIFS('HBS Occupation Detail'!$E$3:$E$912,'HBS Occupation Detail'!$G$3:$G$912,$A545)-_xlfn.MINIFS('HBS Occupation Detail'!$E$3:$E$912,'HBS Occupation Detail'!$G$3:$G$912,$A545)</f>
        <v>0</v>
      </c>
      <c r="K545" s="24" t="n">
        <f aca="false">IFERROR(INDEX('BLS OEWS May2025'!$D$3:$D$1396,MATCH($A545,'BLS OEWS May2025'!$A$3:$A$1396,0)),0)</f>
        <v>25250</v>
      </c>
      <c r="L545" s="0" t="str">
        <f aca="false">IF(H545&gt;='Exposure Bands'!$B$6,"High",IF(H545&gt;='Exposure Bands'!$B$5,"Elevated",IF(H545&gt;='Exposure Bands'!$B$4,"Moderate","Low")))</f>
        <v>Low</v>
      </c>
      <c r="M545" s="28"/>
    </row>
    <row r="546" customFormat="false" ht="15" hidden="false" customHeight="true" outlineLevel="0" collapsed="false">
      <c r="A546" s="0" t="s">
        <v>2446</v>
      </c>
      <c r="B546" s="0" t="str">
        <f aca="false">IFERROR(INDEX('BLS OEWS May2025'!$B$3:$B$1396,MATCH($A546,'BLS OEWS May2025'!$A$3:$A$1396,0)),"")</f>
        <v>Water and Wastewater Treatment Plant and System Operators</v>
      </c>
      <c r="C546" s="0" t="s">
        <v>2705</v>
      </c>
      <c r="D546" s="0" t="s">
        <v>2946</v>
      </c>
      <c r="E546" s="0" t="s">
        <v>4001</v>
      </c>
      <c r="F546" s="0" t="str">
        <f aca="false">LEFT($A546,6)&amp;"0"</f>
        <v>51-8030</v>
      </c>
      <c r="G546" s="0" t="n">
        <f aca="false">COUNTIF('HBS Occupation Detail'!$G$3:$G$912,$A546)</f>
        <v>1</v>
      </c>
      <c r="H546" s="27" t="n">
        <f aca="false">AVERAGEIF('HBS Occupation Detail'!$G$3:$G$912,$A546,'HBS Occupation Detail'!$E$3:$E$912)</f>
        <v>0.13</v>
      </c>
      <c r="I546" s="27" t="n">
        <f aca="false">AVERAGEIF('HBS Occupation Detail'!$G$3:$G$912,$A546,'HBS Occupation Detail'!$F$3:$F$912)</f>
        <v>0.23</v>
      </c>
      <c r="J546" s="27" t="n">
        <f aca="false">_xlfn.MAXIFS('HBS Occupation Detail'!$E$3:$E$912,'HBS Occupation Detail'!$G$3:$G$912,$A546)-_xlfn.MINIFS('HBS Occupation Detail'!$E$3:$E$912,'HBS Occupation Detail'!$G$3:$G$912,$A546)</f>
        <v>0</v>
      </c>
      <c r="K546" s="24" t="n">
        <f aca="false">IFERROR(INDEX('BLS OEWS May2025'!$D$3:$D$1396,MATCH($A546,'BLS OEWS May2025'!$A$3:$A$1396,0)),0)</f>
        <v>128490</v>
      </c>
      <c r="L546" s="0" t="str">
        <f aca="false">IF(H546&gt;='Exposure Bands'!$B$6,"High",IF(H546&gt;='Exposure Bands'!$B$5,"Elevated",IF(H546&gt;='Exposure Bands'!$B$4,"Moderate","Low")))</f>
        <v>Low</v>
      </c>
      <c r="M546" s="28"/>
    </row>
    <row r="547" customFormat="false" ht="15" hidden="false" customHeight="true" outlineLevel="0" collapsed="false">
      <c r="A547" s="0" t="s">
        <v>2395</v>
      </c>
      <c r="B547" s="0" t="str">
        <f aca="false">IFERROR(INDEX('BLS OEWS May2025'!$B$3:$B$1396,MATCH($A547,'BLS OEWS May2025'!$A$3:$A$1396,0)),"")</f>
        <v>Textile Winding, Twisting, and Drawing Out Machine Setters, Operators, and Tenders</v>
      </c>
      <c r="C547" s="0" t="s">
        <v>2705</v>
      </c>
      <c r="D547" s="0" t="s">
        <v>2946</v>
      </c>
      <c r="E547" s="0" t="s">
        <v>4003</v>
      </c>
      <c r="F547" s="0" t="str">
        <f aca="false">LEFT($A547,6)&amp;"0"</f>
        <v>51-6060</v>
      </c>
      <c r="G547" s="0" t="n">
        <f aca="false">COUNTIF('HBS Occupation Detail'!$G$3:$G$912,$A547)</f>
        <v>1</v>
      </c>
      <c r="H547" s="27" t="n">
        <f aca="false">AVERAGEIF('HBS Occupation Detail'!$G$3:$G$912,$A547,'HBS Occupation Detail'!$E$3:$E$912)</f>
        <v>0.13</v>
      </c>
      <c r="I547" s="27" t="n">
        <f aca="false">AVERAGEIF('HBS Occupation Detail'!$G$3:$G$912,$A547,'HBS Occupation Detail'!$F$3:$F$912)</f>
        <v>0.23</v>
      </c>
      <c r="J547" s="27" t="n">
        <f aca="false">_xlfn.MAXIFS('HBS Occupation Detail'!$E$3:$E$912,'HBS Occupation Detail'!$G$3:$G$912,$A547)-_xlfn.MINIFS('HBS Occupation Detail'!$E$3:$E$912,'HBS Occupation Detail'!$G$3:$G$912,$A547)</f>
        <v>0</v>
      </c>
      <c r="K547" s="24" t="n">
        <f aca="false">IFERROR(INDEX('BLS OEWS May2025'!$D$3:$D$1396,MATCH($A547,'BLS OEWS May2025'!$A$3:$A$1396,0)),0)</f>
        <v>22020</v>
      </c>
      <c r="L547" s="0" t="str">
        <f aca="false">IF(H547&gt;='Exposure Bands'!$B$6,"High",IF(H547&gt;='Exposure Bands'!$B$5,"Elevated",IF(H547&gt;='Exposure Bands'!$B$4,"Moderate","Low")))</f>
        <v>Low</v>
      </c>
      <c r="M547" s="28"/>
    </row>
    <row r="548" customFormat="false" ht="15" hidden="false" customHeight="true" outlineLevel="0" collapsed="false">
      <c r="A548" s="0" t="s">
        <v>2578</v>
      </c>
      <c r="B548" s="0" t="str">
        <f aca="false">IFERROR(INDEX('BLS OEWS May2025'!$B$3:$B$1396,MATCH($A548,'BLS OEWS May2025'!$A$3:$A$1396,0)),"")</f>
        <v>Light Truck Drivers</v>
      </c>
      <c r="C548" s="0" t="s">
        <v>2705</v>
      </c>
      <c r="D548" s="0" t="s">
        <v>2946</v>
      </c>
      <c r="E548" s="0" t="s">
        <v>4005</v>
      </c>
      <c r="F548" s="0" t="str">
        <f aca="false">LEFT($A548,6)&amp;"0"</f>
        <v>53-3030</v>
      </c>
      <c r="G548" s="0" t="n">
        <f aca="false">COUNTIF('HBS Occupation Detail'!$G$3:$G$912,$A548)</f>
        <v>1</v>
      </c>
      <c r="H548" s="27" t="n">
        <f aca="false">AVERAGEIF('HBS Occupation Detail'!$G$3:$G$912,$A548,'HBS Occupation Detail'!$E$3:$E$912)</f>
        <v>0.13</v>
      </c>
      <c r="I548" s="27" t="n">
        <f aca="false">AVERAGEIF('HBS Occupation Detail'!$G$3:$G$912,$A548,'HBS Occupation Detail'!$F$3:$F$912)</f>
        <v>0.23</v>
      </c>
      <c r="J548" s="27" t="n">
        <f aca="false">_xlfn.MAXIFS('HBS Occupation Detail'!$E$3:$E$912,'HBS Occupation Detail'!$G$3:$G$912,$A548)-_xlfn.MINIFS('HBS Occupation Detail'!$E$3:$E$912,'HBS Occupation Detail'!$G$3:$G$912,$A548)</f>
        <v>0</v>
      </c>
      <c r="K548" s="24" t="n">
        <f aca="false">IFERROR(INDEX('BLS OEWS May2025'!$D$3:$D$1396,MATCH($A548,'BLS OEWS May2025'!$A$3:$A$1396,0)),0)</f>
        <v>983300</v>
      </c>
      <c r="L548" s="0" t="str">
        <f aca="false">IF(H548&gt;='Exposure Bands'!$B$6,"High",IF(H548&gt;='Exposure Bands'!$B$5,"Elevated",IF(H548&gt;='Exposure Bands'!$B$4,"Moderate","Low")))</f>
        <v>Low</v>
      </c>
      <c r="M548" s="28"/>
    </row>
    <row r="549" customFormat="false" ht="15" hidden="false" customHeight="true" outlineLevel="0" collapsed="false">
      <c r="A549" s="0" t="s">
        <v>2510</v>
      </c>
      <c r="B549" s="0" t="str">
        <f aca="false">IFERROR(INDEX('BLS OEWS May2025'!$B$3:$B$1396,MATCH($A549,'BLS OEWS May2025'!$A$3:$A$1396,0)),"")</f>
        <v>Semiconductor Processing Technicians</v>
      </c>
      <c r="C549" s="0" t="s">
        <v>2705</v>
      </c>
      <c r="D549" s="0" t="s">
        <v>2946</v>
      </c>
      <c r="E549" s="0" t="s">
        <v>4007</v>
      </c>
      <c r="F549" s="0" t="str">
        <f aca="false">LEFT($A549,6)&amp;"0"</f>
        <v>51-9140</v>
      </c>
      <c r="G549" s="0" t="n">
        <f aca="false">COUNTIF('HBS Occupation Detail'!$G$3:$G$912,$A549)</f>
        <v>1</v>
      </c>
      <c r="H549" s="27" t="n">
        <f aca="false">AVERAGEIF('HBS Occupation Detail'!$G$3:$G$912,$A549,'HBS Occupation Detail'!$E$3:$E$912)</f>
        <v>0.13</v>
      </c>
      <c r="I549" s="27" t="n">
        <f aca="false">AVERAGEIF('HBS Occupation Detail'!$G$3:$G$912,$A549,'HBS Occupation Detail'!$F$3:$F$912)</f>
        <v>0.23</v>
      </c>
      <c r="J549" s="27" t="n">
        <f aca="false">_xlfn.MAXIFS('HBS Occupation Detail'!$E$3:$E$912,'HBS Occupation Detail'!$G$3:$G$912,$A549)-_xlfn.MINIFS('HBS Occupation Detail'!$E$3:$E$912,'HBS Occupation Detail'!$G$3:$G$912,$A549)</f>
        <v>0</v>
      </c>
      <c r="K549" s="24" t="n">
        <f aca="false">IFERROR(INDEX('BLS OEWS May2025'!$D$3:$D$1396,MATCH($A549,'BLS OEWS May2025'!$A$3:$A$1396,0)),0)</f>
        <v>31460</v>
      </c>
      <c r="L549" s="0" t="str">
        <f aca="false">IF(H549&gt;='Exposure Bands'!$B$6,"High",IF(H549&gt;='Exposure Bands'!$B$5,"Elevated",IF(H549&gt;='Exposure Bands'!$B$4,"Moderate","Low")))</f>
        <v>Low</v>
      </c>
      <c r="M549" s="28"/>
    </row>
    <row r="550" customFormat="false" ht="15" hidden="false" customHeight="true" outlineLevel="0" collapsed="false">
      <c r="A550" s="0" t="s">
        <v>319</v>
      </c>
      <c r="B550" s="0" t="str">
        <f aca="false">IFERROR(INDEX('BLS OEWS May2025'!$B$3:$B$1396,MATCH($A550,'BLS OEWS May2025'!$A$3:$A$1396,0)),"")</f>
        <v>Farm Labor Contractors</v>
      </c>
      <c r="C550" s="0" t="s">
        <v>2705</v>
      </c>
      <c r="D550" s="0" t="s">
        <v>2733</v>
      </c>
      <c r="E550" s="0" t="s">
        <v>4011</v>
      </c>
      <c r="F550" s="0" t="str">
        <f aca="false">LEFT($A550,6)&amp;"0"</f>
        <v>13-1070</v>
      </c>
      <c r="G550" s="0" t="n">
        <f aca="false">COUNTIF('HBS Occupation Detail'!$G$3:$G$912,$A550)</f>
        <v>1</v>
      </c>
      <c r="H550" s="27" t="n">
        <f aca="false">AVERAGEIF('HBS Occupation Detail'!$G$3:$G$912,$A550,'HBS Occupation Detail'!$E$3:$E$912)</f>
        <v>0.13</v>
      </c>
      <c r="I550" s="27" t="n">
        <f aca="false">AVERAGEIF('HBS Occupation Detail'!$G$3:$G$912,$A550,'HBS Occupation Detail'!$F$3:$F$912)</f>
        <v>0.39</v>
      </c>
      <c r="J550" s="27" t="n">
        <f aca="false">_xlfn.MAXIFS('HBS Occupation Detail'!$E$3:$E$912,'HBS Occupation Detail'!$G$3:$G$912,$A550)-_xlfn.MINIFS('HBS Occupation Detail'!$E$3:$E$912,'HBS Occupation Detail'!$G$3:$G$912,$A550)</f>
        <v>0</v>
      </c>
      <c r="K550" s="24" t="n">
        <f aca="false">IFERROR(INDEX('BLS OEWS May2025'!$D$3:$D$1396,MATCH($A550,'BLS OEWS May2025'!$A$3:$A$1396,0)),0)</f>
        <v>310</v>
      </c>
      <c r="L550" s="0" t="str">
        <f aca="false">IF(H550&gt;='Exposure Bands'!$B$6,"High",IF(H550&gt;='Exposure Bands'!$B$5,"Elevated",IF(H550&gt;='Exposure Bands'!$B$4,"Moderate","Low")))</f>
        <v>Low</v>
      </c>
      <c r="M550" s="28"/>
    </row>
    <row r="551" customFormat="false" ht="15" hidden="false" customHeight="true" outlineLevel="0" collapsed="false">
      <c r="A551" s="0" t="s">
        <v>2401</v>
      </c>
      <c r="B551" s="0" t="str">
        <f aca="false">IFERROR(INDEX('BLS OEWS May2025'!$B$3:$B$1396,MATCH($A551,'BLS OEWS May2025'!$A$3:$A$1396,0)),"")</f>
        <v>Fabric and Apparel Patternmakers</v>
      </c>
      <c r="C551" s="0" t="s">
        <v>2705</v>
      </c>
      <c r="D551" s="0" t="s">
        <v>2946</v>
      </c>
      <c r="E551" s="0" t="s">
        <v>4015</v>
      </c>
      <c r="F551" s="0" t="str">
        <f aca="false">LEFT($A551,6)&amp;"0"</f>
        <v>51-6090</v>
      </c>
      <c r="G551" s="0" t="n">
        <f aca="false">COUNTIF('HBS Occupation Detail'!$G$3:$G$912,$A551)</f>
        <v>1</v>
      </c>
      <c r="H551" s="27" t="n">
        <f aca="false">AVERAGEIF('HBS Occupation Detail'!$G$3:$G$912,$A551,'HBS Occupation Detail'!$E$3:$E$912)</f>
        <v>0.13</v>
      </c>
      <c r="I551" s="27" t="n">
        <f aca="false">AVERAGEIF('HBS Occupation Detail'!$G$3:$G$912,$A551,'HBS Occupation Detail'!$F$3:$F$912)</f>
        <v>0.38</v>
      </c>
      <c r="J551" s="27" t="n">
        <f aca="false">_xlfn.MAXIFS('HBS Occupation Detail'!$E$3:$E$912,'HBS Occupation Detail'!$G$3:$G$912,$A551)-_xlfn.MINIFS('HBS Occupation Detail'!$E$3:$E$912,'HBS Occupation Detail'!$G$3:$G$912,$A551)</f>
        <v>0</v>
      </c>
      <c r="K551" s="24" t="n">
        <f aca="false">IFERROR(INDEX('BLS OEWS May2025'!$D$3:$D$1396,MATCH($A551,'BLS OEWS May2025'!$A$3:$A$1396,0)),0)</f>
        <v>2950</v>
      </c>
      <c r="L551" s="0" t="str">
        <f aca="false">IF(H551&gt;='Exposure Bands'!$B$6,"High",IF(H551&gt;='Exposure Bands'!$B$5,"Elevated",IF(H551&gt;='Exposure Bands'!$B$4,"Moderate","Low")))</f>
        <v>Low</v>
      </c>
      <c r="M551" s="28"/>
    </row>
    <row r="552" customFormat="false" ht="15" hidden="false" customHeight="true" outlineLevel="0" collapsed="false">
      <c r="A552" s="0" t="s">
        <v>1533</v>
      </c>
      <c r="B552" s="0" t="str">
        <f aca="false">IFERROR(INDEX('BLS OEWS May2025'!$B$3:$B$1396,MATCH($A552,'BLS OEWS May2025'!$A$3:$A$1396,0)),"")</f>
        <v>Gambling and Sports Book Writers and Runners</v>
      </c>
      <c r="C552" s="0" t="s">
        <v>2705</v>
      </c>
      <c r="D552" s="0" t="s">
        <v>2769</v>
      </c>
      <c r="E552" s="0" t="s">
        <v>4017</v>
      </c>
      <c r="F552" s="0" t="str">
        <f aca="false">LEFT($A552,6)&amp;"0"</f>
        <v>39-3010</v>
      </c>
      <c r="G552" s="0" t="n">
        <f aca="false">COUNTIF('HBS Occupation Detail'!$G$3:$G$912,$A552)</f>
        <v>1</v>
      </c>
      <c r="H552" s="27" t="n">
        <f aca="false">AVERAGEIF('HBS Occupation Detail'!$G$3:$G$912,$A552,'HBS Occupation Detail'!$E$3:$E$912)</f>
        <v>0.13</v>
      </c>
      <c r="I552" s="27" t="n">
        <f aca="false">AVERAGEIF('HBS Occupation Detail'!$G$3:$G$912,$A552,'HBS Occupation Detail'!$F$3:$F$912)</f>
        <v>0.29</v>
      </c>
      <c r="J552" s="27" t="n">
        <f aca="false">_xlfn.MAXIFS('HBS Occupation Detail'!$E$3:$E$912,'HBS Occupation Detail'!$G$3:$G$912,$A552)-_xlfn.MINIFS('HBS Occupation Detail'!$E$3:$E$912,'HBS Occupation Detail'!$G$3:$G$912,$A552)</f>
        <v>0</v>
      </c>
      <c r="K552" s="24" t="n">
        <f aca="false">IFERROR(INDEX('BLS OEWS May2025'!$D$3:$D$1396,MATCH($A552,'BLS OEWS May2025'!$A$3:$A$1396,0)),0)</f>
        <v>8950</v>
      </c>
      <c r="L552" s="0" t="str">
        <f aca="false">IF(H552&gt;='Exposure Bands'!$B$6,"High",IF(H552&gt;='Exposure Bands'!$B$5,"Elevated",IF(H552&gt;='Exposure Bands'!$B$4,"Moderate","Low")))</f>
        <v>Low</v>
      </c>
      <c r="M552" s="28"/>
    </row>
    <row r="553" customFormat="false" ht="15" hidden="false" customHeight="true" outlineLevel="0" collapsed="false">
      <c r="A553" s="0" t="s">
        <v>1255</v>
      </c>
      <c r="B553" s="0" t="str">
        <f aca="false">IFERROR(INDEX('BLS OEWS May2025'!$B$3:$B$1396,MATCH($A553,'BLS OEWS May2025'!$A$3:$A$1396,0)),"")</f>
        <v>Licensed Practical and Licensed Vocational Nurses</v>
      </c>
      <c r="C553" s="0" t="s">
        <v>2705</v>
      </c>
      <c r="D553" s="0" t="s">
        <v>2721</v>
      </c>
      <c r="E553" s="0" t="s">
        <v>4019</v>
      </c>
      <c r="F553" s="0" t="str">
        <f aca="false">LEFT($A553,6)&amp;"0"</f>
        <v>29-2060</v>
      </c>
      <c r="G553" s="0" t="n">
        <f aca="false">COUNTIF('HBS Occupation Detail'!$G$3:$G$912,$A553)</f>
        <v>1</v>
      </c>
      <c r="H553" s="27" t="n">
        <f aca="false">AVERAGEIF('HBS Occupation Detail'!$G$3:$G$912,$A553,'HBS Occupation Detail'!$E$3:$E$912)</f>
        <v>0.13</v>
      </c>
      <c r="I553" s="27" t="n">
        <f aca="false">AVERAGEIF('HBS Occupation Detail'!$G$3:$G$912,$A553,'HBS Occupation Detail'!$F$3:$F$912)</f>
        <v>0.29</v>
      </c>
      <c r="J553" s="27" t="n">
        <f aca="false">_xlfn.MAXIFS('HBS Occupation Detail'!$E$3:$E$912,'HBS Occupation Detail'!$G$3:$G$912,$A553)-_xlfn.MINIFS('HBS Occupation Detail'!$E$3:$E$912,'HBS Occupation Detail'!$G$3:$G$912,$A553)</f>
        <v>0</v>
      </c>
      <c r="K553" s="24" t="n">
        <f aca="false">IFERROR(INDEX('BLS OEWS May2025'!$D$3:$D$1396,MATCH($A553,'BLS OEWS May2025'!$A$3:$A$1396,0)),0)</f>
        <v>648410</v>
      </c>
      <c r="L553" s="0" t="str">
        <f aca="false">IF(H553&gt;='Exposure Bands'!$B$6,"High",IF(H553&gt;='Exposure Bands'!$B$5,"Elevated",IF(H553&gt;='Exposure Bands'!$B$4,"Moderate","Low")))</f>
        <v>Low</v>
      </c>
      <c r="M553" s="28"/>
    </row>
    <row r="554" customFormat="false" ht="15" hidden="false" customHeight="true" outlineLevel="0" collapsed="false">
      <c r="A554" s="0" t="s">
        <v>1447</v>
      </c>
      <c r="B554" s="0" t="str">
        <f aca="false">IFERROR(INDEX('BLS OEWS May2025'!$B$3:$B$1396,MATCH($A554,'BLS OEWS May2025'!$A$3:$A$1396,0)),"")</f>
        <v>Bartenders</v>
      </c>
      <c r="C554" s="0" t="s">
        <v>2705</v>
      </c>
      <c r="D554" s="0" t="s">
        <v>2769</v>
      </c>
      <c r="E554" s="0" t="s">
        <v>1446</v>
      </c>
      <c r="F554" s="0" t="str">
        <f aca="false">LEFT($A554,6)&amp;"0"</f>
        <v>35-3010</v>
      </c>
      <c r="G554" s="0" t="n">
        <f aca="false">COUNTIF('HBS Occupation Detail'!$G$3:$G$912,$A554)</f>
        <v>1</v>
      </c>
      <c r="H554" s="27" t="n">
        <f aca="false">AVERAGEIF('HBS Occupation Detail'!$G$3:$G$912,$A554,'HBS Occupation Detail'!$E$3:$E$912)</f>
        <v>0.13</v>
      </c>
      <c r="I554" s="27" t="n">
        <f aca="false">AVERAGEIF('HBS Occupation Detail'!$G$3:$G$912,$A554,'HBS Occupation Detail'!$F$3:$F$912)</f>
        <v>0.3</v>
      </c>
      <c r="J554" s="27" t="n">
        <f aca="false">_xlfn.MAXIFS('HBS Occupation Detail'!$E$3:$E$912,'HBS Occupation Detail'!$G$3:$G$912,$A554)-_xlfn.MINIFS('HBS Occupation Detail'!$E$3:$E$912,'HBS Occupation Detail'!$G$3:$G$912,$A554)</f>
        <v>0</v>
      </c>
      <c r="K554" s="24" t="n">
        <f aca="false">IFERROR(INDEX('BLS OEWS May2025'!$D$3:$D$1396,MATCH($A554,'BLS OEWS May2025'!$A$3:$A$1396,0)),0)</f>
        <v>756390</v>
      </c>
      <c r="L554" s="0" t="str">
        <f aca="false">IF(H554&gt;='Exposure Bands'!$B$6,"High",IF(H554&gt;='Exposure Bands'!$B$5,"Elevated",IF(H554&gt;='Exposure Bands'!$B$4,"Moderate","Low")))</f>
        <v>Low</v>
      </c>
      <c r="M554" s="28"/>
    </row>
    <row r="555" customFormat="false" ht="15" hidden="false" customHeight="true" outlineLevel="0" collapsed="false">
      <c r="A555" s="0" t="s">
        <v>986</v>
      </c>
      <c r="B555" s="0" t="str">
        <f aca="false">IFERROR(INDEX('BLS OEWS May2025'!$B$3:$B$1396,MATCH($A555,'BLS OEWS May2025'!$A$3:$A$1396,0)),"")</f>
        <v>Craft Artists</v>
      </c>
      <c r="C555" s="0" t="s">
        <v>2705</v>
      </c>
      <c r="D555" s="0" t="s">
        <v>2716</v>
      </c>
      <c r="E555" s="0" t="s">
        <v>4022</v>
      </c>
      <c r="F555" s="0" t="str">
        <f aca="false">LEFT($A555,6)&amp;"0"</f>
        <v>27-1010</v>
      </c>
      <c r="G555" s="0" t="n">
        <f aca="false">COUNTIF('HBS Occupation Detail'!$G$3:$G$912,$A555)</f>
        <v>1</v>
      </c>
      <c r="H555" s="27" t="n">
        <f aca="false">AVERAGEIF('HBS Occupation Detail'!$G$3:$G$912,$A555,'HBS Occupation Detail'!$E$3:$E$912)</f>
        <v>0.13</v>
      </c>
      <c r="I555" s="27" t="n">
        <f aca="false">AVERAGEIF('HBS Occupation Detail'!$G$3:$G$912,$A555,'HBS Occupation Detail'!$F$3:$F$912)</f>
        <v>0.31</v>
      </c>
      <c r="J555" s="27" t="n">
        <f aca="false">_xlfn.MAXIFS('HBS Occupation Detail'!$E$3:$E$912,'HBS Occupation Detail'!$G$3:$G$912,$A555)-_xlfn.MINIFS('HBS Occupation Detail'!$E$3:$E$912,'HBS Occupation Detail'!$G$3:$G$912,$A555)</f>
        <v>0</v>
      </c>
      <c r="K555" s="24" t="n">
        <f aca="false">IFERROR(INDEX('BLS OEWS May2025'!$D$3:$D$1396,MATCH($A555,'BLS OEWS May2025'!$A$3:$A$1396,0)),0)</f>
        <v>4580</v>
      </c>
      <c r="L555" s="0" t="str">
        <f aca="false">IF(H555&gt;='Exposure Bands'!$B$6,"High",IF(H555&gt;='Exposure Bands'!$B$5,"Elevated",IF(H555&gt;='Exposure Bands'!$B$4,"Moderate","Low")))</f>
        <v>Low</v>
      </c>
      <c r="M555" s="28"/>
    </row>
    <row r="556" customFormat="false" ht="15" hidden="false" customHeight="true" outlineLevel="0" collapsed="false">
      <c r="A556" s="0" t="s">
        <v>1211</v>
      </c>
      <c r="B556" s="0" t="str">
        <f aca="false">IFERROR(INDEX('BLS OEWS May2025'!$B$3:$B$1396,MATCH($A556,'BLS OEWS May2025'!$A$3:$A$1396,0)),"")</f>
        <v>Dental Hygienists</v>
      </c>
      <c r="C556" s="0" t="s">
        <v>2705</v>
      </c>
      <c r="D556" s="0" t="s">
        <v>2721</v>
      </c>
      <c r="E556" s="0" t="s">
        <v>4024</v>
      </c>
      <c r="F556" s="0" t="str">
        <f aca="false">LEFT($A556,6)&amp;"0"</f>
        <v>29-1290</v>
      </c>
      <c r="G556" s="0" t="n">
        <f aca="false">COUNTIF('HBS Occupation Detail'!$G$3:$G$912,$A556)</f>
        <v>1</v>
      </c>
      <c r="H556" s="27" t="n">
        <f aca="false">AVERAGEIF('HBS Occupation Detail'!$G$3:$G$912,$A556,'HBS Occupation Detail'!$E$3:$E$912)</f>
        <v>0.13</v>
      </c>
      <c r="I556" s="27" t="n">
        <f aca="false">AVERAGEIF('HBS Occupation Detail'!$G$3:$G$912,$A556,'HBS Occupation Detail'!$F$3:$F$912)</f>
        <v>0.31</v>
      </c>
      <c r="J556" s="27" t="n">
        <f aca="false">_xlfn.MAXIFS('HBS Occupation Detail'!$E$3:$E$912,'HBS Occupation Detail'!$G$3:$G$912,$A556)-_xlfn.MINIFS('HBS Occupation Detail'!$E$3:$E$912,'HBS Occupation Detail'!$G$3:$G$912,$A556)</f>
        <v>0</v>
      </c>
      <c r="K556" s="24" t="n">
        <f aca="false">IFERROR(INDEX('BLS OEWS May2025'!$D$3:$D$1396,MATCH($A556,'BLS OEWS May2025'!$A$3:$A$1396,0)),0)</f>
        <v>222740</v>
      </c>
      <c r="L556" s="0" t="str">
        <f aca="false">IF(H556&gt;='Exposure Bands'!$B$6,"High",IF(H556&gt;='Exposure Bands'!$B$5,"Elevated",IF(H556&gt;='Exposure Bands'!$B$4,"Moderate","Low")))</f>
        <v>Low</v>
      </c>
      <c r="M556" s="28"/>
    </row>
    <row r="557" customFormat="false" ht="15" hidden="false" customHeight="true" outlineLevel="0" collapsed="false">
      <c r="A557" s="0" t="s">
        <v>2115</v>
      </c>
      <c r="B557" s="0" t="str">
        <f aca="false">IFERROR(INDEX('BLS OEWS May2025'!$B$3:$B$1396,MATCH($A557,'BLS OEWS May2025'!$A$3:$A$1396,0)),"")</f>
        <v>Electrical and Electronics Installers and Repairers, Transportation Equipment</v>
      </c>
      <c r="C557" s="0" t="s">
        <v>2705</v>
      </c>
      <c r="D557" s="0" t="s">
        <v>2769</v>
      </c>
      <c r="E557" s="0" t="s">
        <v>4026</v>
      </c>
      <c r="F557" s="0" t="str">
        <f aca="false">LEFT($A557,6)&amp;"0"</f>
        <v>49-2090</v>
      </c>
      <c r="G557" s="0" t="n">
        <f aca="false">COUNTIF('HBS Occupation Detail'!$G$3:$G$912,$A557)</f>
        <v>1</v>
      </c>
      <c r="H557" s="27" t="n">
        <f aca="false">AVERAGEIF('HBS Occupation Detail'!$G$3:$G$912,$A557,'HBS Occupation Detail'!$E$3:$E$912)</f>
        <v>0.13</v>
      </c>
      <c r="I557" s="27" t="n">
        <f aca="false">AVERAGEIF('HBS Occupation Detail'!$G$3:$G$912,$A557,'HBS Occupation Detail'!$F$3:$F$912)</f>
        <v>0.31</v>
      </c>
      <c r="J557" s="27" t="n">
        <f aca="false">_xlfn.MAXIFS('HBS Occupation Detail'!$E$3:$E$912,'HBS Occupation Detail'!$G$3:$G$912,$A557)-_xlfn.MINIFS('HBS Occupation Detail'!$E$3:$E$912,'HBS Occupation Detail'!$G$3:$G$912,$A557)</f>
        <v>0</v>
      </c>
      <c r="K557" s="24" t="n">
        <f aca="false">IFERROR(INDEX('BLS OEWS May2025'!$D$3:$D$1396,MATCH($A557,'BLS OEWS May2025'!$A$3:$A$1396,0)),0)</f>
        <v>6940</v>
      </c>
      <c r="L557" s="0" t="str">
        <f aca="false">IF(H557&gt;='Exposure Bands'!$B$6,"High",IF(H557&gt;='Exposure Bands'!$B$5,"Elevated",IF(H557&gt;='Exposure Bands'!$B$4,"Moderate","Low")))</f>
        <v>Low</v>
      </c>
      <c r="M557" s="28"/>
    </row>
    <row r="558" customFormat="false" ht="15" hidden="false" customHeight="true" outlineLevel="0" collapsed="false">
      <c r="A558" s="0" t="s">
        <v>2308</v>
      </c>
      <c r="B558" s="0" t="str">
        <f aca="false">IFERROR(INDEX('BLS OEWS May2025'!$B$3:$B$1396,MATCH($A558,'BLS OEWS May2025'!$A$3:$A$1396,0)),"")</f>
        <v>Milling and Planing Machine Setters, Operators, and Tenders, Metal and Plastic</v>
      </c>
      <c r="C558" s="0" t="s">
        <v>2705</v>
      </c>
      <c r="D558" s="0" t="s">
        <v>2946</v>
      </c>
      <c r="E558" s="0" t="s">
        <v>4028</v>
      </c>
      <c r="F558" s="0" t="str">
        <f aca="false">LEFT($A558,6)&amp;"0"</f>
        <v>51-4030</v>
      </c>
      <c r="G558" s="0" t="n">
        <f aca="false">COUNTIF('HBS Occupation Detail'!$G$3:$G$912,$A558)</f>
        <v>1</v>
      </c>
      <c r="H558" s="27" t="n">
        <f aca="false">AVERAGEIF('HBS Occupation Detail'!$G$3:$G$912,$A558,'HBS Occupation Detail'!$E$3:$E$912)</f>
        <v>0.13</v>
      </c>
      <c r="I558" s="27" t="n">
        <f aca="false">AVERAGEIF('HBS Occupation Detail'!$G$3:$G$912,$A558,'HBS Occupation Detail'!$F$3:$F$912)</f>
        <v>0.32</v>
      </c>
      <c r="J558" s="27" t="n">
        <f aca="false">_xlfn.MAXIFS('HBS Occupation Detail'!$E$3:$E$912,'HBS Occupation Detail'!$G$3:$G$912,$A558)-_xlfn.MINIFS('HBS Occupation Detail'!$E$3:$E$912,'HBS Occupation Detail'!$G$3:$G$912,$A558)</f>
        <v>0</v>
      </c>
      <c r="K558" s="24" t="n">
        <f aca="false">IFERROR(INDEX('BLS OEWS May2025'!$D$3:$D$1396,MATCH($A558,'BLS OEWS May2025'!$A$3:$A$1396,0)),0)</f>
        <v>12460</v>
      </c>
      <c r="L558" s="0" t="str">
        <f aca="false">IF(H558&gt;='Exposure Bands'!$B$6,"High",IF(H558&gt;='Exposure Bands'!$B$5,"Elevated",IF(H558&gt;='Exposure Bands'!$B$4,"Moderate","Low")))</f>
        <v>Low</v>
      </c>
      <c r="M558" s="28"/>
    </row>
    <row r="559" customFormat="false" ht="15" hidden="false" customHeight="true" outlineLevel="0" collapsed="false">
      <c r="A559" s="0" t="s">
        <v>2439</v>
      </c>
      <c r="B559" s="0" t="str">
        <f aca="false">IFERROR(INDEX('BLS OEWS May2025'!$B$3:$B$1396,MATCH($A559,'BLS OEWS May2025'!$A$3:$A$1396,0)),"")</f>
        <v>Power Plant Operators</v>
      </c>
      <c r="C559" s="0" t="s">
        <v>2705</v>
      </c>
      <c r="D559" s="0" t="s">
        <v>2946</v>
      </c>
      <c r="E559" s="0" t="s">
        <v>4486</v>
      </c>
      <c r="F559" s="0" t="str">
        <f aca="false">LEFT($A559,6)&amp;"0"</f>
        <v>51-8010</v>
      </c>
      <c r="G559" s="0" t="n">
        <f aca="false">COUNTIF('HBS Occupation Detail'!$G$3:$G$912,$A559)</f>
        <v>3</v>
      </c>
      <c r="H559" s="27" t="n">
        <f aca="false">AVERAGEIF('HBS Occupation Detail'!$G$3:$G$912,$A559,'HBS Occupation Detail'!$E$3:$E$912)</f>
        <v>0.126666666666667</v>
      </c>
      <c r="I559" s="27" t="n">
        <f aca="false">AVERAGEIF('HBS Occupation Detail'!$G$3:$G$912,$A559,'HBS Occupation Detail'!$F$3:$F$912)</f>
        <v>0.293333333333333</v>
      </c>
      <c r="J559" s="27" t="n">
        <f aca="false">_xlfn.MAXIFS('HBS Occupation Detail'!$E$3:$E$912,'HBS Occupation Detail'!$G$3:$G$912,$A559)-_xlfn.MINIFS('HBS Occupation Detail'!$E$3:$E$912,'HBS Occupation Detail'!$G$3:$G$912,$A559)</f>
        <v>0.04</v>
      </c>
      <c r="K559" s="24" t="n">
        <f aca="false">IFERROR(INDEX('BLS OEWS May2025'!$D$3:$D$1396,MATCH($A559,'BLS OEWS May2025'!$A$3:$A$1396,0)),0)</f>
        <v>29320</v>
      </c>
      <c r="L559" s="0" t="str">
        <f aca="false">IF(H559&gt;='Exposure Bands'!$B$6,"High",IF(H559&gt;='Exposure Bands'!$B$5,"Elevated",IF(H559&gt;='Exposure Bands'!$B$4,"Moderate","Low")))</f>
        <v>Low</v>
      </c>
      <c r="M559" s="28" t="s">
        <v>4556</v>
      </c>
    </row>
    <row r="560" customFormat="false" ht="15" hidden="false" customHeight="true" outlineLevel="0" collapsed="false">
      <c r="A560" s="0" t="s">
        <v>1022</v>
      </c>
      <c r="B560" s="0" t="str">
        <f aca="false">IFERROR(INDEX('BLS OEWS May2025'!$B$3:$B$1396,MATCH($A560,'BLS OEWS May2025'!$A$3:$A$1396,0)),"")</f>
        <v>Athletes and Sports Competitors</v>
      </c>
      <c r="C560" s="0" t="s">
        <v>2705</v>
      </c>
      <c r="D560" s="0" t="s">
        <v>2716</v>
      </c>
      <c r="E560" s="0" t="s">
        <v>4030</v>
      </c>
      <c r="F560" s="0" t="str">
        <f aca="false">LEFT($A560,6)&amp;"0"</f>
        <v>27-2020</v>
      </c>
      <c r="G560" s="0" t="n">
        <f aca="false">COUNTIF('HBS Occupation Detail'!$G$3:$G$912,$A560)</f>
        <v>1</v>
      </c>
      <c r="H560" s="27" t="n">
        <f aca="false">AVERAGEIF('HBS Occupation Detail'!$G$3:$G$912,$A560,'HBS Occupation Detail'!$E$3:$E$912)</f>
        <v>0.12</v>
      </c>
      <c r="I560" s="27" t="n">
        <f aca="false">AVERAGEIF('HBS Occupation Detail'!$G$3:$G$912,$A560,'HBS Occupation Detail'!$F$3:$F$912)</f>
        <v>0.36</v>
      </c>
      <c r="J560" s="27" t="n">
        <f aca="false">_xlfn.MAXIFS('HBS Occupation Detail'!$E$3:$E$912,'HBS Occupation Detail'!$G$3:$G$912,$A560)-_xlfn.MINIFS('HBS Occupation Detail'!$E$3:$E$912,'HBS Occupation Detail'!$G$3:$G$912,$A560)</f>
        <v>0</v>
      </c>
      <c r="K560" s="24" t="n">
        <f aca="false">IFERROR(INDEX('BLS OEWS May2025'!$D$3:$D$1396,MATCH($A560,'BLS OEWS May2025'!$A$3:$A$1396,0)),0)</f>
        <v>15070</v>
      </c>
      <c r="L560" s="0" t="str">
        <f aca="false">IF(H560&gt;='Exposure Bands'!$B$6,"High",IF(H560&gt;='Exposure Bands'!$B$5,"Elevated",IF(H560&gt;='Exposure Bands'!$B$4,"Moderate","Low")))</f>
        <v>Low</v>
      </c>
      <c r="M560" s="28"/>
    </row>
    <row r="561" customFormat="false" ht="15" hidden="false" customHeight="true" outlineLevel="0" collapsed="false">
      <c r="A561" s="0" t="s">
        <v>703</v>
      </c>
      <c r="B561" s="0" t="str">
        <f aca="false">IFERROR(INDEX('BLS OEWS May2025'!$B$3:$B$1396,MATCH($A561,'BLS OEWS May2025'!$A$3:$A$1396,0)),"")</f>
        <v>Forensic Science Technicians</v>
      </c>
      <c r="C561" s="0" t="s">
        <v>2705</v>
      </c>
      <c r="D561" s="0" t="s">
        <v>2730</v>
      </c>
      <c r="E561" s="0" t="s">
        <v>4032</v>
      </c>
      <c r="F561" s="0" t="str">
        <f aca="false">LEFT($A561,6)&amp;"0"</f>
        <v>19-4090</v>
      </c>
      <c r="G561" s="0" t="n">
        <f aca="false">COUNTIF('HBS Occupation Detail'!$G$3:$G$912,$A561)</f>
        <v>1</v>
      </c>
      <c r="H561" s="27" t="n">
        <f aca="false">AVERAGEIF('HBS Occupation Detail'!$G$3:$G$912,$A561,'HBS Occupation Detail'!$E$3:$E$912)</f>
        <v>0.12</v>
      </c>
      <c r="I561" s="27" t="n">
        <f aca="false">AVERAGEIF('HBS Occupation Detail'!$G$3:$G$912,$A561,'HBS Occupation Detail'!$F$3:$F$912)</f>
        <v>0.31</v>
      </c>
      <c r="J561" s="27" t="n">
        <f aca="false">_xlfn.MAXIFS('HBS Occupation Detail'!$E$3:$E$912,'HBS Occupation Detail'!$G$3:$G$912,$A561)-_xlfn.MINIFS('HBS Occupation Detail'!$E$3:$E$912,'HBS Occupation Detail'!$G$3:$G$912,$A561)</f>
        <v>0</v>
      </c>
      <c r="K561" s="24" t="n">
        <f aca="false">IFERROR(INDEX('BLS OEWS May2025'!$D$3:$D$1396,MATCH($A561,'BLS OEWS May2025'!$A$3:$A$1396,0)),0)</f>
        <v>19120</v>
      </c>
      <c r="L561" s="0" t="str">
        <f aca="false">IF(H561&gt;='Exposure Bands'!$B$6,"High",IF(H561&gt;='Exposure Bands'!$B$5,"Elevated",IF(H561&gt;='Exposure Bands'!$B$4,"Moderate","Low")))</f>
        <v>Low</v>
      </c>
      <c r="M561" s="28"/>
    </row>
    <row r="562" customFormat="false" ht="15" hidden="false" customHeight="true" outlineLevel="0" collapsed="false">
      <c r="A562" s="0" t="s">
        <v>2566</v>
      </c>
      <c r="B562" s="0" t="str">
        <f aca="false">IFERROR(INDEX('BLS OEWS May2025'!$B$3:$B$1396,MATCH($A562,'BLS OEWS May2025'!$A$3:$A$1396,0)),"")</f>
        <v>Flight Attendants</v>
      </c>
      <c r="C562" s="0" t="s">
        <v>2705</v>
      </c>
      <c r="D562" s="0" t="s">
        <v>2946</v>
      </c>
      <c r="E562" s="0" t="s">
        <v>4034</v>
      </c>
      <c r="F562" s="0" t="str">
        <f aca="false">LEFT($A562,6)&amp;"0"</f>
        <v>53-2030</v>
      </c>
      <c r="G562" s="0" t="n">
        <f aca="false">COUNTIF('HBS Occupation Detail'!$G$3:$G$912,$A562)</f>
        <v>1</v>
      </c>
      <c r="H562" s="27" t="n">
        <f aca="false">AVERAGEIF('HBS Occupation Detail'!$G$3:$G$912,$A562,'HBS Occupation Detail'!$E$3:$E$912)</f>
        <v>0.12</v>
      </c>
      <c r="I562" s="27" t="n">
        <f aca="false">AVERAGEIF('HBS Occupation Detail'!$G$3:$G$912,$A562,'HBS Occupation Detail'!$F$3:$F$912)</f>
        <v>0.2</v>
      </c>
      <c r="J562" s="27" t="n">
        <f aca="false">_xlfn.MAXIFS('HBS Occupation Detail'!$E$3:$E$912,'HBS Occupation Detail'!$G$3:$G$912,$A562)-_xlfn.MINIFS('HBS Occupation Detail'!$E$3:$E$912,'HBS Occupation Detail'!$G$3:$G$912,$A562)</f>
        <v>0</v>
      </c>
      <c r="K562" s="24" t="n">
        <f aca="false">IFERROR(INDEX('BLS OEWS May2025'!$D$3:$D$1396,MATCH($A562,'BLS OEWS May2025'!$A$3:$A$1396,0)),0)</f>
        <v>131650</v>
      </c>
      <c r="L562" s="0" t="str">
        <f aca="false">IF(H562&gt;='Exposure Bands'!$B$6,"High",IF(H562&gt;='Exposure Bands'!$B$5,"Elevated",IF(H562&gt;='Exposure Bands'!$B$4,"Moderate","Low")))</f>
        <v>Low</v>
      </c>
      <c r="M562" s="28"/>
    </row>
    <row r="563" customFormat="false" ht="15" hidden="false" customHeight="true" outlineLevel="0" collapsed="false">
      <c r="A563" s="0" t="s">
        <v>1975</v>
      </c>
      <c r="B563" s="0" t="str">
        <f aca="false">IFERROR(INDEX('BLS OEWS May2025'!$B$3:$B$1396,MATCH($A563,'BLS OEWS May2025'!$A$3:$A$1396,0)),"")</f>
        <v>Insulation Workers, Mechanical</v>
      </c>
      <c r="C563" s="0" t="s">
        <v>2705</v>
      </c>
      <c r="D563" s="0" t="s">
        <v>2946</v>
      </c>
      <c r="E563" s="0" t="s">
        <v>4036</v>
      </c>
      <c r="F563" s="0" t="str">
        <f aca="false">LEFT($A563,6)&amp;"0"</f>
        <v>47-2130</v>
      </c>
      <c r="G563" s="0" t="n">
        <f aca="false">COUNTIF('HBS Occupation Detail'!$G$3:$G$912,$A563)</f>
        <v>1</v>
      </c>
      <c r="H563" s="27" t="n">
        <f aca="false">AVERAGEIF('HBS Occupation Detail'!$G$3:$G$912,$A563,'HBS Occupation Detail'!$E$3:$E$912)</f>
        <v>0.12</v>
      </c>
      <c r="I563" s="27" t="n">
        <f aca="false">AVERAGEIF('HBS Occupation Detail'!$G$3:$G$912,$A563,'HBS Occupation Detail'!$F$3:$F$912)</f>
        <v>0.37</v>
      </c>
      <c r="J563" s="27" t="n">
        <f aca="false">_xlfn.MAXIFS('HBS Occupation Detail'!$E$3:$E$912,'HBS Occupation Detail'!$G$3:$G$912,$A563)-_xlfn.MINIFS('HBS Occupation Detail'!$E$3:$E$912,'HBS Occupation Detail'!$G$3:$G$912,$A563)</f>
        <v>0</v>
      </c>
      <c r="K563" s="24" t="n">
        <f aca="false">IFERROR(INDEX('BLS OEWS May2025'!$D$3:$D$1396,MATCH($A563,'BLS OEWS May2025'!$A$3:$A$1396,0)),0)</f>
        <v>25660</v>
      </c>
      <c r="L563" s="0" t="str">
        <f aca="false">IF(H563&gt;='Exposure Bands'!$B$6,"High",IF(H563&gt;='Exposure Bands'!$B$5,"Elevated",IF(H563&gt;='Exposure Bands'!$B$4,"Moderate","Low")))</f>
        <v>Low</v>
      </c>
      <c r="M563" s="28"/>
    </row>
    <row r="564" customFormat="false" ht="15" hidden="false" customHeight="true" outlineLevel="0" collapsed="false">
      <c r="A564" s="0" t="s">
        <v>2651</v>
      </c>
      <c r="B564" s="0" t="str">
        <f aca="false">IFERROR(INDEX('BLS OEWS May2025'!$B$3:$B$1396,MATCH($A564,'BLS OEWS May2025'!$A$3:$A$1396,0)),"")</f>
        <v>Passenger Attendants</v>
      </c>
      <c r="C564" s="0" t="s">
        <v>2705</v>
      </c>
      <c r="D564" s="0" t="s">
        <v>2946</v>
      </c>
      <c r="E564" s="0" t="s">
        <v>4038</v>
      </c>
      <c r="F564" s="0" t="str">
        <f aca="false">LEFT($A564,6)&amp;"0"</f>
        <v>53-6060</v>
      </c>
      <c r="G564" s="0" t="n">
        <f aca="false">COUNTIF('HBS Occupation Detail'!$G$3:$G$912,$A564)</f>
        <v>1</v>
      </c>
      <c r="H564" s="27" t="n">
        <f aca="false">AVERAGEIF('HBS Occupation Detail'!$G$3:$G$912,$A564,'HBS Occupation Detail'!$E$3:$E$912)</f>
        <v>0.12</v>
      </c>
      <c r="I564" s="27" t="n">
        <f aca="false">AVERAGEIF('HBS Occupation Detail'!$G$3:$G$912,$A564,'HBS Occupation Detail'!$F$3:$F$912)</f>
        <v>0.26</v>
      </c>
      <c r="J564" s="27" t="n">
        <f aca="false">_xlfn.MAXIFS('HBS Occupation Detail'!$E$3:$E$912,'HBS Occupation Detail'!$G$3:$G$912,$A564)-_xlfn.MINIFS('HBS Occupation Detail'!$E$3:$E$912,'HBS Occupation Detail'!$G$3:$G$912,$A564)</f>
        <v>0</v>
      </c>
      <c r="K564" s="24" t="n">
        <f aca="false">IFERROR(INDEX('BLS OEWS May2025'!$D$3:$D$1396,MATCH($A564,'BLS OEWS May2025'!$A$3:$A$1396,0)),0)</f>
        <v>27110</v>
      </c>
      <c r="L564" s="0" t="str">
        <f aca="false">IF(H564&gt;='Exposure Bands'!$B$6,"High",IF(H564&gt;='Exposure Bands'!$B$5,"Elevated",IF(H564&gt;='Exposure Bands'!$B$4,"Moderate","Low")))</f>
        <v>Low</v>
      </c>
      <c r="M564" s="28"/>
    </row>
    <row r="565" customFormat="false" ht="15" hidden="false" customHeight="true" outlineLevel="0" collapsed="false">
      <c r="A565" s="0" t="s">
        <v>988</v>
      </c>
      <c r="B565" s="0" t="str">
        <f aca="false">IFERROR(INDEX('BLS OEWS May2025'!$B$3:$B$1396,MATCH($A565,'BLS OEWS May2025'!$A$3:$A$1396,0)),"")</f>
        <v>Fine Artists, Including Painters, Sculptors, and Illustrators</v>
      </c>
      <c r="C565" s="0" t="s">
        <v>2705</v>
      </c>
      <c r="D565" s="0" t="s">
        <v>2716</v>
      </c>
      <c r="E565" s="0" t="s">
        <v>4040</v>
      </c>
      <c r="F565" s="0" t="str">
        <f aca="false">LEFT($A565,6)&amp;"0"</f>
        <v>27-1010</v>
      </c>
      <c r="G565" s="0" t="n">
        <f aca="false">COUNTIF('HBS Occupation Detail'!$G$3:$G$912,$A565)</f>
        <v>1</v>
      </c>
      <c r="H565" s="27" t="n">
        <f aca="false">AVERAGEIF('HBS Occupation Detail'!$G$3:$G$912,$A565,'HBS Occupation Detail'!$E$3:$E$912)</f>
        <v>0.12</v>
      </c>
      <c r="I565" s="27" t="n">
        <f aca="false">AVERAGEIF('HBS Occupation Detail'!$G$3:$G$912,$A565,'HBS Occupation Detail'!$F$3:$F$912)</f>
        <v>0.4</v>
      </c>
      <c r="J565" s="27" t="n">
        <f aca="false">_xlfn.MAXIFS('HBS Occupation Detail'!$E$3:$E$912,'HBS Occupation Detail'!$G$3:$G$912,$A565)-_xlfn.MINIFS('HBS Occupation Detail'!$E$3:$E$912,'HBS Occupation Detail'!$G$3:$G$912,$A565)</f>
        <v>0</v>
      </c>
      <c r="K565" s="24" t="n">
        <f aca="false">IFERROR(INDEX('BLS OEWS May2025'!$D$3:$D$1396,MATCH($A565,'BLS OEWS May2025'!$A$3:$A$1396,0)),0)</f>
        <v>11220</v>
      </c>
      <c r="L565" s="0" t="str">
        <f aca="false">IF(H565&gt;='Exposure Bands'!$B$6,"High",IF(H565&gt;='Exposure Bands'!$B$5,"Elevated",IF(H565&gt;='Exposure Bands'!$B$4,"Moderate","Low")))</f>
        <v>Low</v>
      </c>
      <c r="M565" s="28"/>
    </row>
    <row r="566" customFormat="false" ht="15" hidden="false" customHeight="true" outlineLevel="0" collapsed="false">
      <c r="A566" s="0" t="s">
        <v>998</v>
      </c>
      <c r="B566" s="0" t="str">
        <f aca="false">IFERROR(INDEX('BLS OEWS May2025'!$B$3:$B$1396,MATCH($A566,'BLS OEWS May2025'!$A$3:$A$1396,0)),"")</f>
        <v>Fashion Designers</v>
      </c>
      <c r="C566" s="0" t="s">
        <v>2705</v>
      </c>
      <c r="D566" s="0" t="s">
        <v>2716</v>
      </c>
      <c r="E566" s="0" t="s">
        <v>4046</v>
      </c>
      <c r="F566" s="0" t="str">
        <f aca="false">LEFT($A566,6)&amp;"0"</f>
        <v>27-1020</v>
      </c>
      <c r="G566" s="0" t="n">
        <f aca="false">COUNTIF('HBS Occupation Detail'!$G$3:$G$912,$A566)</f>
        <v>1</v>
      </c>
      <c r="H566" s="27" t="n">
        <f aca="false">AVERAGEIF('HBS Occupation Detail'!$G$3:$G$912,$A566,'HBS Occupation Detail'!$E$3:$E$912)</f>
        <v>0.12</v>
      </c>
      <c r="I566" s="27" t="n">
        <f aca="false">AVERAGEIF('HBS Occupation Detail'!$G$3:$G$912,$A566,'HBS Occupation Detail'!$F$3:$F$912)</f>
        <v>0.42</v>
      </c>
      <c r="J566" s="27" t="n">
        <f aca="false">_xlfn.MAXIFS('HBS Occupation Detail'!$E$3:$E$912,'HBS Occupation Detail'!$G$3:$G$912,$A566)-_xlfn.MINIFS('HBS Occupation Detail'!$E$3:$E$912,'HBS Occupation Detail'!$G$3:$G$912,$A566)</f>
        <v>0</v>
      </c>
      <c r="K566" s="24" t="n">
        <f aca="false">IFERROR(INDEX('BLS OEWS May2025'!$D$3:$D$1396,MATCH($A566,'BLS OEWS May2025'!$A$3:$A$1396,0)),0)</f>
        <v>21450</v>
      </c>
      <c r="L566" s="0" t="str">
        <f aca="false">IF(H566&gt;='Exposure Bands'!$B$6,"High",IF(H566&gt;='Exposure Bands'!$B$5,"Elevated",IF(H566&gt;='Exposure Bands'!$B$4,"Moderate","Low")))</f>
        <v>Low</v>
      </c>
      <c r="M566" s="28"/>
    </row>
    <row r="567" customFormat="false" ht="15" hidden="false" customHeight="true" outlineLevel="0" collapsed="false">
      <c r="A567" s="0" t="s">
        <v>1434</v>
      </c>
      <c r="B567" s="0" t="str">
        <f aca="false">IFERROR(INDEX('BLS OEWS May2025'!$B$3:$B$1396,MATCH($A567,'BLS OEWS May2025'!$A$3:$A$1396,0)),"")</f>
        <v>Cooks, Restaurant</v>
      </c>
      <c r="C567" s="0" t="s">
        <v>2705</v>
      </c>
      <c r="D567" s="0" t="s">
        <v>2769</v>
      </c>
      <c r="E567" s="0" t="s">
        <v>4048</v>
      </c>
      <c r="F567" s="0" t="str">
        <f aca="false">LEFT($A567,6)&amp;"0"</f>
        <v>35-2010</v>
      </c>
      <c r="G567" s="0" t="n">
        <f aca="false">COUNTIF('HBS Occupation Detail'!$G$3:$G$912,$A567)</f>
        <v>1</v>
      </c>
      <c r="H567" s="27" t="n">
        <f aca="false">AVERAGEIF('HBS Occupation Detail'!$G$3:$G$912,$A567,'HBS Occupation Detail'!$E$3:$E$912)</f>
        <v>0.12</v>
      </c>
      <c r="I567" s="27" t="n">
        <f aca="false">AVERAGEIF('HBS Occupation Detail'!$G$3:$G$912,$A567,'HBS Occupation Detail'!$F$3:$F$912)</f>
        <v>0.3</v>
      </c>
      <c r="J567" s="27" t="n">
        <f aca="false">_xlfn.MAXIFS('HBS Occupation Detail'!$E$3:$E$912,'HBS Occupation Detail'!$G$3:$G$912,$A567)-_xlfn.MINIFS('HBS Occupation Detail'!$E$3:$E$912,'HBS Occupation Detail'!$G$3:$G$912,$A567)</f>
        <v>0</v>
      </c>
      <c r="K567" s="24" t="n">
        <f aca="false">IFERROR(INDEX('BLS OEWS May2025'!$D$3:$D$1396,MATCH($A567,'BLS OEWS May2025'!$A$3:$A$1396,0)),0)</f>
        <v>1409890</v>
      </c>
      <c r="L567" s="0" t="str">
        <f aca="false">IF(H567&gt;='Exposure Bands'!$B$6,"High",IF(H567&gt;='Exposure Bands'!$B$5,"Elevated",IF(H567&gt;='Exposure Bands'!$B$4,"Moderate","Low")))</f>
        <v>Low</v>
      </c>
      <c r="M567" s="28"/>
    </row>
    <row r="568" customFormat="false" ht="15" hidden="false" customHeight="true" outlineLevel="0" collapsed="false">
      <c r="A568" s="0" t="s">
        <v>1006</v>
      </c>
      <c r="B568" s="0" t="str">
        <f aca="false">IFERROR(INDEX('BLS OEWS May2025'!$B$3:$B$1396,MATCH($A568,'BLS OEWS May2025'!$A$3:$A$1396,0)),"")</f>
        <v>Merchandise Displayers and Window Trimmers</v>
      </c>
      <c r="C568" s="0" t="s">
        <v>2705</v>
      </c>
      <c r="D568" s="0" t="s">
        <v>2716</v>
      </c>
      <c r="E568" s="0" t="s">
        <v>4050</v>
      </c>
      <c r="F568" s="0" t="str">
        <f aca="false">LEFT($A568,6)&amp;"0"</f>
        <v>27-1020</v>
      </c>
      <c r="G568" s="0" t="n">
        <f aca="false">COUNTIF('HBS Occupation Detail'!$G$3:$G$912,$A568)</f>
        <v>1</v>
      </c>
      <c r="H568" s="27" t="n">
        <f aca="false">AVERAGEIF('HBS Occupation Detail'!$G$3:$G$912,$A568,'HBS Occupation Detail'!$E$3:$E$912)</f>
        <v>0.12</v>
      </c>
      <c r="I568" s="27" t="n">
        <f aca="false">AVERAGEIF('HBS Occupation Detail'!$G$3:$G$912,$A568,'HBS Occupation Detail'!$F$3:$F$912)</f>
        <v>0.37</v>
      </c>
      <c r="J568" s="27" t="n">
        <f aca="false">_xlfn.MAXIFS('HBS Occupation Detail'!$E$3:$E$912,'HBS Occupation Detail'!$G$3:$G$912,$A568)-_xlfn.MINIFS('HBS Occupation Detail'!$E$3:$E$912,'HBS Occupation Detail'!$G$3:$G$912,$A568)</f>
        <v>0</v>
      </c>
      <c r="K568" s="24" t="n">
        <f aca="false">IFERROR(INDEX('BLS OEWS May2025'!$D$3:$D$1396,MATCH($A568,'BLS OEWS May2025'!$A$3:$A$1396,0)),0)</f>
        <v>165220</v>
      </c>
      <c r="L568" s="0" t="str">
        <f aca="false">IF(H568&gt;='Exposure Bands'!$B$6,"High",IF(H568&gt;='Exposure Bands'!$B$5,"Elevated",IF(H568&gt;='Exposure Bands'!$B$4,"Moderate","Low")))</f>
        <v>Low</v>
      </c>
      <c r="M568" s="28"/>
    </row>
    <row r="569" customFormat="false" ht="15" hidden="false" customHeight="true" outlineLevel="0" collapsed="false">
      <c r="A569" s="0" t="s">
        <v>2321</v>
      </c>
      <c r="B569" s="0" t="str">
        <f aca="false">IFERROR(INDEX('BLS OEWS May2025'!$B$3:$B$1396,MATCH($A569,'BLS OEWS May2025'!$A$3:$A$1396,0)),"")</f>
        <v>Model Makers, Metal and Plastic</v>
      </c>
      <c r="C569" s="0" t="s">
        <v>2705</v>
      </c>
      <c r="D569" s="0" t="s">
        <v>2946</v>
      </c>
      <c r="E569" s="0" t="s">
        <v>4052</v>
      </c>
      <c r="F569" s="0" t="str">
        <f aca="false">LEFT($A569,6)&amp;"0"</f>
        <v>51-4060</v>
      </c>
      <c r="G569" s="0" t="n">
        <f aca="false">COUNTIF('HBS Occupation Detail'!$G$3:$G$912,$A569)</f>
        <v>1</v>
      </c>
      <c r="H569" s="27" t="n">
        <f aca="false">AVERAGEIF('HBS Occupation Detail'!$G$3:$G$912,$A569,'HBS Occupation Detail'!$E$3:$E$912)</f>
        <v>0.12</v>
      </c>
      <c r="I569" s="27" t="n">
        <f aca="false">AVERAGEIF('HBS Occupation Detail'!$G$3:$G$912,$A569,'HBS Occupation Detail'!$F$3:$F$912)</f>
        <v>0.3</v>
      </c>
      <c r="J569" s="27" t="n">
        <f aca="false">_xlfn.MAXIFS('HBS Occupation Detail'!$E$3:$E$912,'HBS Occupation Detail'!$G$3:$G$912,$A569)-_xlfn.MINIFS('HBS Occupation Detail'!$E$3:$E$912,'HBS Occupation Detail'!$G$3:$G$912,$A569)</f>
        <v>0</v>
      </c>
      <c r="K569" s="24" t="n">
        <f aca="false">IFERROR(INDEX('BLS OEWS May2025'!$D$3:$D$1396,MATCH($A569,'BLS OEWS May2025'!$A$3:$A$1396,0)),0)</f>
        <v>2610</v>
      </c>
      <c r="L569" s="0" t="str">
        <f aca="false">IF(H569&gt;='Exposure Bands'!$B$6,"High",IF(H569&gt;='Exposure Bands'!$B$5,"Elevated",IF(H569&gt;='Exposure Bands'!$B$4,"Moderate","Low")))</f>
        <v>Low</v>
      </c>
      <c r="M569" s="28"/>
    </row>
    <row r="570" customFormat="false" ht="15" hidden="false" customHeight="true" outlineLevel="0" collapsed="false">
      <c r="A570" s="0" t="s">
        <v>1851</v>
      </c>
      <c r="B570" s="0" t="str">
        <f aca="false">IFERROR(INDEX('BLS OEWS May2025'!$B$3:$B$1396,MATCH($A570,'BLS OEWS May2025'!$A$3:$A$1396,0)),"")</f>
        <v>Mail Clerks and Mail Machine Operators, Except Postal Service</v>
      </c>
      <c r="C570" s="0" t="s">
        <v>2705</v>
      </c>
      <c r="D570" s="0" t="s">
        <v>2713</v>
      </c>
      <c r="E570" s="0" t="s">
        <v>4054</v>
      </c>
      <c r="F570" s="0" t="str">
        <f aca="false">LEFT($A570,6)&amp;"0"</f>
        <v>43-9050</v>
      </c>
      <c r="G570" s="0" t="n">
        <f aca="false">COUNTIF('HBS Occupation Detail'!$G$3:$G$912,$A570)</f>
        <v>1</v>
      </c>
      <c r="H570" s="27" t="n">
        <f aca="false">AVERAGEIF('HBS Occupation Detail'!$G$3:$G$912,$A570,'HBS Occupation Detail'!$E$3:$E$912)</f>
        <v>0.12</v>
      </c>
      <c r="I570" s="27" t="n">
        <f aca="false">AVERAGEIF('HBS Occupation Detail'!$G$3:$G$912,$A570,'HBS Occupation Detail'!$F$3:$F$912)</f>
        <v>0.24</v>
      </c>
      <c r="J570" s="27" t="n">
        <f aca="false">_xlfn.MAXIFS('HBS Occupation Detail'!$E$3:$E$912,'HBS Occupation Detail'!$G$3:$G$912,$A570)-_xlfn.MINIFS('HBS Occupation Detail'!$E$3:$E$912,'HBS Occupation Detail'!$G$3:$G$912,$A570)</f>
        <v>0</v>
      </c>
      <c r="K570" s="24" t="n">
        <f aca="false">IFERROR(INDEX('BLS OEWS May2025'!$D$3:$D$1396,MATCH($A570,'BLS OEWS May2025'!$A$3:$A$1396,0)),0)</f>
        <v>55230</v>
      </c>
      <c r="L570" s="0" t="str">
        <f aca="false">IF(H570&gt;='Exposure Bands'!$B$6,"High",IF(H570&gt;='Exposure Bands'!$B$5,"Elevated",IF(H570&gt;='Exposure Bands'!$B$4,"Moderate","Low")))</f>
        <v>Low</v>
      </c>
      <c r="M570" s="28"/>
    </row>
    <row r="571" customFormat="false" ht="15" hidden="false" customHeight="true" outlineLevel="0" collapsed="false">
      <c r="A571" s="0" t="s">
        <v>984</v>
      </c>
      <c r="B571" s="0" t="str">
        <f aca="false">IFERROR(INDEX('BLS OEWS May2025'!$B$3:$B$1396,MATCH($A571,'BLS OEWS May2025'!$A$3:$A$1396,0)),"")</f>
        <v>Art Directors</v>
      </c>
      <c r="C571" s="0" t="s">
        <v>2705</v>
      </c>
      <c r="D571" s="0" t="s">
        <v>2716</v>
      </c>
      <c r="E571" s="0" t="s">
        <v>4056</v>
      </c>
      <c r="F571" s="0" t="str">
        <f aca="false">LEFT($A571,6)&amp;"0"</f>
        <v>27-1010</v>
      </c>
      <c r="G571" s="0" t="n">
        <f aca="false">COUNTIF('HBS Occupation Detail'!$G$3:$G$912,$A571)</f>
        <v>1</v>
      </c>
      <c r="H571" s="27" t="n">
        <f aca="false">AVERAGEIF('HBS Occupation Detail'!$G$3:$G$912,$A571,'HBS Occupation Detail'!$E$3:$E$912)</f>
        <v>0.12</v>
      </c>
      <c r="I571" s="27" t="n">
        <f aca="false">AVERAGEIF('HBS Occupation Detail'!$G$3:$G$912,$A571,'HBS Occupation Detail'!$F$3:$F$912)</f>
        <v>0.43</v>
      </c>
      <c r="J571" s="27" t="n">
        <f aca="false">_xlfn.MAXIFS('HBS Occupation Detail'!$E$3:$E$912,'HBS Occupation Detail'!$G$3:$G$912,$A571)-_xlfn.MINIFS('HBS Occupation Detail'!$E$3:$E$912,'HBS Occupation Detail'!$G$3:$G$912,$A571)</f>
        <v>0</v>
      </c>
      <c r="K571" s="24" t="n">
        <f aca="false">IFERROR(INDEX('BLS OEWS May2025'!$D$3:$D$1396,MATCH($A571,'BLS OEWS May2025'!$A$3:$A$1396,0)),0)</f>
        <v>53070</v>
      </c>
      <c r="L571" s="0" t="str">
        <f aca="false">IF(H571&gt;='Exposure Bands'!$B$6,"High",IF(H571&gt;='Exposure Bands'!$B$5,"Elevated",IF(H571&gt;='Exposure Bands'!$B$4,"Moderate","Low")))</f>
        <v>Low</v>
      </c>
      <c r="M571" s="28"/>
    </row>
    <row r="572" customFormat="false" ht="15" hidden="false" customHeight="true" outlineLevel="0" collapsed="false">
      <c r="A572" s="0" t="s">
        <v>2341</v>
      </c>
      <c r="B572" s="0" t="str">
        <f aca="false">IFERROR(INDEX('BLS OEWS May2025'!$B$3:$B$1396,MATCH($A572,'BLS OEWS May2025'!$A$3:$A$1396,0)),"")</f>
        <v>Welding, Soldering, and Brazing Machine Setters, Operators, and Tenders</v>
      </c>
      <c r="C572" s="0" t="s">
        <v>2705</v>
      </c>
      <c r="D572" s="0" t="s">
        <v>2946</v>
      </c>
      <c r="E572" s="0" t="s">
        <v>4058</v>
      </c>
      <c r="F572" s="0" t="str">
        <f aca="false">LEFT($A572,6)&amp;"0"</f>
        <v>51-4120</v>
      </c>
      <c r="G572" s="0" t="n">
        <f aca="false">COUNTIF('HBS Occupation Detail'!$G$3:$G$912,$A572)</f>
        <v>1</v>
      </c>
      <c r="H572" s="27" t="n">
        <f aca="false">AVERAGEIF('HBS Occupation Detail'!$G$3:$G$912,$A572,'HBS Occupation Detail'!$E$3:$E$912)</f>
        <v>0.12</v>
      </c>
      <c r="I572" s="27" t="n">
        <f aca="false">AVERAGEIF('HBS Occupation Detail'!$G$3:$G$912,$A572,'HBS Occupation Detail'!$F$3:$F$912)</f>
        <v>0.29</v>
      </c>
      <c r="J572" s="27" t="n">
        <f aca="false">_xlfn.MAXIFS('HBS Occupation Detail'!$E$3:$E$912,'HBS Occupation Detail'!$G$3:$G$912,$A572)-_xlfn.MINIFS('HBS Occupation Detail'!$E$3:$E$912,'HBS Occupation Detail'!$G$3:$G$912,$A572)</f>
        <v>0</v>
      </c>
      <c r="K572" s="24" t="n">
        <f aca="false">IFERROR(INDEX('BLS OEWS May2025'!$D$3:$D$1396,MATCH($A572,'BLS OEWS May2025'!$A$3:$A$1396,0)),0)</f>
        <v>31600</v>
      </c>
      <c r="L572" s="0" t="str">
        <f aca="false">IF(H572&gt;='Exposure Bands'!$B$6,"High",IF(H572&gt;='Exposure Bands'!$B$5,"Elevated",IF(H572&gt;='Exposure Bands'!$B$4,"Moderate","Low")))</f>
        <v>Low</v>
      </c>
      <c r="M572" s="28"/>
    </row>
    <row r="573" customFormat="false" ht="15" hidden="false" customHeight="true" outlineLevel="0" collapsed="false">
      <c r="A573" s="0" t="s">
        <v>2121</v>
      </c>
      <c r="B573" s="0" t="str">
        <f aca="false">IFERROR(INDEX('BLS OEWS May2025'!$B$3:$B$1396,MATCH($A573,'BLS OEWS May2025'!$A$3:$A$1396,0)),"")</f>
        <v>Electronic Equipment Installers and Repairers, Motor Vehicles</v>
      </c>
      <c r="C573" s="0" t="s">
        <v>2705</v>
      </c>
      <c r="D573" s="0" t="s">
        <v>2769</v>
      </c>
      <c r="E573" s="0" t="s">
        <v>4060</v>
      </c>
      <c r="F573" s="0" t="str">
        <f aca="false">LEFT($A573,6)&amp;"0"</f>
        <v>49-2090</v>
      </c>
      <c r="G573" s="0" t="n">
        <f aca="false">COUNTIF('HBS Occupation Detail'!$G$3:$G$912,$A573)</f>
        <v>1</v>
      </c>
      <c r="H573" s="27" t="n">
        <f aca="false">AVERAGEIF('HBS Occupation Detail'!$G$3:$G$912,$A573,'HBS Occupation Detail'!$E$3:$E$912)</f>
        <v>0.12</v>
      </c>
      <c r="I573" s="27" t="n">
        <f aca="false">AVERAGEIF('HBS Occupation Detail'!$G$3:$G$912,$A573,'HBS Occupation Detail'!$F$3:$F$912)</f>
        <v>0.27</v>
      </c>
      <c r="J573" s="27" t="n">
        <f aca="false">_xlfn.MAXIFS('HBS Occupation Detail'!$E$3:$E$912,'HBS Occupation Detail'!$G$3:$G$912,$A573)-_xlfn.MINIFS('HBS Occupation Detail'!$E$3:$E$912,'HBS Occupation Detail'!$G$3:$G$912,$A573)</f>
        <v>0</v>
      </c>
      <c r="K573" s="24" t="n">
        <f aca="false">IFERROR(INDEX('BLS OEWS May2025'!$D$3:$D$1396,MATCH($A573,'BLS OEWS May2025'!$A$3:$A$1396,0)),0)</f>
        <v>8550</v>
      </c>
      <c r="L573" s="0" t="str">
        <f aca="false">IF(H573&gt;='Exposure Bands'!$B$6,"High",IF(H573&gt;='Exposure Bands'!$B$5,"Elevated",IF(H573&gt;='Exposure Bands'!$B$4,"Moderate","Low")))</f>
        <v>Low</v>
      </c>
      <c r="M573" s="28"/>
    </row>
    <row r="574" customFormat="false" ht="15" hidden="false" customHeight="true" outlineLevel="0" collapsed="false">
      <c r="A574" s="0" t="s">
        <v>2211</v>
      </c>
      <c r="B574" s="0" t="str">
        <f aca="false">IFERROR(INDEX('BLS OEWS May2025'!$B$3:$B$1396,MATCH($A574,'BLS OEWS May2025'!$A$3:$A$1396,0)),"")</f>
        <v>Maintenance and Repair Workers, General</v>
      </c>
      <c r="C574" s="0" t="s">
        <v>2705</v>
      </c>
      <c r="D574" s="0" t="s">
        <v>2769</v>
      </c>
      <c r="E574" s="0" t="s">
        <v>4062</v>
      </c>
      <c r="F574" s="0" t="str">
        <f aca="false">LEFT($A574,6)&amp;"0"</f>
        <v>49-9070</v>
      </c>
      <c r="G574" s="0" t="n">
        <f aca="false">COUNTIF('HBS Occupation Detail'!$G$3:$G$912,$A574)</f>
        <v>1</v>
      </c>
      <c r="H574" s="27" t="n">
        <f aca="false">AVERAGEIF('HBS Occupation Detail'!$G$3:$G$912,$A574,'HBS Occupation Detail'!$E$3:$E$912)</f>
        <v>0.12</v>
      </c>
      <c r="I574" s="27" t="n">
        <f aca="false">AVERAGEIF('HBS Occupation Detail'!$G$3:$G$912,$A574,'HBS Occupation Detail'!$F$3:$F$912)</f>
        <v>0.33</v>
      </c>
      <c r="J574" s="27" t="n">
        <f aca="false">_xlfn.MAXIFS('HBS Occupation Detail'!$E$3:$E$912,'HBS Occupation Detail'!$G$3:$G$912,$A574)-_xlfn.MINIFS('HBS Occupation Detail'!$E$3:$E$912,'HBS Occupation Detail'!$G$3:$G$912,$A574)</f>
        <v>0</v>
      </c>
      <c r="K574" s="24" t="n">
        <f aca="false">IFERROR(INDEX('BLS OEWS May2025'!$D$3:$D$1396,MATCH($A574,'BLS OEWS May2025'!$A$3:$A$1396,0)),0)</f>
        <v>1529700</v>
      </c>
      <c r="L574" s="0" t="str">
        <f aca="false">IF(H574&gt;='Exposure Bands'!$B$6,"High",IF(H574&gt;='Exposure Bands'!$B$5,"Elevated",IF(H574&gt;='Exposure Bands'!$B$4,"Moderate","Low")))</f>
        <v>Low</v>
      </c>
      <c r="M574" s="28"/>
    </row>
    <row r="575" customFormat="false" ht="15" hidden="false" customHeight="true" outlineLevel="0" collapsed="false">
      <c r="A575" s="0" t="s">
        <v>1813</v>
      </c>
      <c r="B575" s="0" t="str">
        <f aca="false">IFERROR(INDEX('BLS OEWS May2025'!$B$3:$B$1396,MATCH($A575,'BLS OEWS May2025'!$A$3:$A$1396,0)),"")</f>
        <v>Postal Service Mail Sorters, Processors, and Processing Machine Operators</v>
      </c>
      <c r="C575" s="0" t="s">
        <v>2705</v>
      </c>
      <c r="D575" s="0" t="s">
        <v>2713</v>
      </c>
      <c r="E575" s="0" t="s">
        <v>4066</v>
      </c>
      <c r="F575" s="0" t="str">
        <f aca="false">LEFT($A575,6)&amp;"0"</f>
        <v>43-5050</v>
      </c>
      <c r="G575" s="0" t="n">
        <f aca="false">COUNTIF('HBS Occupation Detail'!$G$3:$G$912,$A575)</f>
        <v>1</v>
      </c>
      <c r="H575" s="27" t="n">
        <f aca="false">AVERAGEIF('HBS Occupation Detail'!$G$3:$G$912,$A575,'HBS Occupation Detail'!$E$3:$E$912)</f>
        <v>0.12</v>
      </c>
      <c r="I575" s="27" t="n">
        <f aca="false">AVERAGEIF('HBS Occupation Detail'!$G$3:$G$912,$A575,'HBS Occupation Detail'!$F$3:$F$912)</f>
        <v>0.29</v>
      </c>
      <c r="J575" s="27" t="n">
        <f aca="false">_xlfn.MAXIFS('HBS Occupation Detail'!$E$3:$E$912,'HBS Occupation Detail'!$G$3:$G$912,$A575)-_xlfn.MINIFS('HBS Occupation Detail'!$E$3:$E$912,'HBS Occupation Detail'!$G$3:$G$912,$A575)</f>
        <v>0</v>
      </c>
      <c r="K575" s="24" t="n">
        <f aca="false">IFERROR(INDEX('BLS OEWS May2025'!$D$3:$D$1396,MATCH($A575,'BLS OEWS May2025'!$A$3:$A$1396,0)),0)</f>
        <v>105200</v>
      </c>
      <c r="L575" s="0" t="str">
        <f aca="false">IF(H575&gt;='Exposure Bands'!$B$6,"High",IF(H575&gt;='Exposure Bands'!$B$5,"Elevated",IF(H575&gt;='Exposure Bands'!$B$4,"Moderate","Low")))</f>
        <v>Low</v>
      </c>
      <c r="M575" s="28"/>
    </row>
    <row r="576" customFormat="false" ht="15" hidden="false" customHeight="true" outlineLevel="0" collapsed="false">
      <c r="A576" s="0" t="s">
        <v>1557</v>
      </c>
      <c r="B576" s="0" t="str">
        <f aca="false">IFERROR(INDEX('BLS OEWS May2025'!$B$3:$B$1396,MATCH($A576,'BLS OEWS May2025'!$A$3:$A$1396,0)),"")</f>
        <v>Embalmers</v>
      </c>
      <c r="C576" s="0" t="s">
        <v>2705</v>
      </c>
      <c r="D576" s="0" t="s">
        <v>2769</v>
      </c>
      <c r="E576" s="0" t="s">
        <v>1558</v>
      </c>
      <c r="F576" s="0" t="str">
        <f aca="false">LEFT($A576,6)&amp;"0"</f>
        <v>39-4010</v>
      </c>
      <c r="G576" s="0" t="n">
        <f aca="false">COUNTIF('HBS Occupation Detail'!$G$3:$G$912,$A576)</f>
        <v>1</v>
      </c>
      <c r="H576" s="27" t="n">
        <f aca="false">AVERAGEIF('HBS Occupation Detail'!$G$3:$G$912,$A576,'HBS Occupation Detail'!$E$3:$E$912)</f>
        <v>0.12</v>
      </c>
      <c r="I576" s="27" t="n">
        <f aca="false">AVERAGEIF('HBS Occupation Detail'!$G$3:$G$912,$A576,'HBS Occupation Detail'!$F$3:$F$912)</f>
        <v>0.32</v>
      </c>
      <c r="J576" s="27" t="n">
        <f aca="false">_xlfn.MAXIFS('HBS Occupation Detail'!$E$3:$E$912,'HBS Occupation Detail'!$G$3:$G$912,$A576)-_xlfn.MINIFS('HBS Occupation Detail'!$E$3:$E$912,'HBS Occupation Detail'!$G$3:$G$912,$A576)</f>
        <v>0</v>
      </c>
      <c r="K576" s="24" t="n">
        <f aca="false">IFERROR(INDEX('BLS OEWS May2025'!$D$3:$D$1396,MATCH($A576,'BLS OEWS May2025'!$A$3:$A$1396,0)),0)</f>
        <v>3890</v>
      </c>
      <c r="L576" s="0" t="str">
        <f aca="false">IF(H576&gt;='Exposure Bands'!$B$6,"High",IF(H576&gt;='Exposure Bands'!$B$5,"Elevated",IF(H576&gt;='Exposure Bands'!$B$4,"Moderate","Low")))</f>
        <v>Low</v>
      </c>
      <c r="M576" s="28"/>
    </row>
    <row r="577" customFormat="false" ht="15" hidden="false" customHeight="true" outlineLevel="0" collapsed="false">
      <c r="A577" s="0" t="s">
        <v>1450</v>
      </c>
      <c r="B577" s="0" t="str">
        <f aca="false">IFERROR(INDEX('BLS OEWS May2025'!$B$3:$B$1396,MATCH($A577,'BLS OEWS May2025'!$A$3:$A$1396,0)),"")</f>
        <v>Fast Food and Counter Workers</v>
      </c>
      <c r="C577" s="0" t="s">
        <v>2705</v>
      </c>
      <c r="D577" s="0" t="s">
        <v>2769</v>
      </c>
      <c r="E577" s="0" t="s">
        <v>4486</v>
      </c>
      <c r="F577" s="0" t="str">
        <f aca="false">LEFT($A577,6)&amp;"0"</f>
        <v>35-3020</v>
      </c>
      <c r="G577" s="0" t="n">
        <f aca="false">COUNTIF('HBS Occupation Detail'!$G$3:$G$912,$A577)</f>
        <v>2</v>
      </c>
      <c r="H577" s="27" t="n">
        <f aca="false">AVERAGEIF('HBS Occupation Detail'!$G$3:$G$912,$A577,'HBS Occupation Detail'!$E$3:$E$912)</f>
        <v>0.11</v>
      </c>
      <c r="I577" s="27" t="n">
        <f aca="false">AVERAGEIF('HBS Occupation Detail'!$G$3:$G$912,$A577,'HBS Occupation Detail'!$F$3:$F$912)</f>
        <v>0.235</v>
      </c>
      <c r="J577" s="27" t="n">
        <f aca="false">_xlfn.MAXIFS('HBS Occupation Detail'!$E$3:$E$912,'HBS Occupation Detail'!$G$3:$G$912,$A577)-_xlfn.MINIFS('HBS Occupation Detail'!$E$3:$E$912,'HBS Occupation Detail'!$G$3:$G$912,$A577)</f>
        <v>0</v>
      </c>
      <c r="K577" s="24" t="n">
        <f aca="false">IFERROR(INDEX('BLS OEWS May2025'!$D$3:$D$1396,MATCH($A577,'BLS OEWS May2025'!$A$3:$A$1396,0)),0)</f>
        <v>3854050</v>
      </c>
      <c r="L577" s="0" t="str">
        <f aca="false">IF(H577&gt;='Exposure Bands'!$B$6,"High",IF(H577&gt;='Exposure Bands'!$B$5,"Elevated",IF(H577&gt;='Exposure Bands'!$B$4,"Moderate","Low")))</f>
        <v>Low</v>
      </c>
      <c r="M577" s="28" t="s">
        <v>4557</v>
      </c>
    </row>
    <row r="578" customFormat="false" ht="15" hidden="false" customHeight="true" outlineLevel="0" collapsed="false">
      <c r="A578" s="0" t="s">
        <v>2358</v>
      </c>
      <c r="B578" s="0" t="str">
        <f aca="false">IFERROR(INDEX('BLS OEWS May2025'!$B$3:$B$1396,MATCH($A578,'BLS OEWS May2025'!$A$3:$A$1396,0)),"")</f>
        <v>Prepress Technicians and Workers</v>
      </c>
      <c r="C578" s="0" t="s">
        <v>2705</v>
      </c>
      <c r="D578" s="0" t="s">
        <v>2946</v>
      </c>
      <c r="E578" s="0" t="s">
        <v>4071</v>
      </c>
      <c r="F578" s="0" t="str">
        <f aca="false">LEFT($A578,6)&amp;"0"</f>
        <v>51-5110</v>
      </c>
      <c r="G578" s="0" t="n">
        <f aca="false">COUNTIF('HBS Occupation Detail'!$G$3:$G$912,$A578)</f>
        <v>1</v>
      </c>
      <c r="H578" s="27" t="n">
        <f aca="false">AVERAGEIF('HBS Occupation Detail'!$G$3:$G$912,$A578,'HBS Occupation Detail'!$E$3:$E$912)</f>
        <v>0.11</v>
      </c>
      <c r="I578" s="27" t="n">
        <f aca="false">AVERAGEIF('HBS Occupation Detail'!$G$3:$G$912,$A578,'HBS Occupation Detail'!$F$3:$F$912)</f>
        <v>0.35</v>
      </c>
      <c r="J578" s="27" t="n">
        <f aca="false">_xlfn.MAXIFS('HBS Occupation Detail'!$E$3:$E$912,'HBS Occupation Detail'!$G$3:$G$912,$A578)-_xlfn.MINIFS('HBS Occupation Detail'!$E$3:$E$912,'HBS Occupation Detail'!$G$3:$G$912,$A578)</f>
        <v>0</v>
      </c>
      <c r="K578" s="24" t="n">
        <f aca="false">IFERROR(INDEX('BLS OEWS May2025'!$D$3:$D$1396,MATCH($A578,'BLS OEWS May2025'!$A$3:$A$1396,0)),0)</f>
        <v>23840</v>
      </c>
      <c r="L578" s="0" t="str">
        <f aca="false">IF(H578&gt;='Exposure Bands'!$B$6,"High",IF(H578&gt;='Exposure Bands'!$B$5,"Elevated",IF(H578&gt;='Exposure Bands'!$B$4,"Moderate","Low")))</f>
        <v>Low</v>
      </c>
      <c r="M578" s="28"/>
    </row>
    <row r="579" customFormat="false" ht="15" hidden="false" customHeight="true" outlineLevel="0" collapsed="false">
      <c r="A579" s="0" t="s">
        <v>2046</v>
      </c>
      <c r="B579" s="0" t="str">
        <f aca="false">IFERROR(INDEX('BLS OEWS May2025'!$B$3:$B$1396,MATCH($A579,'BLS OEWS May2025'!$A$3:$A$1396,0)),"")</f>
        <v>Septic Tank Servicers and Sewer Pipe Cleaners</v>
      </c>
      <c r="C579" s="0" t="s">
        <v>2705</v>
      </c>
      <c r="D579" s="0" t="s">
        <v>2946</v>
      </c>
      <c r="E579" s="0" t="s">
        <v>4073</v>
      </c>
      <c r="F579" s="0" t="str">
        <f aca="false">LEFT($A579,6)&amp;"0"</f>
        <v>47-4070</v>
      </c>
      <c r="G579" s="0" t="n">
        <f aca="false">COUNTIF('HBS Occupation Detail'!$G$3:$G$912,$A579)</f>
        <v>1</v>
      </c>
      <c r="H579" s="27" t="n">
        <f aca="false">AVERAGEIF('HBS Occupation Detail'!$G$3:$G$912,$A579,'HBS Occupation Detail'!$E$3:$E$912)</f>
        <v>0.11</v>
      </c>
      <c r="I579" s="27" t="n">
        <f aca="false">AVERAGEIF('HBS Occupation Detail'!$G$3:$G$912,$A579,'HBS Occupation Detail'!$F$3:$F$912)</f>
        <v>0.23</v>
      </c>
      <c r="J579" s="27" t="n">
        <f aca="false">_xlfn.MAXIFS('HBS Occupation Detail'!$E$3:$E$912,'HBS Occupation Detail'!$G$3:$G$912,$A579)-_xlfn.MINIFS('HBS Occupation Detail'!$E$3:$E$912,'HBS Occupation Detail'!$G$3:$G$912,$A579)</f>
        <v>0</v>
      </c>
      <c r="K579" s="24" t="n">
        <f aca="false">IFERROR(INDEX('BLS OEWS May2025'!$D$3:$D$1396,MATCH($A579,'BLS OEWS May2025'!$A$3:$A$1396,0)),0)</f>
        <v>30650</v>
      </c>
      <c r="L579" s="0" t="str">
        <f aca="false">IF(H579&gt;='Exposure Bands'!$B$6,"High",IF(H579&gt;='Exposure Bands'!$B$5,"Elevated",IF(H579&gt;='Exposure Bands'!$B$4,"Moderate","Low")))</f>
        <v>Low</v>
      </c>
      <c r="M579" s="28"/>
    </row>
    <row r="580" customFormat="false" ht="15" hidden="false" customHeight="true" outlineLevel="0" collapsed="false">
      <c r="A580" s="0" t="s">
        <v>1583</v>
      </c>
      <c r="B580" s="0" t="str">
        <f aca="false">IFERROR(INDEX('BLS OEWS May2025'!$B$3:$B$1396,MATCH($A580,'BLS OEWS May2025'!$A$3:$A$1396,0)),"")</f>
        <v>Skincare Specialists</v>
      </c>
      <c r="C580" s="0" t="s">
        <v>2705</v>
      </c>
      <c r="D580" s="0" t="s">
        <v>2769</v>
      </c>
      <c r="E580" s="0" t="s">
        <v>4075</v>
      </c>
      <c r="F580" s="0" t="str">
        <f aca="false">LEFT($A580,6)&amp;"0"</f>
        <v>39-5090</v>
      </c>
      <c r="G580" s="0" t="n">
        <f aca="false">COUNTIF('HBS Occupation Detail'!$G$3:$G$912,$A580)</f>
        <v>1</v>
      </c>
      <c r="H580" s="27" t="n">
        <f aca="false">AVERAGEIF('HBS Occupation Detail'!$G$3:$G$912,$A580,'HBS Occupation Detail'!$E$3:$E$912)</f>
        <v>0.11</v>
      </c>
      <c r="I580" s="27" t="n">
        <f aca="false">AVERAGEIF('HBS Occupation Detail'!$G$3:$G$912,$A580,'HBS Occupation Detail'!$F$3:$F$912)</f>
        <v>0.28</v>
      </c>
      <c r="J580" s="27" t="n">
        <f aca="false">_xlfn.MAXIFS('HBS Occupation Detail'!$E$3:$E$912,'HBS Occupation Detail'!$G$3:$G$912,$A580)-_xlfn.MINIFS('HBS Occupation Detail'!$E$3:$E$912,'HBS Occupation Detail'!$G$3:$G$912,$A580)</f>
        <v>0</v>
      </c>
      <c r="K580" s="24" t="n">
        <f aca="false">IFERROR(INDEX('BLS OEWS May2025'!$D$3:$D$1396,MATCH($A580,'BLS OEWS May2025'!$A$3:$A$1396,0)),0)</f>
        <v>72890</v>
      </c>
      <c r="L580" s="0" t="str">
        <f aca="false">IF(H580&gt;='Exposure Bands'!$B$6,"High",IF(H580&gt;='Exposure Bands'!$B$5,"Elevated",IF(H580&gt;='Exposure Bands'!$B$4,"Moderate","Low")))</f>
        <v>Low</v>
      </c>
      <c r="M580" s="28"/>
    </row>
    <row r="581" customFormat="false" ht="15" hidden="false" customHeight="true" outlineLevel="0" collapsed="false">
      <c r="A581" s="0" t="s">
        <v>1032</v>
      </c>
      <c r="B581" s="0" t="str">
        <f aca="false">IFERROR(INDEX('BLS OEWS May2025'!$B$3:$B$1396,MATCH($A581,'BLS OEWS May2025'!$A$3:$A$1396,0)),"")</f>
        <v>Choreographers</v>
      </c>
      <c r="C581" s="0" t="s">
        <v>2705</v>
      </c>
      <c r="D581" s="0" t="s">
        <v>2716</v>
      </c>
      <c r="E581" s="0" t="s">
        <v>1033</v>
      </c>
      <c r="F581" s="0" t="str">
        <f aca="false">LEFT($A581,6)&amp;"0"</f>
        <v>27-2030</v>
      </c>
      <c r="G581" s="0" t="n">
        <f aca="false">COUNTIF('HBS Occupation Detail'!$G$3:$G$912,$A581)</f>
        <v>1</v>
      </c>
      <c r="H581" s="27" t="n">
        <f aca="false">AVERAGEIF('HBS Occupation Detail'!$G$3:$G$912,$A581,'HBS Occupation Detail'!$E$3:$E$912)</f>
        <v>0.11</v>
      </c>
      <c r="I581" s="27" t="n">
        <f aca="false">AVERAGEIF('HBS Occupation Detail'!$G$3:$G$912,$A581,'HBS Occupation Detail'!$F$3:$F$912)</f>
        <v>0.34</v>
      </c>
      <c r="J581" s="27" t="n">
        <f aca="false">_xlfn.MAXIFS('HBS Occupation Detail'!$E$3:$E$912,'HBS Occupation Detail'!$G$3:$G$912,$A581)-_xlfn.MINIFS('HBS Occupation Detail'!$E$3:$E$912,'HBS Occupation Detail'!$G$3:$G$912,$A581)</f>
        <v>0</v>
      </c>
      <c r="K581" s="24" t="n">
        <f aca="false">IFERROR(INDEX('BLS OEWS May2025'!$D$3:$D$1396,MATCH($A581,'BLS OEWS May2025'!$A$3:$A$1396,0)),0)</f>
        <v>2860</v>
      </c>
      <c r="L581" s="0" t="str">
        <f aca="false">IF(H581&gt;='Exposure Bands'!$B$6,"High",IF(H581&gt;='Exposure Bands'!$B$5,"Elevated",IF(H581&gt;='Exposure Bands'!$B$4,"Moderate","Low")))</f>
        <v>Low</v>
      </c>
      <c r="M581" s="28"/>
    </row>
    <row r="582" customFormat="false" ht="15" hidden="false" customHeight="true" outlineLevel="0" collapsed="false">
      <c r="A582" s="0" t="s">
        <v>1957</v>
      </c>
      <c r="B582" s="0" t="str">
        <f aca="false">IFERROR(INDEX('BLS OEWS May2025'!$B$3:$B$1396,MATCH($A582,'BLS OEWS May2025'!$A$3:$A$1396,0)),"")</f>
        <v>Operating Engineers and Other Construction Equipment Operators</v>
      </c>
      <c r="C582" s="0" t="s">
        <v>2705</v>
      </c>
      <c r="D582" s="0" t="s">
        <v>2946</v>
      </c>
      <c r="E582" s="0" t="s">
        <v>4078</v>
      </c>
      <c r="F582" s="0" t="str">
        <f aca="false">LEFT($A582,6)&amp;"0"</f>
        <v>47-2070</v>
      </c>
      <c r="G582" s="0" t="n">
        <f aca="false">COUNTIF('HBS Occupation Detail'!$G$3:$G$912,$A582)</f>
        <v>1</v>
      </c>
      <c r="H582" s="27" t="n">
        <f aca="false">AVERAGEIF('HBS Occupation Detail'!$G$3:$G$912,$A582,'HBS Occupation Detail'!$E$3:$E$912)</f>
        <v>0.11</v>
      </c>
      <c r="I582" s="27" t="n">
        <f aca="false">AVERAGEIF('HBS Occupation Detail'!$G$3:$G$912,$A582,'HBS Occupation Detail'!$F$3:$F$912)</f>
        <v>0.24</v>
      </c>
      <c r="J582" s="27" t="n">
        <f aca="false">_xlfn.MAXIFS('HBS Occupation Detail'!$E$3:$E$912,'HBS Occupation Detail'!$G$3:$G$912,$A582)-_xlfn.MINIFS('HBS Occupation Detail'!$E$3:$E$912,'HBS Occupation Detail'!$G$3:$G$912,$A582)</f>
        <v>0</v>
      </c>
      <c r="K582" s="24" t="n">
        <f aca="false">IFERROR(INDEX('BLS OEWS May2025'!$D$3:$D$1396,MATCH($A582,'BLS OEWS May2025'!$A$3:$A$1396,0)),0)</f>
        <v>478090</v>
      </c>
      <c r="L582" s="0" t="str">
        <f aca="false">IF(H582&gt;='Exposure Bands'!$B$6,"High",IF(H582&gt;='Exposure Bands'!$B$5,"Elevated",IF(H582&gt;='Exposure Bands'!$B$4,"Moderate","Low")))</f>
        <v>Low</v>
      </c>
      <c r="M582" s="28"/>
    </row>
    <row r="583" customFormat="false" ht="15" hidden="false" customHeight="true" outlineLevel="0" collapsed="false">
      <c r="A583" s="0" t="s">
        <v>2199</v>
      </c>
      <c r="B583" s="0" t="str">
        <f aca="false">IFERROR(INDEX('BLS OEWS May2025'!$B$3:$B$1396,MATCH($A583,'BLS OEWS May2025'!$A$3:$A$1396,0)),"")</f>
        <v>Camera and Photographic Equipment Repairers</v>
      </c>
      <c r="C583" s="0" t="s">
        <v>2705</v>
      </c>
      <c r="D583" s="0" t="s">
        <v>2769</v>
      </c>
      <c r="E583" s="0" t="s">
        <v>4080</v>
      </c>
      <c r="F583" s="0" t="str">
        <f aca="false">LEFT($A583,6)&amp;"0"</f>
        <v>49-9060</v>
      </c>
      <c r="G583" s="0" t="n">
        <f aca="false">COUNTIF('HBS Occupation Detail'!$G$3:$G$912,$A583)</f>
        <v>1</v>
      </c>
      <c r="H583" s="27" t="n">
        <f aca="false">AVERAGEIF('HBS Occupation Detail'!$G$3:$G$912,$A583,'HBS Occupation Detail'!$E$3:$E$912)</f>
        <v>0.11</v>
      </c>
      <c r="I583" s="27" t="n">
        <f aca="false">AVERAGEIF('HBS Occupation Detail'!$G$3:$G$912,$A583,'HBS Occupation Detail'!$F$3:$F$912)</f>
        <v>0.36</v>
      </c>
      <c r="J583" s="27" t="n">
        <f aca="false">_xlfn.MAXIFS('HBS Occupation Detail'!$E$3:$E$912,'HBS Occupation Detail'!$G$3:$G$912,$A583)-_xlfn.MINIFS('HBS Occupation Detail'!$E$3:$E$912,'HBS Occupation Detail'!$G$3:$G$912,$A583)</f>
        <v>0</v>
      </c>
      <c r="K583" s="24" t="n">
        <f aca="false">IFERROR(INDEX('BLS OEWS May2025'!$D$3:$D$1396,MATCH($A583,'BLS OEWS May2025'!$A$3:$A$1396,0)),0)</f>
        <v>1650</v>
      </c>
      <c r="L583" s="0" t="str">
        <f aca="false">IF(H583&gt;='Exposure Bands'!$B$6,"High",IF(H583&gt;='Exposure Bands'!$B$5,"Elevated",IF(H583&gt;='Exposure Bands'!$B$4,"Moderate","Low")))</f>
        <v>Low</v>
      </c>
      <c r="M583" s="28"/>
    </row>
    <row r="584" customFormat="false" ht="15" hidden="false" customHeight="true" outlineLevel="0" collapsed="false">
      <c r="A584" s="0" t="s">
        <v>2157</v>
      </c>
      <c r="B584" s="0" t="str">
        <f aca="false">IFERROR(INDEX('BLS OEWS May2025'!$B$3:$B$1396,MATCH($A584,'BLS OEWS May2025'!$A$3:$A$1396,0)),"")</f>
        <v>Outdoor Power Equipment and Other Small Engine Mechanics</v>
      </c>
      <c r="C584" s="0" t="s">
        <v>2705</v>
      </c>
      <c r="D584" s="0" t="s">
        <v>2769</v>
      </c>
      <c r="E584" s="0" t="s">
        <v>4082</v>
      </c>
      <c r="F584" s="0" t="str">
        <f aca="false">LEFT($A584,6)&amp;"0"</f>
        <v>49-3050</v>
      </c>
      <c r="G584" s="0" t="n">
        <f aca="false">COUNTIF('HBS Occupation Detail'!$G$3:$G$912,$A584)</f>
        <v>1</v>
      </c>
      <c r="H584" s="27" t="n">
        <f aca="false">AVERAGEIF('HBS Occupation Detail'!$G$3:$G$912,$A584,'HBS Occupation Detail'!$E$3:$E$912)</f>
        <v>0.11</v>
      </c>
      <c r="I584" s="27" t="n">
        <f aca="false">AVERAGEIF('HBS Occupation Detail'!$G$3:$G$912,$A584,'HBS Occupation Detail'!$F$3:$F$912)</f>
        <v>0.25</v>
      </c>
      <c r="J584" s="27" t="n">
        <f aca="false">_xlfn.MAXIFS('HBS Occupation Detail'!$E$3:$E$912,'HBS Occupation Detail'!$G$3:$G$912,$A584)-_xlfn.MINIFS('HBS Occupation Detail'!$E$3:$E$912,'HBS Occupation Detail'!$G$3:$G$912,$A584)</f>
        <v>0</v>
      </c>
      <c r="K584" s="24" t="n">
        <f aca="false">IFERROR(INDEX('BLS OEWS May2025'!$D$3:$D$1396,MATCH($A584,'BLS OEWS May2025'!$A$3:$A$1396,0)),0)</f>
        <v>36060</v>
      </c>
      <c r="L584" s="0" t="str">
        <f aca="false">IF(H584&gt;='Exposure Bands'!$B$6,"High",IF(H584&gt;='Exposure Bands'!$B$5,"Elevated",IF(H584&gt;='Exposure Bands'!$B$4,"Moderate","Low")))</f>
        <v>Low</v>
      </c>
      <c r="M584" s="28"/>
    </row>
    <row r="585" customFormat="false" ht="15" hidden="false" customHeight="true" outlineLevel="0" collapsed="false">
      <c r="A585" s="0" t="s">
        <v>2333</v>
      </c>
      <c r="B585" s="0" t="str">
        <f aca="false">IFERROR(INDEX('BLS OEWS May2025'!$B$3:$B$1396,MATCH($A585,'BLS OEWS May2025'!$A$3:$A$1396,0)),"")</f>
        <v>Multiple Machine Tool Setters, Operators, and Tenders, Metal and Plastic</v>
      </c>
      <c r="C585" s="0" t="s">
        <v>2705</v>
      </c>
      <c r="D585" s="0" t="s">
        <v>2946</v>
      </c>
      <c r="E585" s="0" t="s">
        <v>4084</v>
      </c>
      <c r="F585" s="0" t="str">
        <f aca="false">LEFT($A585,6)&amp;"0"</f>
        <v>51-4080</v>
      </c>
      <c r="G585" s="0" t="n">
        <f aca="false">COUNTIF('HBS Occupation Detail'!$G$3:$G$912,$A585)</f>
        <v>1</v>
      </c>
      <c r="H585" s="27" t="n">
        <f aca="false">AVERAGEIF('HBS Occupation Detail'!$G$3:$G$912,$A585,'HBS Occupation Detail'!$E$3:$E$912)</f>
        <v>0.11</v>
      </c>
      <c r="I585" s="27" t="n">
        <f aca="false">AVERAGEIF('HBS Occupation Detail'!$G$3:$G$912,$A585,'HBS Occupation Detail'!$F$3:$F$912)</f>
        <v>0.23</v>
      </c>
      <c r="J585" s="27" t="n">
        <f aca="false">_xlfn.MAXIFS('HBS Occupation Detail'!$E$3:$E$912,'HBS Occupation Detail'!$G$3:$G$912,$A585)-_xlfn.MINIFS('HBS Occupation Detail'!$E$3:$E$912,'HBS Occupation Detail'!$G$3:$G$912,$A585)</f>
        <v>0</v>
      </c>
      <c r="K585" s="24" t="n">
        <f aca="false">IFERROR(INDEX('BLS OEWS May2025'!$D$3:$D$1396,MATCH($A585,'BLS OEWS May2025'!$A$3:$A$1396,0)),0)</f>
        <v>124590</v>
      </c>
      <c r="L585" s="0" t="str">
        <f aca="false">IF(H585&gt;='Exposure Bands'!$B$6,"High",IF(H585&gt;='Exposure Bands'!$B$5,"Elevated",IF(H585&gt;='Exposure Bands'!$B$4,"Moderate","Low")))</f>
        <v>Low</v>
      </c>
      <c r="M585" s="28"/>
    </row>
    <row r="586" customFormat="false" ht="15" hidden="false" customHeight="true" outlineLevel="0" collapsed="false">
      <c r="A586" s="0" t="s">
        <v>2689</v>
      </c>
      <c r="B586" s="0" t="str">
        <f aca="false">IFERROR(INDEX('BLS OEWS May2025'!$B$3:$B$1396,MATCH($A586,'BLS OEWS May2025'!$A$3:$A$1396,0)),"")</f>
        <v>Pump Operators, Except Wellhead Pumpers</v>
      </c>
      <c r="C586" s="0" t="s">
        <v>2705</v>
      </c>
      <c r="D586" s="0" t="s">
        <v>2946</v>
      </c>
      <c r="E586" s="0" t="s">
        <v>4086</v>
      </c>
      <c r="F586" s="0" t="str">
        <f aca="false">LEFT($A586,6)&amp;"0"</f>
        <v>53-7070</v>
      </c>
      <c r="G586" s="0" t="n">
        <f aca="false">COUNTIF('HBS Occupation Detail'!$G$3:$G$912,$A586)</f>
        <v>1</v>
      </c>
      <c r="H586" s="27" t="n">
        <f aca="false">AVERAGEIF('HBS Occupation Detail'!$G$3:$G$912,$A586,'HBS Occupation Detail'!$E$3:$E$912)</f>
        <v>0.11</v>
      </c>
      <c r="I586" s="27" t="n">
        <f aca="false">AVERAGEIF('HBS Occupation Detail'!$G$3:$G$912,$A586,'HBS Occupation Detail'!$F$3:$F$912)</f>
        <v>0.26</v>
      </c>
      <c r="J586" s="27" t="n">
        <f aca="false">_xlfn.MAXIFS('HBS Occupation Detail'!$E$3:$E$912,'HBS Occupation Detail'!$G$3:$G$912,$A586)-_xlfn.MINIFS('HBS Occupation Detail'!$E$3:$E$912,'HBS Occupation Detail'!$G$3:$G$912,$A586)</f>
        <v>0</v>
      </c>
      <c r="K586" s="24" t="n">
        <f aca="false">IFERROR(INDEX('BLS OEWS May2025'!$D$3:$D$1396,MATCH($A586,'BLS OEWS May2025'!$A$3:$A$1396,0)),0)</f>
        <v>9780</v>
      </c>
      <c r="L586" s="0" t="str">
        <f aca="false">IF(H586&gt;='Exposure Bands'!$B$6,"High",IF(H586&gt;='Exposure Bands'!$B$5,"Elevated",IF(H586&gt;='Exposure Bands'!$B$4,"Moderate","Low")))</f>
        <v>Low</v>
      </c>
      <c r="M586" s="28"/>
    </row>
    <row r="587" customFormat="false" ht="15" hidden="false" customHeight="true" outlineLevel="0" collapsed="false">
      <c r="A587" s="0" t="s">
        <v>1531</v>
      </c>
      <c r="B587" s="0" t="str">
        <f aca="false">IFERROR(INDEX('BLS OEWS May2025'!$B$3:$B$1396,MATCH($A587,'BLS OEWS May2025'!$A$3:$A$1396,0)),"")</f>
        <v>Gambling Dealers</v>
      </c>
      <c r="C587" s="0" t="s">
        <v>2705</v>
      </c>
      <c r="D587" s="0" t="s">
        <v>2769</v>
      </c>
      <c r="E587" s="0" t="s">
        <v>4088</v>
      </c>
      <c r="F587" s="0" t="str">
        <f aca="false">LEFT($A587,6)&amp;"0"</f>
        <v>39-3010</v>
      </c>
      <c r="G587" s="0" t="n">
        <f aca="false">COUNTIF('HBS Occupation Detail'!$G$3:$G$912,$A587)</f>
        <v>1</v>
      </c>
      <c r="H587" s="27" t="n">
        <f aca="false">AVERAGEIF('HBS Occupation Detail'!$G$3:$G$912,$A587,'HBS Occupation Detail'!$E$3:$E$912)</f>
        <v>0.11</v>
      </c>
      <c r="I587" s="27" t="n">
        <f aca="false">AVERAGEIF('HBS Occupation Detail'!$G$3:$G$912,$A587,'HBS Occupation Detail'!$F$3:$F$912)</f>
        <v>0.24</v>
      </c>
      <c r="J587" s="27" t="n">
        <f aca="false">_xlfn.MAXIFS('HBS Occupation Detail'!$E$3:$E$912,'HBS Occupation Detail'!$G$3:$G$912,$A587)-_xlfn.MINIFS('HBS Occupation Detail'!$E$3:$E$912,'HBS Occupation Detail'!$G$3:$G$912,$A587)</f>
        <v>0</v>
      </c>
      <c r="K587" s="24" t="n">
        <f aca="false">IFERROR(INDEX('BLS OEWS May2025'!$D$3:$D$1396,MATCH($A587,'BLS OEWS May2025'!$A$3:$A$1396,0)),0)</f>
        <v>83910</v>
      </c>
      <c r="L587" s="0" t="str">
        <f aca="false">IF(H587&gt;='Exposure Bands'!$B$6,"High",IF(H587&gt;='Exposure Bands'!$B$5,"Elevated",IF(H587&gt;='Exposure Bands'!$B$4,"Moderate","Low")))</f>
        <v>Low</v>
      </c>
      <c r="M587" s="28"/>
    </row>
    <row r="588" customFormat="false" ht="15" hidden="false" customHeight="true" outlineLevel="0" collapsed="false">
      <c r="A588" s="0" t="s">
        <v>1979</v>
      </c>
      <c r="B588" s="0" t="str">
        <f aca="false">IFERROR(INDEX('BLS OEWS May2025'!$B$3:$B$1396,MATCH($A588,'BLS OEWS May2025'!$A$3:$A$1396,0)),"")</f>
        <v>Painters, Construction and Maintenance</v>
      </c>
      <c r="C588" s="0" t="s">
        <v>2705</v>
      </c>
      <c r="D588" s="0" t="s">
        <v>2946</v>
      </c>
      <c r="E588" s="0" t="s">
        <v>4092</v>
      </c>
      <c r="F588" s="0" t="str">
        <f aca="false">LEFT($A588,6)&amp;"0"</f>
        <v>47-2140</v>
      </c>
      <c r="G588" s="0" t="n">
        <f aca="false">COUNTIF('HBS Occupation Detail'!$G$3:$G$912,$A588)</f>
        <v>1</v>
      </c>
      <c r="H588" s="27" t="n">
        <f aca="false">AVERAGEIF('HBS Occupation Detail'!$G$3:$G$912,$A588,'HBS Occupation Detail'!$E$3:$E$912)</f>
        <v>0.11</v>
      </c>
      <c r="I588" s="27" t="n">
        <f aca="false">AVERAGEIF('HBS Occupation Detail'!$G$3:$G$912,$A588,'HBS Occupation Detail'!$F$3:$F$912)</f>
        <v>0.28</v>
      </c>
      <c r="J588" s="27" t="n">
        <f aca="false">_xlfn.MAXIFS('HBS Occupation Detail'!$E$3:$E$912,'HBS Occupation Detail'!$G$3:$G$912,$A588)-_xlfn.MINIFS('HBS Occupation Detail'!$E$3:$E$912,'HBS Occupation Detail'!$G$3:$G$912,$A588)</f>
        <v>0</v>
      </c>
      <c r="K588" s="24" t="n">
        <f aca="false">IFERROR(INDEX('BLS OEWS May2025'!$D$3:$D$1396,MATCH($A588,'BLS OEWS May2025'!$A$3:$A$1396,0)),0)</f>
        <v>225190</v>
      </c>
      <c r="L588" s="0" t="str">
        <f aca="false">IF(H588&gt;='Exposure Bands'!$B$6,"High",IF(H588&gt;='Exposure Bands'!$B$5,"Elevated",IF(H588&gt;='Exposure Bands'!$B$4,"Moderate","Low")))</f>
        <v>Low</v>
      </c>
      <c r="M588" s="28"/>
    </row>
    <row r="589" customFormat="false" ht="15" hidden="false" customHeight="true" outlineLevel="0" collapsed="false">
      <c r="A589" s="0" t="s">
        <v>1088</v>
      </c>
      <c r="B589" s="0" t="str">
        <f aca="false">IFERROR(INDEX('BLS OEWS May2025'!$B$3:$B$1396,MATCH($A589,'BLS OEWS May2025'!$A$3:$A$1396,0)),"")</f>
        <v>Photographers</v>
      </c>
      <c r="C589" s="0" t="s">
        <v>2705</v>
      </c>
      <c r="D589" s="0" t="s">
        <v>2716</v>
      </c>
      <c r="E589" s="0" t="s">
        <v>1087</v>
      </c>
      <c r="F589" s="0" t="str">
        <f aca="false">LEFT($A589,6)&amp;"0"</f>
        <v>27-4020</v>
      </c>
      <c r="G589" s="0" t="n">
        <f aca="false">COUNTIF('HBS Occupation Detail'!$G$3:$G$912,$A589)</f>
        <v>1</v>
      </c>
      <c r="H589" s="27" t="n">
        <f aca="false">AVERAGEIF('HBS Occupation Detail'!$G$3:$G$912,$A589,'HBS Occupation Detail'!$E$3:$E$912)</f>
        <v>0.11</v>
      </c>
      <c r="I589" s="27" t="n">
        <f aca="false">AVERAGEIF('HBS Occupation Detail'!$G$3:$G$912,$A589,'HBS Occupation Detail'!$F$3:$F$912)</f>
        <v>0.42</v>
      </c>
      <c r="J589" s="27" t="n">
        <f aca="false">_xlfn.MAXIFS('HBS Occupation Detail'!$E$3:$E$912,'HBS Occupation Detail'!$G$3:$G$912,$A589)-_xlfn.MINIFS('HBS Occupation Detail'!$E$3:$E$912,'HBS Occupation Detail'!$G$3:$G$912,$A589)</f>
        <v>0</v>
      </c>
      <c r="K589" s="24" t="n">
        <f aca="false">IFERROR(INDEX('BLS OEWS May2025'!$D$3:$D$1396,MATCH($A589,'BLS OEWS May2025'!$A$3:$A$1396,0)),0)</f>
        <v>51760</v>
      </c>
      <c r="L589" s="0" t="str">
        <f aca="false">IF(H589&gt;='Exposure Bands'!$B$6,"High",IF(H589&gt;='Exposure Bands'!$B$5,"Elevated",IF(H589&gt;='Exposure Bands'!$B$4,"Moderate","Low")))</f>
        <v>Low</v>
      </c>
      <c r="M589" s="28"/>
    </row>
    <row r="590" customFormat="false" ht="15" hidden="false" customHeight="true" outlineLevel="0" collapsed="false">
      <c r="A590" s="0" t="s">
        <v>2471</v>
      </c>
      <c r="B590" s="0" t="str">
        <f aca="false">IFERROR(INDEX('BLS OEWS May2025'!$B$3:$B$1396,MATCH($A590,'BLS OEWS May2025'!$A$3:$A$1396,0)),"")</f>
        <v>Mixing and Blending Machine Setters, Operators, and Tenders</v>
      </c>
      <c r="C590" s="0" t="s">
        <v>2705</v>
      </c>
      <c r="D590" s="0" t="s">
        <v>2946</v>
      </c>
      <c r="E590" s="0" t="s">
        <v>4097</v>
      </c>
      <c r="F590" s="0" t="str">
        <f aca="false">LEFT($A590,6)&amp;"0"</f>
        <v>51-9020</v>
      </c>
      <c r="G590" s="0" t="n">
        <f aca="false">COUNTIF('HBS Occupation Detail'!$G$3:$G$912,$A590)</f>
        <v>1</v>
      </c>
      <c r="H590" s="27" t="n">
        <f aca="false">AVERAGEIF('HBS Occupation Detail'!$G$3:$G$912,$A590,'HBS Occupation Detail'!$E$3:$E$912)</f>
        <v>0.11</v>
      </c>
      <c r="I590" s="27" t="n">
        <f aca="false">AVERAGEIF('HBS Occupation Detail'!$G$3:$G$912,$A590,'HBS Occupation Detail'!$F$3:$F$912)</f>
        <v>0.19</v>
      </c>
      <c r="J590" s="27" t="n">
        <f aca="false">_xlfn.MAXIFS('HBS Occupation Detail'!$E$3:$E$912,'HBS Occupation Detail'!$G$3:$G$912,$A590)-_xlfn.MINIFS('HBS Occupation Detail'!$E$3:$E$912,'HBS Occupation Detail'!$G$3:$G$912,$A590)</f>
        <v>0</v>
      </c>
      <c r="K590" s="24" t="n">
        <f aca="false">IFERROR(INDEX('BLS OEWS May2025'!$D$3:$D$1396,MATCH($A590,'BLS OEWS May2025'!$A$3:$A$1396,0)),0)</f>
        <v>94920</v>
      </c>
      <c r="L590" s="0" t="str">
        <f aca="false">IF(H590&gt;='Exposure Bands'!$B$6,"High",IF(H590&gt;='Exposure Bands'!$B$5,"Elevated",IF(H590&gt;='Exposure Bands'!$B$4,"Moderate","Low")))</f>
        <v>Low</v>
      </c>
      <c r="M590" s="28"/>
    </row>
    <row r="591" customFormat="false" ht="15" hidden="false" customHeight="true" outlineLevel="0" collapsed="false">
      <c r="A591" s="0" t="s">
        <v>1411</v>
      </c>
      <c r="B591" s="0" t="str">
        <f aca="false">IFERROR(INDEX('BLS OEWS May2025'!$B$3:$B$1396,MATCH($A591,'BLS OEWS May2025'!$A$3:$A$1396,0)),"")</f>
        <v>School Bus Monitors</v>
      </c>
      <c r="C591" s="0" t="s">
        <v>2705</v>
      </c>
      <c r="D591" s="0" t="s">
        <v>2769</v>
      </c>
      <c r="E591" s="0" t="s">
        <v>4101</v>
      </c>
      <c r="F591" s="0" t="str">
        <f aca="false">LEFT($A591,6)&amp;"0"</f>
        <v>33-9090</v>
      </c>
      <c r="G591" s="0" t="n">
        <f aca="false">COUNTIF('HBS Occupation Detail'!$G$3:$G$912,$A591)</f>
        <v>1</v>
      </c>
      <c r="H591" s="27" t="n">
        <f aca="false">AVERAGEIF('HBS Occupation Detail'!$G$3:$G$912,$A591,'HBS Occupation Detail'!$E$3:$E$912)</f>
        <v>0.11</v>
      </c>
      <c r="I591" s="27" t="n">
        <f aca="false">AVERAGEIF('HBS Occupation Detail'!$G$3:$G$912,$A591,'HBS Occupation Detail'!$F$3:$F$912)</f>
        <v>0.2</v>
      </c>
      <c r="J591" s="27" t="n">
        <f aca="false">_xlfn.MAXIFS('HBS Occupation Detail'!$E$3:$E$912,'HBS Occupation Detail'!$G$3:$G$912,$A591)-_xlfn.MINIFS('HBS Occupation Detail'!$E$3:$E$912,'HBS Occupation Detail'!$G$3:$G$912,$A591)</f>
        <v>0</v>
      </c>
      <c r="K591" s="24" t="n">
        <f aca="false">IFERROR(INDEX('BLS OEWS May2025'!$D$3:$D$1396,MATCH($A591,'BLS OEWS May2025'!$A$3:$A$1396,0)),0)</f>
        <v>78420</v>
      </c>
      <c r="L591" s="0" t="str">
        <f aca="false">IF(H591&gt;='Exposure Bands'!$B$6,"High",IF(H591&gt;='Exposure Bands'!$B$5,"Elevated",IF(H591&gt;='Exposure Bands'!$B$4,"Moderate","Low")))</f>
        <v>Low</v>
      </c>
      <c r="M591" s="28"/>
    </row>
    <row r="592" customFormat="false" ht="15" hidden="false" customHeight="true" outlineLevel="0" collapsed="false">
      <c r="A592" s="0" t="s">
        <v>2481</v>
      </c>
      <c r="B592" s="0" t="str">
        <f aca="false">IFERROR(INDEX('BLS OEWS May2025'!$B$3:$B$1396,MATCH($A592,'BLS OEWS May2025'!$A$3:$A$1396,0)),"")</f>
        <v>Extruding, Forming, Pressing, and Compacting Machine Setters, Operators, and Tenders</v>
      </c>
      <c r="C592" s="0" t="s">
        <v>2705</v>
      </c>
      <c r="D592" s="0" t="s">
        <v>2946</v>
      </c>
      <c r="E592" s="0" t="s">
        <v>4103</v>
      </c>
      <c r="F592" s="0" t="str">
        <f aca="false">LEFT($A592,6)&amp;"0"</f>
        <v>51-9040</v>
      </c>
      <c r="G592" s="0" t="n">
        <f aca="false">COUNTIF('HBS Occupation Detail'!$G$3:$G$912,$A592)</f>
        <v>1</v>
      </c>
      <c r="H592" s="27" t="n">
        <f aca="false">AVERAGEIF('HBS Occupation Detail'!$G$3:$G$912,$A592,'HBS Occupation Detail'!$E$3:$E$912)</f>
        <v>0.11</v>
      </c>
      <c r="I592" s="27" t="n">
        <f aca="false">AVERAGEIF('HBS Occupation Detail'!$G$3:$G$912,$A592,'HBS Occupation Detail'!$F$3:$F$912)</f>
        <v>0.19</v>
      </c>
      <c r="J592" s="27" t="n">
        <f aca="false">_xlfn.MAXIFS('HBS Occupation Detail'!$E$3:$E$912,'HBS Occupation Detail'!$G$3:$G$912,$A592)-_xlfn.MINIFS('HBS Occupation Detail'!$E$3:$E$912,'HBS Occupation Detail'!$G$3:$G$912,$A592)</f>
        <v>0</v>
      </c>
      <c r="K592" s="24" t="n">
        <f aca="false">IFERROR(INDEX('BLS OEWS May2025'!$D$3:$D$1396,MATCH($A592,'BLS OEWS May2025'!$A$3:$A$1396,0)),0)</f>
        <v>58770</v>
      </c>
      <c r="L592" s="0" t="str">
        <f aca="false">IF(H592&gt;='Exposure Bands'!$B$6,"High",IF(H592&gt;='Exposure Bands'!$B$5,"Elevated",IF(H592&gt;='Exposure Bands'!$B$4,"Moderate","Low")))</f>
        <v>Low</v>
      </c>
      <c r="M592" s="28"/>
    </row>
    <row r="593" customFormat="false" ht="15" hidden="false" customHeight="true" outlineLevel="0" collapsed="false">
      <c r="A593" s="0" t="s">
        <v>1251</v>
      </c>
      <c r="B593" s="0" t="str">
        <f aca="false">IFERROR(INDEX('BLS OEWS May2025'!$B$3:$B$1396,MATCH($A593,'BLS OEWS May2025'!$A$3:$A$1396,0)),"")</f>
        <v>Ophthalmic Medical Technicians</v>
      </c>
      <c r="C593" s="0" t="s">
        <v>2705</v>
      </c>
      <c r="D593" s="0" t="s">
        <v>2721</v>
      </c>
      <c r="E593" s="0" t="s">
        <v>4105</v>
      </c>
      <c r="F593" s="0" t="str">
        <f aca="false">LEFT($A593,6)&amp;"0"</f>
        <v>29-2050</v>
      </c>
      <c r="G593" s="0" t="n">
        <f aca="false">COUNTIF('HBS Occupation Detail'!$G$3:$G$912,$A593)</f>
        <v>1</v>
      </c>
      <c r="H593" s="27" t="n">
        <f aca="false">AVERAGEIF('HBS Occupation Detail'!$G$3:$G$912,$A593,'HBS Occupation Detail'!$E$3:$E$912)</f>
        <v>0.11</v>
      </c>
      <c r="I593" s="27" t="n">
        <f aca="false">AVERAGEIF('HBS Occupation Detail'!$G$3:$G$912,$A593,'HBS Occupation Detail'!$F$3:$F$912)</f>
        <v>0.19</v>
      </c>
      <c r="J593" s="27" t="n">
        <f aca="false">_xlfn.MAXIFS('HBS Occupation Detail'!$E$3:$E$912,'HBS Occupation Detail'!$G$3:$G$912,$A593)-_xlfn.MINIFS('HBS Occupation Detail'!$E$3:$E$912,'HBS Occupation Detail'!$G$3:$G$912,$A593)</f>
        <v>0</v>
      </c>
      <c r="K593" s="24" t="n">
        <f aca="false">IFERROR(INDEX('BLS OEWS May2025'!$D$3:$D$1396,MATCH($A593,'BLS OEWS May2025'!$A$3:$A$1396,0)),0)</f>
        <v>71010</v>
      </c>
      <c r="L593" s="0" t="str">
        <f aca="false">IF(H593&gt;='Exposure Bands'!$B$6,"High",IF(H593&gt;='Exposure Bands'!$B$5,"Elevated",IF(H593&gt;='Exposure Bands'!$B$4,"Moderate","Low")))</f>
        <v>Low</v>
      </c>
      <c r="M593" s="28"/>
    </row>
    <row r="594" customFormat="false" ht="15" hidden="false" customHeight="true" outlineLevel="0" collapsed="false">
      <c r="A594" s="0" t="s">
        <v>2031</v>
      </c>
      <c r="B594" s="0" t="str">
        <f aca="false">IFERROR(INDEX('BLS OEWS May2025'!$B$3:$B$1396,MATCH($A594,'BLS OEWS May2025'!$A$3:$A$1396,0)),"")</f>
        <v>Elevator and Escalator Installers and Repairers</v>
      </c>
      <c r="C594" s="0" t="s">
        <v>2705</v>
      </c>
      <c r="D594" s="0" t="s">
        <v>2946</v>
      </c>
      <c r="E594" s="0" t="s">
        <v>4107</v>
      </c>
      <c r="F594" s="0" t="str">
        <f aca="false">LEFT($A594,6)&amp;"0"</f>
        <v>47-4020</v>
      </c>
      <c r="G594" s="0" t="n">
        <f aca="false">COUNTIF('HBS Occupation Detail'!$G$3:$G$912,$A594)</f>
        <v>1</v>
      </c>
      <c r="H594" s="27" t="n">
        <f aca="false">AVERAGEIF('HBS Occupation Detail'!$G$3:$G$912,$A594,'HBS Occupation Detail'!$E$3:$E$912)</f>
        <v>0.1</v>
      </c>
      <c r="I594" s="27" t="n">
        <f aca="false">AVERAGEIF('HBS Occupation Detail'!$G$3:$G$912,$A594,'HBS Occupation Detail'!$F$3:$F$912)</f>
        <v>0.33</v>
      </c>
      <c r="J594" s="27" t="n">
        <f aca="false">_xlfn.MAXIFS('HBS Occupation Detail'!$E$3:$E$912,'HBS Occupation Detail'!$G$3:$G$912,$A594)-_xlfn.MINIFS('HBS Occupation Detail'!$E$3:$E$912,'HBS Occupation Detail'!$G$3:$G$912,$A594)</f>
        <v>0</v>
      </c>
      <c r="K594" s="24" t="n">
        <f aca="false">IFERROR(INDEX('BLS OEWS May2025'!$D$3:$D$1396,MATCH($A594,'BLS OEWS May2025'!$A$3:$A$1396,0)),0)</f>
        <v>23790</v>
      </c>
      <c r="L594" s="0" t="str">
        <f aca="false">IF(H594&gt;='Exposure Bands'!$B$6,"High",IF(H594&gt;='Exposure Bands'!$B$5,"Elevated",IF(H594&gt;='Exposure Bands'!$B$4,"Moderate","Low")))</f>
        <v>Low</v>
      </c>
      <c r="M594" s="28"/>
    </row>
    <row r="595" customFormat="false" ht="15" hidden="false" customHeight="true" outlineLevel="0" collapsed="false">
      <c r="A595" s="0" t="s">
        <v>2417</v>
      </c>
      <c r="B595" s="0" t="str">
        <f aca="false">IFERROR(INDEX('BLS OEWS May2025'!$B$3:$B$1396,MATCH($A595,'BLS OEWS May2025'!$A$3:$A$1396,0)),"")</f>
        <v>Model Makers, Wood</v>
      </c>
      <c r="C595" s="0" t="s">
        <v>2705</v>
      </c>
      <c r="D595" s="0" t="s">
        <v>2946</v>
      </c>
      <c r="E595" s="0" t="s">
        <v>4109</v>
      </c>
      <c r="F595" s="0" t="str">
        <f aca="false">LEFT($A595,6)&amp;"0"</f>
        <v>51-7030</v>
      </c>
      <c r="G595" s="0" t="n">
        <f aca="false">COUNTIF('HBS Occupation Detail'!$G$3:$G$912,$A595)</f>
        <v>1</v>
      </c>
      <c r="H595" s="27" t="n">
        <f aca="false">AVERAGEIF('HBS Occupation Detail'!$G$3:$G$912,$A595,'HBS Occupation Detail'!$E$3:$E$912)</f>
        <v>0.1</v>
      </c>
      <c r="I595" s="27" t="n">
        <f aca="false">AVERAGEIF('HBS Occupation Detail'!$G$3:$G$912,$A595,'HBS Occupation Detail'!$F$3:$F$912)</f>
        <v>0.25</v>
      </c>
      <c r="J595" s="27" t="n">
        <f aca="false">_xlfn.MAXIFS('HBS Occupation Detail'!$E$3:$E$912,'HBS Occupation Detail'!$G$3:$G$912,$A595)-_xlfn.MINIFS('HBS Occupation Detail'!$E$3:$E$912,'HBS Occupation Detail'!$G$3:$G$912,$A595)</f>
        <v>0</v>
      </c>
      <c r="K595" s="24" t="n">
        <f aca="false">IFERROR(INDEX('BLS OEWS May2025'!$D$3:$D$1396,MATCH($A595,'BLS OEWS May2025'!$A$3:$A$1396,0)),0)</f>
        <v>280</v>
      </c>
      <c r="L595" s="0" t="str">
        <f aca="false">IF(H595&gt;='Exposure Bands'!$B$6,"High",IF(H595&gt;='Exposure Bands'!$B$5,"Elevated",IF(H595&gt;='Exposure Bands'!$B$4,"Moderate","Low")))</f>
        <v>Low</v>
      </c>
      <c r="M595" s="28"/>
    </row>
    <row r="596" customFormat="false" ht="15" hidden="false" customHeight="true" outlineLevel="0" collapsed="false">
      <c r="A596" s="0" t="s">
        <v>2455</v>
      </c>
      <c r="B596" s="0" t="str">
        <f aca="false">IFERROR(INDEX('BLS OEWS May2025'!$B$3:$B$1396,MATCH($A596,'BLS OEWS May2025'!$A$3:$A$1396,0)),"")</f>
        <v>Plant and System Operators, All Other</v>
      </c>
      <c r="C596" s="0" t="s">
        <v>2705</v>
      </c>
      <c r="D596" s="0" t="s">
        <v>2946</v>
      </c>
      <c r="E596" s="0" t="s">
        <v>4111</v>
      </c>
      <c r="F596" s="0" t="str">
        <f aca="false">LEFT($A596,6)&amp;"0"</f>
        <v>51-8090</v>
      </c>
      <c r="G596" s="0" t="n">
        <f aca="false">COUNTIF('HBS Occupation Detail'!$G$3:$G$912,$A596)</f>
        <v>1</v>
      </c>
      <c r="H596" s="27" t="n">
        <f aca="false">AVERAGEIF('HBS Occupation Detail'!$G$3:$G$912,$A596,'HBS Occupation Detail'!$E$3:$E$912)</f>
        <v>0.1</v>
      </c>
      <c r="I596" s="27" t="n">
        <f aca="false">AVERAGEIF('HBS Occupation Detail'!$G$3:$G$912,$A596,'HBS Occupation Detail'!$F$3:$F$912)</f>
        <v>0.33</v>
      </c>
      <c r="J596" s="27" t="n">
        <f aca="false">_xlfn.MAXIFS('HBS Occupation Detail'!$E$3:$E$912,'HBS Occupation Detail'!$G$3:$G$912,$A596)-_xlfn.MINIFS('HBS Occupation Detail'!$E$3:$E$912,'HBS Occupation Detail'!$G$3:$G$912,$A596)</f>
        <v>0</v>
      </c>
      <c r="K596" s="24" t="n">
        <f aca="false">IFERROR(INDEX('BLS OEWS May2025'!$D$3:$D$1396,MATCH($A596,'BLS OEWS May2025'!$A$3:$A$1396,0)),0)</f>
        <v>14080</v>
      </c>
      <c r="L596" s="0" t="str">
        <f aca="false">IF(H596&gt;='Exposure Bands'!$B$6,"High",IF(H596&gt;='Exposure Bands'!$B$5,"Elevated",IF(H596&gt;='Exposure Bands'!$B$4,"Moderate","Low")))</f>
        <v>Low</v>
      </c>
      <c r="M596" s="28"/>
    </row>
    <row r="597" customFormat="false" ht="15" hidden="false" customHeight="true" outlineLevel="0" collapsed="false">
      <c r="A597" s="0" t="s">
        <v>1293</v>
      </c>
      <c r="B597" s="0" t="str">
        <f aca="false">IFERROR(INDEX('BLS OEWS May2025'!$B$3:$B$1396,MATCH($A597,'BLS OEWS May2025'!$A$3:$A$1396,0)),"")</f>
        <v>Nursing Assistants</v>
      </c>
      <c r="C597" s="0" t="s">
        <v>2705</v>
      </c>
      <c r="D597" s="0" t="s">
        <v>2721</v>
      </c>
      <c r="E597" s="0" t="s">
        <v>4117</v>
      </c>
      <c r="F597" s="0" t="str">
        <f aca="false">LEFT($A597,6)&amp;"0"</f>
        <v>31-1130</v>
      </c>
      <c r="G597" s="0" t="n">
        <f aca="false">COUNTIF('HBS Occupation Detail'!$G$3:$G$912,$A597)</f>
        <v>1</v>
      </c>
      <c r="H597" s="27" t="n">
        <f aca="false">AVERAGEIF('HBS Occupation Detail'!$G$3:$G$912,$A597,'HBS Occupation Detail'!$E$3:$E$912)</f>
        <v>0.1</v>
      </c>
      <c r="I597" s="27" t="n">
        <f aca="false">AVERAGEIF('HBS Occupation Detail'!$G$3:$G$912,$A597,'HBS Occupation Detail'!$F$3:$F$912)</f>
        <v>0.2</v>
      </c>
      <c r="J597" s="27" t="n">
        <f aca="false">_xlfn.MAXIFS('HBS Occupation Detail'!$E$3:$E$912,'HBS Occupation Detail'!$G$3:$G$912,$A597)-_xlfn.MINIFS('HBS Occupation Detail'!$E$3:$E$912,'HBS Occupation Detail'!$G$3:$G$912,$A597)</f>
        <v>0</v>
      </c>
      <c r="K597" s="24" t="n">
        <f aca="false">IFERROR(INDEX('BLS OEWS May2025'!$D$3:$D$1396,MATCH($A597,'BLS OEWS May2025'!$A$3:$A$1396,0)),0)</f>
        <v>1448910</v>
      </c>
      <c r="L597" s="0" t="str">
        <f aca="false">IF(H597&gt;='Exposure Bands'!$B$6,"High",IF(H597&gt;='Exposure Bands'!$B$5,"Elevated",IF(H597&gt;='Exposure Bands'!$B$4,"Moderate","Low")))</f>
        <v>Low</v>
      </c>
      <c r="M597" s="28"/>
    </row>
    <row r="598" customFormat="false" ht="15" hidden="false" customHeight="true" outlineLevel="0" collapsed="false">
      <c r="A598" s="0" t="s">
        <v>2362</v>
      </c>
      <c r="B598" s="0" t="str">
        <f aca="false">IFERROR(INDEX('BLS OEWS May2025'!$B$3:$B$1396,MATCH($A598,'BLS OEWS May2025'!$A$3:$A$1396,0)),"")</f>
        <v>Print Binding and Finishing Workers</v>
      </c>
      <c r="C598" s="0" t="s">
        <v>2705</v>
      </c>
      <c r="D598" s="0" t="s">
        <v>2946</v>
      </c>
      <c r="E598" s="0" t="s">
        <v>4119</v>
      </c>
      <c r="F598" s="0" t="str">
        <f aca="false">LEFT($A598,6)&amp;"0"</f>
        <v>51-5110</v>
      </c>
      <c r="G598" s="0" t="n">
        <f aca="false">COUNTIF('HBS Occupation Detail'!$G$3:$G$912,$A598)</f>
        <v>1</v>
      </c>
      <c r="H598" s="27" t="n">
        <f aca="false">AVERAGEIF('HBS Occupation Detail'!$G$3:$G$912,$A598,'HBS Occupation Detail'!$E$3:$E$912)</f>
        <v>0.1</v>
      </c>
      <c r="I598" s="27" t="n">
        <f aca="false">AVERAGEIF('HBS Occupation Detail'!$G$3:$G$912,$A598,'HBS Occupation Detail'!$F$3:$F$912)</f>
        <v>0.21</v>
      </c>
      <c r="J598" s="27" t="n">
        <f aca="false">_xlfn.MAXIFS('HBS Occupation Detail'!$E$3:$E$912,'HBS Occupation Detail'!$G$3:$G$912,$A598)-_xlfn.MINIFS('HBS Occupation Detail'!$E$3:$E$912,'HBS Occupation Detail'!$G$3:$G$912,$A598)</f>
        <v>0</v>
      </c>
      <c r="K598" s="24" t="n">
        <f aca="false">IFERROR(INDEX('BLS OEWS May2025'!$D$3:$D$1396,MATCH($A598,'BLS OEWS May2025'!$A$3:$A$1396,0)),0)</f>
        <v>33180</v>
      </c>
      <c r="L598" s="0" t="str">
        <f aca="false">IF(H598&gt;='Exposure Bands'!$B$6,"High",IF(H598&gt;='Exposure Bands'!$B$5,"Elevated",IF(H598&gt;='Exposure Bands'!$B$4,"Moderate","Low")))</f>
        <v>Low</v>
      </c>
      <c r="M598" s="28"/>
    </row>
    <row r="599" customFormat="false" ht="15" hidden="false" customHeight="true" outlineLevel="0" collapsed="false">
      <c r="A599" s="0" t="s">
        <v>2074</v>
      </c>
      <c r="B599" s="0" t="str">
        <f aca="false">IFERROR(INDEX('BLS OEWS May2025'!$B$3:$B$1396,MATCH($A599,'BLS OEWS May2025'!$A$3:$A$1396,0)),"")</f>
        <v>Loading and Moving Machine Operators, Underground Mining</v>
      </c>
      <c r="C599" s="0" t="s">
        <v>2705</v>
      </c>
      <c r="D599" s="0" t="s">
        <v>2946</v>
      </c>
      <c r="E599" s="0" t="s">
        <v>4123</v>
      </c>
      <c r="F599" s="0" t="str">
        <f aca="false">LEFT($A599,6)&amp;"0"</f>
        <v>47-5040</v>
      </c>
      <c r="G599" s="0" t="n">
        <f aca="false">COUNTIF('HBS Occupation Detail'!$G$3:$G$912,$A599)</f>
        <v>1</v>
      </c>
      <c r="H599" s="27" t="n">
        <f aca="false">AVERAGEIF('HBS Occupation Detail'!$G$3:$G$912,$A599,'HBS Occupation Detail'!$E$3:$E$912)</f>
        <v>0.1</v>
      </c>
      <c r="I599" s="27" t="n">
        <f aca="false">AVERAGEIF('HBS Occupation Detail'!$G$3:$G$912,$A599,'HBS Occupation Detail'!$F$3:$F$912)</f>
        <v>0.18</v>
      </c>
      <c r="J599" s="27" t="n">
        <f aca="false">_xlfn.MAXIFS('HBS Occupation Detail'!$E$3:$E$912,'HBS Occupation Detail'!$G$3:$G$912,$A599)-_xlfn.MINIFS('HBS Occupation Detail'!$E$3:$E$912,'HBS Occupation Detail'!$G$3:$G$912,$A599)</f>
        <v>0</v>
      </c>
      <c r="K599" s="24" t="n">
        <f aca="false">IFERROR(INDEX('BLS OEWS May2025'!$D$3:$D$1396,MATCH($A599,'BLS OEWS May2025'!$A$3:$A$1396,0)),0)</f>
        <v>5930</v>
      </c>
      <c r="L599" s="0" t="str">
        <f aca="false">IF(H599&gt;='Exposure Bands'!$B$6,"High",IF(H599&gt;='Exposure Bands'!$B$5,"Elevated",IF(H599&gt;='Exposure Bands'!$B$4,"Moderate","Low")))</f>
        <v>Low</v>
      </c>
      <c r="M599" s="28"/>
    </row>
    <row r="600" customFormat="false" ht="15" hidden="false" customHeight="true" outlineLevel="0" collapsed="false">
      <c r="A600" s="0" t="s">
        <v>2061</v>
      </c>
      <c r="B600" s="0" t="str">
        <f aca="false">IFERROR(INDEX('BLS OEWS May2025'!$B$3:$B$1396,MATCH($A600,'BLS OEWS May2025'!$A$3:$A$1396,0)),"")</f>
        <v>Excavating and Loading Machine and Dragline Operators, Surface Mining</v>
      </c>
      <c r="C600" s="0" t="s">
        <v>2705</v>
      </c>
      <c r="D600" s="0" t="s">
        <v>2946</v>
      </c>
      <c r="E600" s="0" t="s">
        <v>4125</v>
      </c>
      <c r="F600" s="0" t="str">
        <f aca="false">LEFT($A600,6)&amp;"0"</f>
        <v>47-5020</v>
      </c>
      <c r="G600" s="0" t="n">
        <f aca="false">COUNTIF('HBS Occupation Detail'!$G$3:$G$912,$A600)</f>
        <v>1</v>
      </c>
      <c r="H600" s="27" t="n">
        <f aca="false">AVERAGEIF('HBS Occupation Detail'!$G$3:$G$912,$A600,'HBS Occupation Detail'!$E$3:$E$912)</f>
        <v>0.1</v>
      </c>
      <c r="I600" s="27" t="n">
        <f aca="false">AVERAGEIF('HBS Occupation Detail'!$G$3:$G$912,$A600,'HBS Occupation Detail'!$F$3:$F$912)</f>
        <v>0.23</v>
      </c>
      <c r="J600" s="27" t="n">
        <f aca="false">_xlfn.MAXIFS('HBS Occupation Detail'!$E$3:$E$912,'HBS Occupation Detail'!$G$3:$G$912,$A600)-_xlfn.MINIFS('HBS Occupation Detail'!$E$3:$E$912,'HBS Occupation Detail'!$G$3:$G$912,$A600)</f>
        <v>0</v>
      </c>
      <c r="K600" s="24" t="n">
        <f aca="false">IFERROR(INDEX('BLS OEWS May2025'!$D$3:$D$1396,MATCH($A600,'BLS OEWS May2025'!$A$3:$A$1396,0)),0)</f>
        <v>34480</v>
      </c>
      <c r="L600" s="0" t="str">
        <f aca="false">IF(H600&gt;='Exposure Bands'!$B$6,"High",IF(H600&gt;='Exposure Bands'!$B$5,"Elevated",IF(H600&gt;='Exposure Bands'!$B$4,"Moderate","Low")))</f>
        <v>Low</v>
      </c>
      <c r="M600" s="28"/>
    </row>
    <row r="601" customFormat="false" ht="15" hidden="false" customHeight="true" outlineLevel="0" collapsed="false">
      <c r="A601" s="0" t="s">
        <v>2280</v>
      </c>
      <c r="B601" s="0" t="str">
        <f aca="false">IFERROR(INDEX('BLS OEWS May2025'!$B$3:$B$1396,MATCH($A601,'BLS OEWS May2025'!$A$3:$A$1396,0)),"")</f>
        <v>Food and Tobacco Roasting, Baking, and Drying Machine Operators and Tenders</v>
      </c>
      <c r="C601" s="0" t="s">
        <v>2705</v>
      </c>
      <c r="D601" s="0" t="s">
        <v>2946</v>
      </c>
      <c r="E601" s="0" t="s">
        <v>4127</v>
      </c>
      <c r="F601" s="0" t="str">
        <f aca="false">LEFT($A601,6)&amp;"0"</f>
        <v>51-3090</v>
      </c>
      <c r="G601" s="0" t="n">
        <f aca="false">COUNTIF('HBS Occupation Detail'!$G$3:$G$912,$A601)</f>
        <v>1</v>
      </c>
      <c r="H601" s="27" t="n">
        <f aca="false">AVERAGEIF('HBS Occupation Detail'!$G$3:$G$912,$A601,'HBS Occupation Detail'!$E$3:$E$912)</f>
        <v>0.1</v>
      </c>
      <c r="I601" s="27" t="n">
        <f aca="false">AVERAGEIF('HBS Occupation Detail'!$G$3:$G$912,$A601,'HBS Occupation Detail'!$F$3:$F$912)</f>
        <v>0.18</v>
      </c>
      <c r="J601" s="27" t="n">
        <f aca="false">_xlfn.MAXIFS('HBS Occupation Detail'!$E$3:$E$912,'HBS Occupation Detail'!$G$3:$G$912,$A601)-_xlfn.MINIFS('HBS Occupation Detail'!$E$3:$E$912,'HBS Occupation Detail'!$G$3:$G$912,$A601)</f>
        <v>0</v>
      </c>
      <c r="K601" s="24" t="n">
        <f aca="false">IFERROR(INDEX('BLS OEWS May2025'!$D$3:$D$1396,MATCH($A601,'BLS OEWS May2025'!$A$3:$A$1396,0)),0)</f>
        <v>20370</v>
      </c>
      <c r="L601" s="0" t="str">
        <f aca="false">IF(H601&gt;='Exposure Bands'!$B$6,"High",IF(H601&gt;='Exposure Bands'!$B$5,"Elevated",IF(H601&gt;='Exposure Bands'!$B$4,"Moderate","Low")))</f>
        <v>Low</v>
      </c>
      <c r="M601" s="28"/>
    </row>
    <row r="602" customFormat="false" ht="15" hidden="false" customHeight="true" outlineLevel="0" collapsed="false">
      <c r="A602" s="0" t="s">
        <v>2177</v>
      </c>
      <c r="B602" s="0" t="str">
        <f aca="false">IFERROR(INDEX('BLS OEWS May2025'!$B$3:$B$1396,MATCH($A602,'BLS OEWS May2025'!$A$3:$A$1396,0)),"")</f>
        <v>Heating, Air Conditioning, and Refrigeration Mechanics and Installers</v>
      </c>
      <c r="C602" s="0" t="s">
        <v>2705</v>
      </c>
      <c r="D602" s="0" t="s">
        <v>2769</v>
      </c>
      <c r="E602" s="0" t="s">
        <v>4129</v>
      </c>
      <c r="F602" s="0" t="str">
        <f aca="false">LEFT($A602,6)&amp;"0"</f>
        <v>49-9020</v>
      </c>
      <c r="G602" s="0" t="n">
        <f aca="false">COUNTIF('HBS Occupation Detail'!$G$3:$G$912,$A602)</f>
        <v>1</v>
      </c>
      <c r="H602" s="27" t="n">
        <f aca="false">AVERAGEIF('HBS Occupation Detail'!$G$3:$G$912,$A602,'HBS Occupation Detail'!$E$3:$E$912)</f>
        <v>0.1</v>
      </c>
      <c r="I602" s="27" t="n">
        <f aca="false">AVERAGEIF('HBS Occupation Detail'!$G$3:$G$912,$A602,'HBS Occupation Detail'!$F$3:$F$912)</f>
        <v>0.18</v>
      </c>
      <c r="J602" s="27" t="n">
        <f aca="false">_xlfn.MAXIFS('HBS Occupation Detail'!$E$3:$E$912,'HBS Occupation Detail'!$G$3:$G$912,$A602)-_xlfn.MINIFS('HBS Occupation Detail'!$E$3:$E$912,'HBS Occupation Detail'!$G$3:$G$912,$A602)</f>
        <v>0</v>
      </c>
      <c r="K602" s="24" t="n">
        <f aca="false">IFERROR(INDEX('BLS OEWS May2025'!$D$3:$D$1396,MATCH($A602,'BLS OEWS May2025'!$A$3:$A$1396,0)),0)</f>
        <v>409670</v>
      </c>
      <c r="L602" s="0" t="str">
        <f aca="false">IF(H602&gt;='Exposure Bands'!$B$6,"High",IF(H602&gt;='Exposure Bands'!$B$5,"Elevated",IF(H602&gt;='Exposure Bands'!$B$4,"Moderate","Low")))</f>
        <v>Low</v>
      </c>
      <c r="M602" s="28"/>
    </row>
    <row r="603" customFormat="false" ht="15" hidden="false" customHeight="true" outlineLevel="0" collapsed="false">
      <c r="A603" s="0" t="s">
        <v>1093</v>
      </c>
      <c r="B603" s="0" t="str">
        <f aca="false">IFERROR(INDEX('BLS OEWS May2025'!$B$3:$B$1396,MATCH($A603,'BLS OEWS May2025'!$A$3:$A$1396,0)),"")</f>
        <v>Film and Video Editors</v>
      </c>
      <c r="C603" s="0" t="s">
        <v>2705</v>
      </c>
      <c r="D603" s="0" t="s">
        <v>2716</v>
      </c>
      <c r="E603" s="0" t="s">
        <v>4131</v>
      </c>
      <c r="F603" s="0" t="str">
        <f aca="false">LEFT($A603,6)&amp;"0"</f>
        <v>27-4030</v>
      </c>
      <c r="G603" s="0" t="n">
        <f aca="false">COUNTIF('HBS Occupation Detail'!$G$3:$G$912,$A603)</f>
        <v>1</v>
      </c>
      <c r="H603" s="27" t="n">
        <f aca="false">AVERAGEIF('HBS Occupation Detail'!$G$3:$G$912,$A603,'HBS Occupation Detail'!$E$3:$E$912)</f>
        <v>0.1</v>
      </c>
      <c r="I603" s="27" t="n">
        <f aca="false">AVERAGEIF('HBS Occupation Detail'!$G$3:$G$912,$A603,'HBS Occupation Detail'!$F$3:$F$912)</f>
        <v>0.25</v>
      </c>
      <c r="J603" s="27" t="n">
        <f aca="false">_xlfn.MAXIFS('HBS Occupation Detail'!$E$3:$E$912,'HBS Occupation Detail'!$G$3:$G$912,$A603)-_xlfn.MINIFS('HBS Occupation Detail'!$E$3:$E$912,'HBS Occupation Detail'!$G$3:$G$912,$A603)</f>
        <v>0</v>
      </c>
      <c r="K603" s="24" t="n">
        <f aca="false">IFERROR(INDEX('BLS OEWS May2025'!$D$3:$D$1396,MATCH($A603,'BLS OEWS May2025'!$A$3:$A$1396,0)),0)</f>
        <v>25610</v>
      </c>
      <c r="L603" s="0" t="str">
        <f aca="false">IF(H603&gt;='Exposure Bands'!$B$6,"High",IF(H603&gt;='Exposure Bands'!$B$5,"Elevated",IF(H603&gt;='Exposure Bands'!$B$4,"Moderate","Low")))</f>
        <v>Low</v>
      </c>
      <c r="M603" s="28"/>
    </row>
    <row r="604" customFormat="false" ht="15" hidden="false" customHeight="true" outlineLevel="0" collapsed="false">
      <c r="A604" s="0" t="s">
        <v>2173</v>
      </c>
      <c r="B604" s="0" t="str">
        <f aca="false">IFERROR(INDEX('BLS OEWS May2025'!$B$3:$B$1396,MATCH($A604,'BLS OEWS May2025'!$A$3:$A$1396,0)),"")</f>
        <v>Control and Valve Installers and Repairers, Except Mechanical Door</v>
      </c>
      <c r="C604" s="0" t="s">
        <v>2705</v>
      </c>
      <c r="D604" s="0" t="s">
        <v>2769</v>
      </c>
      <c r="E604" s="0" t="s">
        <v>4133</v>
      </c>
      <c r="F604" s="0" t="str">
        <f aca="false">LEFT($A604,6)&amp;"0"</f>
        <v>49-9010</v>
      </c>
      <c r="G604" s="0" t="n">
        <f aca="false">COUNTIF('HBS Occupation Detail'!$G$3:$G$912,$A604)</f>
        <v>1</v>
      </c>
      <c r="H604" s="27" t="n">
        <f aca="false">AVERAGEIF('HBS Occupation Detail'!$G$3:$G$912,$A604,'HBS Occupation Detail'!$E$3:$E$912)</f>
        <v>0.1</v>
      </c>
      <c r="I604" s="27" t="n">
        <f aca="false">AVERAGEIF('HBS Occupation Detail'!$G$3:$G$912,$A604,'HBS Occupation Detail'!$F$3:$F$912)</f>
        <v>0.23</v>
      </c>
      <c r="J604" s="27" t="n">
        <f aca="false">_xlfn.MAXIFS('HBS Occupation Detail'!$E$3:$E$912,'HBS Occupation Detail'!$G$3:$G$912,$A604)-_xlfn.MINIFS('HBS Occupation Detail'!$E$3:$E$912,'HBS Occupation Detail'!$G$3:$G$912,$A604)</f>
        <v>0</v>
      </c>
      <c r="K604" s="24" t="n">
        <f aca="false">IFERROR(INDEX('BLS OEWS May2025'!$D$3:$D$1396,MATCH($A604,'BLS OEWS May2025'!$A$3:$A$1396,0)),0)</f>
        <v>48240</v>
      </c>
      <c r="L604" s="0" t="str">
        <f aca="false">IF(H604&gt;='Exposure Bands'!$B$6,"High",IF(H604&gt;='Exposure Bands'!$B$5,"Elevated",IF(H604&gt;='Exposure Bands'!$B$4,"Moderate","Low")))</f>
        <v>Low</v>
      </c>
      <c r="M604" s="28"/>
    </row>
    <row r="605" customFormat="false" ht="15" hidden="false" customHeight="true" outlineLevel="0" collapsed="false">
      <c r="A605" s="0" t="s">
        <v>1082</v>
      </c>
      <c r="B605" s="0" t="str">
        <f aca="false">IFERROR(INDEX('BLS OEWS May2025'!$B$3:$B$1396,MATCH($A605,'BLS OEWS May2025'!$A$3:$A$1396,0)),"")</f>
        <v>Sound Engineering Technicians</v>
      </c>
      <c r="C605" s="0" t="s">
        <v>2705</v>
      </c>
      <c r="D605" s="0" t="s">
        <v>2716</v>
      </c>
      <c r="E605" s="0" t="s">
        <v>4135</v>
      </c>
      <c r="F605" s="0" t="str">
        <f aca="false">LEFT($A605,6)&amp;"0"</f>
        <v>27-4010</v>
      </c>
      <c r="G605" s="0" t="n">
        <f aca="false">COUNTIF('HBS Occupation Detail'!$G$3:$G$912,$A605)</f>
        <v>1</v>
      </c>
      <c r="H605" s="27" t="n">
        <f aca="false">AVERAGEIF('HBS Occupation Detail'!$G$3:$G$912,$A605,'HBS Occupation Detail'!$E$3:$E$912)</f>
        <v>0.1</v>
      </c>
      <c r="I605" s="27" t="n">
        <f aca="false">AVERAGEIF('HBS Occupation Detail'!$G$3:$G$912,$A605,'HBS Occupation Detail'!$F$3:$F$912)</f>
        <v>0.23</v>
      </c>
      <c r="J605" s="27" t="n">
        <f aca="false">_xlfn.MAXIFS('HBS Occupation Detail'!$E$3:$E$912,'HBS Occupation Detail'!$G$3:$G$912,$A605)-_xlfn.MINIFS('HBS Occupation Detail'!$E$3:$E$912,'HBS Occupation Detail'!$G$3:$G$912,$A605)</f>
        <v>0</v>
      </c>
      <c r="K605" s="24" t="n">
        <f aca="false">IFERROR(INDEX('BLS OEWS May2025'!$D$3:$D$1396,MATCH($A605,'BLS OEWS May2025'!$A$3:$A$1396,0)),0)</f>
        <v>13080</v>
      </c>
      <c r="L605" s="0" t="str">
        <f aca="false">IF(H605&gt;='Exposure Bands'!$B$6,"High",IF(H605&gt;='Exposure Bands'!$B$5,"Elevated",IF(H605&gt;='Exposure Bands'!$B$4,"Moderate","Low")))</f>
        <v>Low</v>
      </c>
      <c r="M605" s="28"/>
    </row>
    <row r="606" customFormat="false" ht="15" hidden="false" customHeight="true" outlineLevel="0" collapsed="false">
      <c r="A606" s="0" t="s">
        <v>1407</v>
      </c>
      <c r="B606" s="0" t="str">
        <f aca="false">IFERROR(INDEX('BLS OEWS May2025'!$B$3:$B$1396,MATCH($A606,'BLS OEWS May2025'!$A$3:$A$1396,0)),"")</f>
        <v>Lifeguards, Ski Patrol, and Other Recreational Protective Service Workers</v>
      </c>
      <c r="C606" s="0" t="s">
        <v>2705</v>
      </c>
      <c r="D606" s="0" t="s">
        <v>2769</v>
      </c>
      <c r="E606" s="0" t="s">
        <v>4137</v>
      </c>
      <c r="F606" s="0" t="str">
        <f aca="false">LEFT($A606,6)&amp;"0"</f>
        <v>33-9090</v>
      </c>
      <c r="G606" s="0" t="n">
        <f aca="false">COUNTIF('HBS Occupation Detail'!$G$3:$G$912,$A606)</f>
        <v>1</v>
      </c>
      <c r="H606" s="27" t="n">
        <f aca="false">AVERAGEIF('HBS Occupation Detail'!$G$3:$G$912,$A606,'HBS Occupation Detail'!$E$3:$E$912)</f>
        <v>0.1</v>
      </c>
      <c r="I606" s="27" t="n">
        <f aca="false">AVERAGEIF('HBS Occupation Detail'!$G$3:$G$912,$A606,'HBS Occupation Detail'!$F$3:$F$912)</f>
        <v>0.22</v>
      </c>
      <c r="J606" s="27" t="n">
        <f aca="false">_xlfn.MAXIFS('HBS Occupation Detail'!$E$3:$E$912,'HBS Occupation Detail'!$G$3:$G$912,$A606)-_xlfn.MINIFS('HBS Occupation Detail'!$E$3:$E$912,'HBS Occupation Detail'!$G$3:$G$912,$A606)</f>
        <v>0</v>
      </c>
      <c r="K606" s="24" t="n">
        <f aca="false">IFERROR(INDEX('BLS OEWS May2025'!$D$3:$D$1396,MATCH($A606,'BLS OEWS May2025'!$A$3:$A$1396,0)),0)</f>
        <v>157550</v>
      </c>
      <c r="L606" s="0" t="str">
        <f aca="false">IF(H606&gt;='Exposure Bands'!$B$6,"High",IF(H606&gt;='Exposure Bands'!$B$5,"Elevated",IF(H606&gt;='Exposure Bands'!$B$4,"Moderate","Low")))</f>
        <v>Low</v>
      </c>
      <c r="M606" s="28"/>
    </row>
    <row r="607" customFormat="false" ht="15" hidden="false" customHeight="true" outlineLevel="0" collapsed="false">
      <c r="A607" s="0" t="s">
        <v>2055</v>
      </c>
      <c r="B607" s="0" t="str">
        <f aca="false">IFERROR(INDEX('BLS OEWS May2025'!$B$3:$B$1396,MATCH($A607,'BLS OEWS May2025'!$A$3:$A$1396,0)),"")</f>
        <v>Rotary Drill Operators, Oil and Gas</v>
      </c>
      <c r="C607" s="0" t="s">
        <v>2705</v>
      </c>
      <c r="D607" s="0" t="s">
        <v>2946</v>
      </c>
      <c r="E607" s="0" t="s">
        <v>4139</v>
      </c>
      <c r="F607" s="0" t="str">
        <f aca="false">LEFT($A607,6)&amp;"0"</f>
        <v>47-5010</v>
      </c>
      <c r="G607" s="0" t="n">
        <f aca="false">COUNTIF('HBS Occupation Detail'!$G$3:$G$912,$A607)</f>
        <v>1</v>
      </c>
      <c r="H607" s="27" t="n">
        <f aca="false">AVERAGEIF('HBS Occupation Detail'!$G$3:$G$912,$A607,'HBS Occupation Detail'!$E$3:$E$912)</f>
        <v>0.1</v>
      </c>
      <c r="I607" s="27" t="n">
        <f aca="false">AVERAGEIF('HBS Occupation Detail'!$G$3:$G$912,$A607,'HBS Occupation Detail'!$F$3:$F$912)</f>
        <v>0.18</v>
      </c>
      <c r="J607" s="27" t="n">
        <f aca="false">_xlfn.MAXIFS('HBS Occupation Detail'!$E$3:$E$912,'HBS Occupation Detail'!$G$3:$G$912,$A607)-_xlfn.MINIFS('HBS Occupation Detail'!$E$3:$E$912,'HBS Occupation Detail'!$G$3:$G$912,$A607)</f>
        <v>0</v>
      </c>
      <c r="K607" s="24" t="n">
        <f aca="false">IFERROR(INDEX('BLS OEWS May2025'!$D$3:$D$1396,MATCH($A607,'BLS OEWS May2025'!$A$3:$A$1396,0)),0)</f>
        <v>12600</v>
      </c>
      <c r="L607" s="0" t="str">
        <f aca="false">IF(H607&gt;='Exposure Bands'!$B$6,"High",IF(H607&gt;='Exposure Bands'!$B$5,"Elevated",IF(H607&gt;='Exposure Bands'!$B$4,"Moderate","Low")))</f>
        <v>Low</v>
      </c>
      <c r="M607" s="28"/>
    </row>
    <row r="608" customFormat="false" ht="15" hidden="false" customHeight="true" outlineLevel="0" collapsed="false">
      <c r="A608" s="0" t="s">
        <v>2571</v>
      </c>
      <c r="B608" s="0" t="str">
        <f aca="false">IFERROR(INDEX('BLS OEWS May2025'!$B$3:$B$1396,MATCH($A608,'BLS OEWS May2025'!$A$3:$A$1396,0)),"")</f>
        <v>Ambulance Drivers and Attendants, Except Emergency Medical Technicians</v>
      </c>
      <c r="C608" s="0" t="s">
        <v>2705</v>
      </c>
      <c r="D608" s="0" t="s">
        <v>2946</v>
      </c>
      <c r="E608" s="0" t="s">
        <v>4141</v>
      </c>
      <c r="F608" s="0" t="str">
        <f aca="false">LEFT($A608,6)&amp;"0"</f>
        <v>53-3010</v>
      </c>
      <c r="G608" s="0" t="n">
        <f aca="false">COUNTIF('HBS Occupation Detail'!$G$3:$G$912,$A608)</f>
        <v>1</v>
      </c>
      <c r="H608" s="27" t="n">
        <f aca="false">AVERAGEIF('HBS Occupation Detail'!$G$3:$G$912,$A608,'HBS Occupation Detail'!$E$3:$E$912)</f>
        <v>0.1</v>
      </c>
      <c r="I608" s="27" t="n">
        <f aca="false">AVERAGEIF('HBS Occupation Detail'!$G$3:$G$912,$A608,'HBS Occupation Detail'!$F$3:$F$912)</f>
        <v>0.17</v>
      </c>
      <c r="J608" s="27" t="n">
        <f aca="false">_xlfn.MAXIFS('HBS Occupation Detail'!$E$3:$E$912,'HBS Occupation Detail'!$G$3:$G$912,$A608)-_xlfn.MINIFS('HBS Occupation Detail'!$E$3:$E$912,'HBS Occupation Detail'!$G$3:$G$912,$A608)</f>
        <v>0</v>
      </c>
      <c r="K608" s="24" t="n">
        <f aca="false">IFERROR(INDEX('BLS OEWS May2025'!$D$3:$D$1396,MATCH($A608,'BLS OEWS May2025'!$A$3:$A$1396,0)),0)</f>
        <v>12630</v>
      </c>
      <c r="L608" s="0" t="str">
        <f aca="false">IF(H608&gt;='Exposure Bands'!$B$6,"High",IF(H608&gt;='Exposure Bands'!$B$5,"Elevated",IF(H608&gt;='Exposure Bands'!$B$4,"Moderate","Low")))</f>
        <v>Low</v>
      </c>
      <c r="M608" s="28"/>
    </row>
    <row r="609" customFormat="false" ht="15" hidden="false" customHeight="true" outlineLevel="0" collapsed="false">
      <c r="A609" s="0" t="s">
        <v>2147</v>
      </c>
      <c r="B609" s="0" t="str">
        <f aca="false">IFERROR(INDEX('BLS OEWS May2025'!$B$3:$B$1396,MATCH($A609,'BLS OEWS May2025'!$A$3:$A$1396,0)),"")</f>
        <v>Mobile Heavy Equipment Mechanics, Except Engines</v>
      </c>
      <c r="C609" s="0" t="s">
        <v>2705</v>
      </c>
      <c r="D609" s="0" t="s">
        <v>2769</v>
      </c>
      <c r="E609" s="0" t="s">
        <v>4143</v>
      </c>
      <c r="F609" s="0" t="str">
        <f aca="false">LEFT($A609,6)&amp;"0"</f>
        <v>49-3040</v>
      </c>
      <c r="G609" s="0" t="n">
        <f aca="false">COUNTIF('HBS Occupation Detail'!$G$3:$G$912,$A609)</f>
        <v>1</v>
      </c>
      <c r="H609" s="27" t="n">
        <f aca="false">AVERAGEIF('HBS Occupation Detail'!$G$3:$G$912,$A609,'HBS Occupation Detail'!$E$3:$E$912)</f>
        <v>0.1</v>
      </c>
      <c r="I609" s="27" t="n">
        <f aca="false">AVERAGEIF('HBS Occupation Detail'!$G$3:$G$912,$A609,'HBS Occupation Detail'!$F$3:$F$912)</f>
        <v>0.32</v>
      </c>
      <c r="J609" s="27" t="n">
        <f aca="false">_xlfn.MAXIFS('HBS Occupation Detail'!$E$3:$E$912,'HBS Occupation Detail'!$G$3:$G$912,$A609)-_xlfn.MINIFS('HBS Occupation Detail'!$E$3:$E$912,'HBS Occupation Detail'!$G$3:$G$912,$A609)</f>
        <v>0</v>
      </c>
      <c r="K609" s="24" t="n">
        <f aca="false">IFERROR(INDEX('BLS OEWS May2025'!$D$3:$D$1396,MATCH($A609,'BLS OEWS May2025'!$A$3:$A$1396,0)),0)</f>
        <v>176600</v>
      </c>
      <c r="L609" s="0" t="str">
        <f aca="false">IF(H609&gt;='Exposure Bands'!$B$6,"High",IF(H609&gt;='Exposure Bands'!$B$5,"Elevated",IF(H609&gt;='Exposure Bands'!$B$4,"Moderate","Low")))</f>
        <v>Low</v>
      </c>
      <c r="M609" s="28"/>
    </row>
    <row r="610" customFormat="false" ht="15" hidden="false" customHeight="true" outlineLevel="0" collapsed="false">
      <c r="A610" s="0" t="s">
        <v>2490</v>
      </c>
      <c r="B610" s="0" t="str">
        <f aca="false">IFERROR(INDEX('BLS OEWS May2025'!$B$3:$B$1396,MATCH($A610,'BLS OEWS May2025'!$A$3:$A$1396,0)),"")</f>
        <v>Jewelers and Precious Stone and Metal Workers</v>
      </c>
      <c r="C610" s="0" t="s">
        <v>2705</v>
      </c>
      <c r="D610" s="0" t="s">
        <v>2946</v>
      </c>
      <c r="E610" s="0" t="s">
        <v>4486</v>
      </c>
      <c r="F610" s="0" t="str">
        <f aca="false">LEFT($A610,6)&amp;"0"</f>
        <v>51-9070</v>
      </c>
      <c r="G610" s="0" t="n">
        <f aca="false">COUNTIF('HBS Occupation Detail'!$G$3:$G$912,$A610)</f>
        <v>2</v>
      </c>
      <c r="H610" s="27" t="n">
        <f aca="false">AVERAGEIF('HBS Occupation Detail'!$G$3:$G$912,$A610,'HBS Occupation Detail'!$E$3:$E$912)</f>
        <v>0.095</v>
      </c>
      <c r="I610" s="27" t="n">
        <f aca="false">AVERAGEIF('HBS Occupation Detail'!$G$3:$G$912,$A610,'HBS Occupation Detail'!$F$3:$F$912)</f>
        <v>0.235</v>
      </c>
      <c r="J610" s="27" t="n">
        <f aca="false">_xlfn.MAXIFS('HBS Occupation Detail'!$E$3:$E$912,'HBS Occupation Detail'!$G$3:$G$912,$A610)-_xlfn.MINIFS('HBS Occupation Detail'!$E$3:$E$912,'HBS Occupation Detail'!$G$3:$G$912,$A610)</f>
        <v>0.09</v>
      </c>
      <c r="K610" s="24" t="n">
        <f aca="false">IFERROR(INDEX('BLS OEWS May2025'!$D$3:$D$1396,MATCH($A610,'BLS OEWS May2025'!$A$3:$A$1396,0)),0)</f>
        <v>22440</v>
      </c>
      <c r="L610" s="0" t="str">
        <f aca="false">IF(H610&gt;='Exposure Bands'!$B$6,"High",IF(H610&gt;='Exposure Bands'!$B$5,"Elevated",IF(H610&gt;='Exposure Bands'!$B$4,"Moderate","Low")))</f>
        <v>Low</v>
      </c>
      <c r="M610" s="28" t="s">
        <v>4558</v>
      </c>
    </row>
    <row r="611" customFormat="false" ht="15" hidden="false" customHeight="true" outlineLevel="0" collapsed="false">
      <c r="A611" s="0" t="s">
        <v>2037</v>
      </c>
      <c r="B611" s="0" t="str">
        <f aca="false">IFERROR(INDEX('BLS OEWS May2025'!$B$3:$B$1396,MATCH($A611,'BLS OEWS May2025'!$A$3:$A$1396,0)),"")</f>
        <v>Hazardous Materials Removal Workers</v>
      </c>
      <c r="C611" s="0" t="s">
        <v>2705</v>
      </c>
      <c r="D611" s="0" t="s">
        <v>2946</v>
      </c>
      <c r="E611" s="0" t="s">
        <v>4145</v>
      </c>
      <c r="F611" s="0" t="str">
        <f aca="false">LEFT($A611,6)&amp;"0"</f>
        <v>47-4040</v>
      </c>
      <c r="G611" s="0" t="n">
        <f aca="false">COUNTIF('HBS Occupation Detail'!$G$3:$G$912,$A611)</f>
        <v>1</v>
      </c>
      <c r="H611" s="27" t="n">
        <f aca="false">AVERAGEIF('HBS Occupation Detail'!$G$3:$G$912,$A611,'HBS Occupation Detail'!$E$3:$E$912)</f>
        <v>0.09</v>
      </c>
      <c r="I611" s="27" t="n">
        <f aca="false">AVERAGEIF('HBS Occupation Detail'!$G$3:$G$912,$A611,'HBS Occupation Detail'!$F$3:$F$912)</f>
        <v>0.24</v>
      </c>
      <c r="J611" s="27" t="n">
        <f aca="false">_xlfn.MAXIFS('HBS Occupation Detail'!$E$3:$E$912,'HBS Occupation Detail'!$G$3:$G$912,$A611)-_xlfn.MINIFS('HBS Occupation Detail'!$E$3:$E$912,'HBS Occupation Detail'!$G$3:$G$912,$A611)</f>
        <v>0</v>
      </c>
      <c r="K611" s="24" t="n">
        <f aca="false">IFERROR(INDEX('BLS OEWS May2025'!$D$3:$D$1396,MATCH($A611,'BLS OEWS May2025'!$A$3:$A$1396,0)),0)</f>
        <v>51710</v>
      </c>
      <c r="L611" s="0" t="str">
        <f aca="false">IF(H611&gt;='Exposure Bands'!$B$6,"High",IF(H611&gt;='Exposure Bands'!$B$5,"Elevated",IF(H611&gt;='Exposure Bands'!$B$4,"Moderate","Low")))</f>
        <v>Low</v>
      </c>
      <c r="M611" s="28"/>
    </row>
    <row r="612" customFormat="false" ht="15" hidden="false" customHeight="true" outlineLevel="0" collapsed="false">
      <c r="A612" s="0" t="s">
        <v>2304</v>
      </c>
      <c r="B612" s="0" t="str">
        <f aca="false">IFERROR(INDEX('BLS OEWS May2025'!$B$3:$B$1396,MATCH($A612,'BLS OEWS May2025'!$A$3:$A$1396,0)),"")</f>
        <v>Grinding, Lapping, Polishing, and Buffing Machine Tool Setters, Operators, and Tenders, Metal and Plastic</v>
      </c>
      <c r="C612" s="0" t="s">
        <v>2705</v>
      </c>
      <c r="D612" s="0" t="s">
        <v>2946</v>
      </c>
      <c r="E612" s="0" t="s">
        <v>4147</v>
      </c>
      <c r="F612" s="0" t="str">
        <f aca="false">LEFT($A612,6)&amp;"0"</f>
        <v>51-4030</v>
      </c>
      <c r="G612" s="0" t="n">
        <f aca="false">COUNTIF('HBS Occupation Detail'!$G$3:$G$912,$A612)</f>
        <v>1</v>
      </c>
      <c r="H612" s="27" t="n">
        <f aca="false">AVERAGEIF('HBS Occupation Detail'!$G$3:$G$912,$A612,'HBS Occupation Detail'!$E$3:$E$912)</f>
        <v>0.09</v>
      </c>
      <c r="I612" s="27" t="n">
        <f aca="false">AVERAGEIF('HBS Occupation Detail'!$G$3:$G$912,$A612,'HBS Occupation Detail'!$F$3:$F$912)</f>
        <v>0.29</v>
      </c>
      <c r="J612" s="27" t="n">
        <f aca="false">_xlfn.MAXIFS('HBS Occupation Detail'!$E$3:$E$912,'HBS Occupation Detail'!$G$3:$G$912,$A612)-_xlfn.MINIFS('HBS Occupation Detail'!$E$3:$E$912,'HBS Occupation Detail'!$G$3:$G$912,$A612)</f>
        <v>0</v>
      </c>
      <c r="K612" s="24" t="n">
        <f aca="false">IFERROR(INDEX('BLS OEWS May2025'!$D$3:$D$1396,MATCH($A612,'BLS OEWS May2025'!$A$3:$A$1396,0)),0)</f>
        <v>67000</v>
      </c>
      <c r="L612" s="0" t="str">
        <f aca="false">IF(H612&gt;='Exposure Bands'!$B$6,"High",IF(H612&gt;='Exposure Bands'!$B$5,"Elevated",IF(H612&gt;='Exposure Bands'!$B$4,"Moderate","Low")))</f>
        <v>Low</v>
      </c>
      <c r="M612" s="28"/>
    </row>
    <row r="613" customFormat="false" ht="15" hidden="false" customHeight="true" outlineLevel="0" collapsed="false">
      <c r="A613" s="0" t="s">
        <v>2345</v>
      </c>
      <c r="B613" s="0" t="str">
        <f aca="false">IFERROR(INDEX('BLS OEWS May2025'!$B$3:$B$1396,MATCH($A613,'BLS OEWS May2025'!$A$3:$A$1396,0)),"")</f>
        <v>Heat Treating Equipment Setters, Operators, and Tenders, Metal and Plastic</v>
      </c>
      <c r="C613" s="0" t="s">
        <v>2705</v>
      </c>
      <c r="D613" s="0" t="s">
        <v>2946</v>
      </c>
      <c r="E613" s="0" t="s">
        <v>4149</v>
      </c>
      <c r="F613" s="0" t="str">
        <f aca="false">LEFT($A613,6)&amp;"0"</f>
        <v>51-4190</v>
      </c>
      <c r="G613" s="0" t="n">
        <f aca="false">COUNTIF('HBS Occupation Detail'!$G$3:$G$912,$A613)</f>
        <v>1</v>
      </c>
      <c r="H613" s="27" t="n">
        <f aca="false">AVERAGEIF('HBS Occupation Detail'!$G$3:$G$912,$A613,'HBS Occupation Detail'!$E$3:$E$912)</f>
        <v>0.09</v>
      </c>
      <c r="I613" s="27" t="n">
        <f aca="false">AVERAGEIF('HBS Occupation Detail'!$G$3:$G$912,$A613,'HBS Occupation Detail'!$F$3:$F$912)</f>
        <v>0.22</v>
      </c>
      <c r="J613" s="27" t="n">
        <f aca="false">_xlfn.MAXIFS('HBS Occupation Detail'!$E$3:$E$912,'HBS Occupation Detail'!$G$3:$G$912,$A613)-_xlfn.MINIFS('HBS Occupation Detail'!$E$3:$E$912,'HBS Occupation Detail'!$G$3:$G$912,$A613)</f>
        <v>0</v>
      </c>
      <c r="K613" s="24" t="n">
        <f aca="false">IFERROR(INDEX('BLS OEWS May2025'!$D$3:$D$1396,MATCH($A613,'BLS OEWS May2025'!$A$3:$A$1396,0)),0)</f>
        <v>14000</v>
      </c>
      <c r="L613" s="0" t="str">
        <f aca="false">IF(H613&gt;='Exposure Bands'!$B$6,"High",IF(H613&gt;='Exposure Bands'!$B$5,"Elevated",IF(H613&gt;='Exposure Bands'!$B$4,"Moderate","Low")))</f>
        <v>Low</v>
      </c>
      <c r="M613" s="28"/>
    </row>
    <row r="614" customFormat="false" ht="15" hidden="false" customHeight="true" outlineLevel="0" collapsed="false">
      <c r="A614" s="0" t="s">
        <v>2403</v>
      </c>
      <c r="B614" s="0" t="str">
        <f aca="false">IFERROR(INDEX('BLS OEWS May2025'!$B$3:$B$1396,MATCH($A614,'BLS OEWS May2025'!$A$3:$A$1396,0)),"")</f>
        <v>Upholsterers</v>
      </c>
      <c r="C614" s="0" t="s">
        <v>2705</v>
      </c>
      <c r="D614" s="0" t="s">
        <v>2946</v>
      </c>
      <c r="E614" s="0" t="s">
        <v>2404</v>
      </c>
      <c r="F614" s="0" t="str">
        <f aca="false">LEFT($A614,6)&amp;"0"</f>
        <v>51-6090</v>
      </c>
      <c r="G614" s="0" t="n">
        <f aca="false">COUNTIF('HBS Occupation Detail'!$G$3:$G$912,$A614)</f>
        <v>1</v>
      </c>
      <c r="H614" s="27" t="n">
        <f aca="false">AVERAGEIF('HBS Occupation Detail'!$G$3:$G$912,$A614,'HBS Occupation Detail'!$E$3:$E$912)</f>
        <v>0.09</v>
      </c>
      <c r="I614" s="27" t="n">
        <f aca="false">AVERAGEIF('HBS Occupation Detail'!$G$3:$G$912,$A614,'HBS Occupation Detail'!$F$3:$F$912)</f>
        <v>0.24</v>
      </c>
      <c r="J614" s="27" t="n">
        <f aca="false">_xlfn.MAXIFS('HBS Occupation Detail'!$E$3:$E$912,'HBS Occupation Detail'!$G$3:$G$912,$A614)-_xlfn.MINIFS('HBS Occupation Detail'!$E$3:$E$912,'HBS Occupation Detail'!$G$3:$G$912,$A614)</f>
        <v>0</v>
      </c>
      <c r="K614" s="24" t="n">
        <f aca="false">IFERROR(INDEX('BLS OEWS May2025'!$D$3:$D$1396,MATCH($A614,'BLS OEWS May2025'!$A$3:$A$1396,0)),0)</f>
        <v>20140</v>
      </c>
      <c r="L614" s="0" t="str">
        <f aca="false">IF(H614&gt;='Exposure Bands'!$B$6,"High",IF(H614&gt;='Exposure Bands'!$B$5,"Elevated",IF(H614&gt;='Exposure Bands'!$B$4,"Moderate","Low")))</f>
        <v>Low</v>
      </c>
      <c r="M614" s="28"/>
    </row>
    <row r="615" customFormat="false" ht="15" hidden="false" customHeight="true" outlineLevel="0" collapsed="false">
      <c r="A615" s="0" t="s">
        <v>2681</v>
      </c>
      <c r="B615" s="0" t="str">
        <f aca="false">IFERROR(INDEX('BLS OEWS May2025'!$B$3:$B$1396,MATCH($A615,'BLS OEWS May2025'!$A$3:$A$1396,0)),"")</f>
        <v>Packers and Packagers, Hand</v>
      </c>
      <c r="C615" s="0" t="s">
        <v>2705</v>
      </c>
      <c r="D615" s="0" t="s">
        <v>2946</v>
      </c>
      <c r="E615" s="0" t="s">
        <v>4154</v>
      </c>
      <c r="F615" s="0" t="str">
        <f aca="false">LEFT($A615,6)&amp;"0"</f>
        <v>53-7060</v>
      </c>
      <c r="G615" s="0" t="n">
        <f aca="false">COUNTIF('HBS Occupation Detail'!$G$3:$G$912,$A615)</f>
        <v>1</v>
      </c>
      <c r="H615" s="27" t="n">
        <f aca="false">AVERAGEIF('HBS Occupation Detail'!$G$3:$G$912,$A615,'HBS Occupation Detail'!$E$3:$E$912)</f>
        <v>0.09</v>
      </c>
      <c r="I615" s="27" t="n">
        <f aca="false">AVERAGEIF('HBS Occupation Detail'!$G$3:$G$912,$A615,'HBS Occupation Detail'!$F$3:$F$912)</f>
        <v>0.16</v>
      </c>
      <c r="J615" s="27" t="n">
        <f aca="false">_xlfn.MAXIFS('HBS Occupation Detail'!$E$3:$E$912,'HBS Occupation Detail'!$G$3:$G$912,$A615)-_xlfn.MINIFS('HBS Occupation Detail'!$E$3:$E$912,'HBS Occupation Detail'!$G$3:$G$912,$A615)</f>
        <v>0</v>
      </c>
      <c r="K615" s="24" t="n">
        <f aca="false">IFERROR(INDEX('BLS OEWS May2025'!$D$3:$D$1396,MATCH($A615,'BLS OEWS May2025'!$A$3:$A$1396,0)),0)</f>
        <v>559820</v>
      </c>
      <c r="L615" s="0" t="str">
        <f aca="false">IF(H615&gt;='Exposure Bands'!$B$6,"High",IF(H615&gt;='Exposure Bands'!$B$5,"Elevated",IF(H615&gt;='Exposure Bands'!$B$4,"Moderate","Low")))</f>
        <v>Low</v>
      </c>
      <c r="M615" s="28"/>
    </row>
    <row r="616" customFormat="false" ht="15" hidden="false" customHeight="true" outlineLevel="0" collapsed="false">
      <c r="A616" s="0" t="s">
        <v>2524</v>
      </c>
      <c r="B616" s="0" t="str">
        <f aca="false">IFERROR(INDEX('BLS OEWS May2025'!$B$3:$B$1396,MATCH($A616,'BLS OEWS May2025'!$A$3:$A$1396,0)),"")</f>
        <v>Cleaning, Washing, and Metal Pickling Equipment Operators and Tenders</v>
      </c>
      <c r="C616" s="0" t="s">
        <v>2705</v>
      </c>
      <c r="D616" s="0" t="s">
        <v>2946</v>
      </c>
      <c r="E616" s="0" t="s">
        <v>4156</v>
      </c>
      <c r="F616" s="0" t="str">
        <f aca="false">LEFT($A616,6)&amp;"0"</f>
        <v>51-9190</v>
      </c>
      <c r="G616" s="0" t="n">
        <f aca="false">COUNTIF('HBS Occupation Detail'!$G$3:$G$912,$A616)</f>
        <v>1</v>
      </c>
      <c r="H616" s="27" t="n">
        <f aca="false">AVERAGEIF('HBS Occupation Detail'!$G$3:$G$912,$A616,'HBS Occupation Detail'!$E$3:$E$912)</f>
        <v>0.09</v>
      </c>
      <c r="I616" s="27" t="n">
        <f aca="false">AVERAGEIF('HBS Occupation Detail'!$G$3:$G$912,$A616,'HBS Occupation Detail'!$F$3:$F$912)</f>
        <v>0.16</v>
      </c>
      <c r="J616" s="27" t="n">
        <f aca="false">_xlfn.MAXIFS('HBS Occupation Detail'!$E$3:$E$912,'HBS Occupation Detail'!$G$3:$G$912,$A616)-_xlfn.MINIFS('HBS Occupation Detail'!$E$3:$E$912,'HBS Occupation Detail'!$G$3:$G$912,$A616)</f>
        <v>0</v>
      </c>
      <c r="K616" s="24" t="n">
        <f aca="false">IFERROR(INDEX('BLS OEWS May2025'!$D$3:$D$1396,MATCH($A616,'BLS OEWS May2025'!$A$3:$A$1396,0)),0)</f>
        <v>14760</v>
      </c>
      <c r="L616" s="0" t="str">
        <f aca="false">IF(H616&gt;='Exposure Bands'!$B$6,"High",IF(H616&gt;='Exposure Bands'!$B$5,"Elevated",IF(H616&gt;='Exposure Bands'!$B$4,"Moderate","Low")))</f>
        <v>Low</v>
      </c>
      <c r="M616" s="28"/>
    </row>
    <row r="617" customFormat="false" ht="15" hidden="false" customHeight="true" outlineLevel="0" collapsed="false">
      <c r="A617" s="0" t="s">
        <v>2292</v>
      </c>
      <c r="B617" s="0" t="str">
        <f aca="false">IFERROR(INDEX('BLS OEWS May2025'!$B$3:$B$1396,MATCH($A617,'BLS OEWS May2025'!$A$3:$A$1396,0)),"")</f>
        <v>Extruding and Drawing Machine Setters, Operators, and Tenders, Metal and Plastic</v>
      </c>
      <c r="C617" s="0" t="s">
        <v>2705</v>
      </c>
      <c r="D617" s="0" t="s">
        <v>2946</v>
      </c>
      <c r="E617" s="0" t="s">
        <v>4158</v>
      </c>
      <c r="F617" s="0" t="str">
        <f aca="false">LEFT($A617,6)&amp;"0"</f>
        <v>51-4020</v>
      </c>
      <c r="G617" s="0" t="n">
        <f aca="false">COUNTIF('HBS Occupation Detail'!$G$3:$G$912,$A617)</f>
        <v>1</v>
      </c>
      <c r="H617" s="27" t="n">
        <f aca="false">AVERAGEIF('HBS Occupation Detail'!$G$3:$G$912,$A617,'HBS Occupation Detail'!$E$3:$E$912)</f>
        <v>0.09</v>
      </c>
      <c r="I617" s="27" t="n">
        <f aca="false">AVERAGEIF('HBS Occupation Detail'!$G$3:$G$912,$A617,'HBS Occupation Detail'!$F$3:$F$912)</f>
        <v>0.22</v>
      </c>
      <c r="J617" s="27" t="n">
        <f aca="false">_xlfn.MAXIFS('HBS Occupation Detail'!$E$3:$E$912,'HBS Occupation Detail'!$G$3:$G$912,$A617)-_xlfn.MINIFS('HBS Occupation Detail'!$E$3:$E$912,'HBS Occupation Detail'!$G$3:$G$912,$A617)</f>
        <v>0</v>
      </c>
      <c r="K617" s="24" t="n">
        <f aca="false">IFERROR(INDEX('BLS OEWS May2025'!$D$3:$D$1396,MATCH($A617,'BLS OEWS May2025'!$A$3:$A$1396,0)),0)</f>
        <v>60840</v>
      </c>
      <c r="L617" s="0" t="str">
        <f aca="false">IF(H617&gt;='Exposure Bands'!$B$6,"High",IF(H617&gt;='Exposure Bands'!$B$5,"Elevated",IF(H617&gt;='Exposure Bands'!$B$4,"Moderate","Low")))</f>
        <v>Low</v>
      </c>
      <c r="M617" s="28"/>
    </row>
    <row r="618" customFormat="false" ht="15" hidden="false" customHeight="true" outlineLevel="0" collapsed="false">
      <c r="A618" s="0" t="s">
        <v>2463</v>
      </c>
      <c r="B618" s="0" t="str">
        <f aca="false">IFERROR(INDEX('BLS OEWS May2025'!$B$3:$B$1396,MATCH($A618,'BLS OEWS May2025'!$A$3:$A$1396,0)),"")</f>
        <v>Separating, Filtering, Clarifying, Precipitating, and Still Machine Setters, Operators, and Tenders</v>
      </c>
      <c r="C618" s="0" t="s">
        <v>2705</v>
      </c>
      <c r="D618" s="0" t="s">
        <v>2946</v>
      </c>
      <c r="E618" s="0" t="s">
        <v>4160</v>
      </c>
      <c r="F618" s="0" t="str">
        <f aca="false">LEFT($A618,6)&amp;"0"</f>
        <v>51-9010</v>
      </c>
      <c r="G618" s="0" t="n">
        <f aca="false">COUNTIF('HBS Occupation Detail'!$G$3:$G$912,$A618)</f>
        <v>1</v>
      </c>
      <c r="H618" s="27" t="n">
        <f aca="false">AVERAGEIF('HBS Occupation Detail'!$G$3:$G$912,$A618,'HBS Occupation Detail'!$E$3:$E$912)</f>
        <v>0.09</v>
      </c>
      <c r="I618" s="27" t="n">
        <f aca="false">AVERAGEIF('HBS Occupation Detail'!$G$3:$G$912,$A618,'HBS Occupation Detail'!$F$3:$F$912)</f>
        <v>0.17</v>
      </c>
      <c r="J618" s="27" t="n">
        <f aca="false">_xlfn.MAXIFS('HBS Occupation Detail'!$E$3:$E$912,'HBS Occupation Detail'!$G$3:$G$912,$A618)-_xlfn.MINIFS('HBS Occupation Detail'!$E$3:$E$912,'HBS Occupation Detail'!$G$3:$G$912,$A618)</f>
        <v>0</v>
      </c>
      <c r="K618" s="24" t="n">
        <f aca="false">IFERROR(INDEX('BLS OEWS May2025'!$D$3:$D$1396,MATCH($A618,'BLS OEWS May2025'!$A$3:$A$1396,0)),0)</f>
        <v>60100</v>
      </c>
      <c r="L618" s="0" t="str">
        <f aca="false">IF(H618&gt;='Exposure Bands'!$B$6,"High",IF(H618&gt;='Exposure Bands'!$B$5,"Elevated",IF(H618&gt;='Exposure Bands'!$B$4,"Moderate","Low")))</f>
        <v>Low</v>
      </c>
      <c r="M618" s="28"/>
    </row>
    <row r="619" customFormat="false" ht="15" hidden="false" customHeight="true" outlineLevel="0" collapsed="false">
      <c r="A619" s="0" t="s">
        <v>2163</v>
      </c>
      <c r="B619" s="0" t="str">
        <f aca="false">IFERROR(INDEX('BLS OEWS May2025'!$B$3:$B$1396,MATCH($A619,'BLS OEWS May2025'!$A$3:$A$1396,0)),"")</f>
        <v>Recreational Vehicle Service Technicians</v>
      </c>
      <c r="C619" s="0" t="s">
        <v>2705</v>
      </c>
      <c r="D619" s="0" t="s">
        <v>2769</v>
      </c>
      <c r="E619" s="0" t="s">
        <v>4162</v>
      </c>
      <c r="F619" s="0" t="str">
        <f aca="false">LEFT($A619,6)&amp;"0"</f>
        <v>49-3090</v>
      </c>
      <c r="G619" s="0" t="n">
        <f aca="false">COUNTIF('HBS Occupation Detail'!$G$3:$G$912,$A619)</f>
        <v>1</v>
      </c>
      <c r="H619" s="27" t="n">
        <f aca="false">AVERAGEIF('HBS Occupation Detail'!$G$3:$G$912,$A619,'HBS Occupation Detail'!$E$3:$E$912)</f>
        <v>0.09</v>
      </c>
      <c r="I619" s="27" t="n">
        <f aca="false">AVERAGEIF('HBS Occupation Detail'!$G$3:$G$912,$A619,'HBS Occupation Detail'!$F$3:$F$912)</f>
        <v>0.22</v>
      </c>
      <c r="J619" s="27" t="n">
        <f aca="false">_xlfn.MAXIFS('HBS Occupation Detail'!$E$3:$E$912,'HBS Occupation Detail'!$G$3:$G$912,$A619)-_xlfn.MINIFS('HBS Occupation Detail'!$E$3:$E$912,'HBS Occupation Detail'!$G$3:$G$912,$A619)</f>
        <v>0</v>
      </c>
      <c r="K619" s="24" t="n">
        <f aca="false">IFERROR(INDEX('BLS OEWS May2025'!$D$3:$D$1396,MATCH($A619,'BLS OEWS May2025'!$A$3:$A$1396,0)),0)</f>
        <v>17430</v>
      </c>
      <c r="L619" s="0" t="str">
        <f aca="false">IF(H619&gt;='Exposure Bands'!$B$6,"High",IF(H619&gt;='Exposure Bands'!$B$5,"Elevated",IF(H619&gt;='Exposure Bands'!$B$4,"Moderate","Low")))</f>
        <v>Low</v>
      </c>
      <c r="M619" s="28"/>
    </row>
    <row r="620" customFormat="false" ht="27.75" hidden="false" customHeight="true" outlineLevel="0" collapsed="false">
      <c r="A620" s="0" t="s">
        <v>2245</v>
      </c>
      <c r="B620" s="0" t="str">
        <f aca="false">IFERROR(INDEX('BLS OEWS May2025'!$B$3:$B$1396,MATCH($A620,'BLS OEWS May2025'!$A$3:$A$1396,0)),"")</f>
        <v>Electrical, Electronics, and Electromechanical Assemblers</v>
      </c>
      <c r="C620" s="0" t="s">
        <v>4521</v>
      </c>
      <c r="D620" s="0" t="s">
        <v>2946</v>
      </c>
      <c r="E620" s="0" t="s">
        <v>4486</v>
      </c>
      <c r="F620" s="0" t="str">
        <f aca="false">LEFT($A620,6)&amp;"0"</f>
        <v>51-2020</v>
      </c>
      <c r="G620" s="0" t="n">
        <f aca="false">COUNTIF('HBS Occupation Detail'!$G$3:$G$912,$A620)</f>
        <v>2</v>
      </c>
      <c r="H620" s="27" t="n">
        <f aca="false">AVERAGEIF('HBS Occupation Detail'!$G$3:$G$912,$A620,'HBS Occupation Detail'!$E$3:$E$912)</f>
        <v>0.085</v>
      </c>
      <c r="I620" s="27" t="n">
        <f aca="false">AVERAGEIF('HBS Occupation Detail'!$G$3:$G$912,$A620,'HBS Occupation Detail'!$F$3:$F$912)</f>
        <v>0.18</v>
      </c>
      <c r="J620" s="27" t="n">
        <f aca="false">_xlfn.MAXIFS('HBS Occupation Detail'!$E$3:$E$912,'HBS Occupation Detail'!$G$3:$G$912,$A620)-_xlfn.MINIFS('HBS Occupation Detail'!$E$3:$E$912,'HBS Occupation Detail'!$G$3:$G$912,$A620)</f>
        <v>0.17</v>
      </c>
      <c r="K620" s="24" t="n">
        <f aca="false">MAX(IFERROR(INDEX('BLS OEWS May2025'!$D$3:$D$1396,MATCH($A620,'BLS OEWS May2025'!$A$3:$A$1396,0)),0)-SUMIFS($K$3:$K$774,$F$3:$F$774,$A620,$C$3:$C$774,"Detailed SOC"),0)</f>
        <v>246970</v>
      </c>
      <c r="L620" s="0" t="str">
        <f aca="false">IF(H620&gt;='Exposure Bands'!$B$6,"High",IF(H620&gt;='Exposure Bands'!$B$5,"Elevated",IF(H620&gt;='Exposure Bands'!$B$4,"Moderate","Low")))</f>
        <v>Low</v>
      </c>
      <c r="M620" s="28" t="s">
        <v>4559</v>
      </c>
    </row>
    <row r="621" customFormat="false" ht="27.75" hidden="false" customHeight="true" outlineLevel="0" collapsed="false">
      <c r="A621" s="0" t="s">
        <v>2677</v>
      </c>
      <c r="B621" s="0" t="str">
        <f aca="false">IFERROR(INDEX('BLS OEWS May2025'!$B$3:$B$1396,MATCH($A621,'BLS OEWS May2025'!$A$3:$A$1396,0)),"")</f>
        <v>Laborers and Freight, Stock, and Material Movers, Hand</v>
      </c>
      <c r="C621" s="0" t="s">
        <v>2705</v>
      </c>
      <c r="D621" s="0" t="s">
        <v>2946</v>
      </c>
      <c r="E621" s="0" t="s">
        <v>4486</v>
      </c>
      <c r="F621" s="0" t="str">
        <f aca="false">LEFT($A621,6)&amp;"0"</f>
        <v>53-7060</v>
      </c>
      <c r="G621" s="0" t="n">
        <f aca="false">COUNTIF('HBS Occupation Detail'!$G$3:$G$912,$A621)</f>
        <v>2</v>
      </c>
      <c r="H621" s="27" t="n">
        <f aca="false">AVERAGEIF('HBS Occupation Detail'!$G$3:$G$912,$A621,'HBS Occupation Detail'!$E$3:$E$912)</f>
        <v>0.08</v>
      </c>
      <c r="I621" s="27" t="n">
        <f aca="false">AVERAGEIF('HBS Occupation Detail'!$G$3:$G$912,$A621,'HBS Occupation Detail'!$F$3:$F$912)</f>
        <v>0.15</v>
      </c>
      <c r="J621" s="27" t="n">
        <f aca="false">_xlfn.MAXIFS('HBS Occupation Detail'!$E$3:$E$912,'HBS Occupation Detail'!$G$3:$G$912,$A621)-_xlfn.MINIFS('HBS Occupation Detail'!$E$3:$E$912,'HBS Occupation Detail'!$G$3:$G$912,$A621)</f>
        <v>0.06</v>
      </c>
      <c r="K621" s="24" t="n">
        <f aca="false">IFERROR(INDEX('BLS OEWS May2025'!$D$3:$D$1396,MATCH($A621,'BLS OEWS May2025'!$A$3:$A$1396,0)),0)</f>
        <v>2950280</v>
      </c>
      <c r="L621" s="0" t="str">
        <f aca="false">IF(H621&gt;='Exposure Bands'!$B$6,"High",IF(H621&gt;='Exposure Bands'!$B$5,"Elevated",IF(H621&gt;='Exposure Bands'!$B$4,"Moderate","Low")))</f>
        <v>Low</v>
      </c>
      <c r="M621" s="28" t="s">
        <v>4560</v>
      </c>
    </row>
    <row r="622" customFormat="false" ht="15" hidden="false" customHeight="true" outlineLevel="0" collapsed="false">
      <c r="A622" s="0" t="s">
        <v>2663</v>
      </c>
      <c r="B622" s="0" t="str">
        <f aca="false">IFERROR(INDEX('BLS OEWS May2025'!$B$3:$B$1396,MATCH($A622,'BLS OEWS May2025'!$A$3:$A$1396,0)),"")</f>
        <v>Crane and Tower Operators</v>
      </c>
      <c r="C622" s="0" t="s">
        <v>2705</v>
      </c>
      <c r="D622" s="0" t="s">
        <v>2946</v>
      </c>
      <c r="E622" s="0" t="s">
        <v>4166</v>
      </c>
      <c r="F622" s="0" t="str">
        <f aca="false">LEFT($A622,6)&amp;"0"</f>
        <v>53-7020</v>
      </c>
      <c r="G622" s="0" t="n">
        <f aca="false">COUNTIF('HBS Occupation Detail'!$G$3:$G$912,$A622)</f>
        <v>1</v>
      </c>
      <c r="H622" s="27" t="n">
        <f aca="false">AVERAGEIF('HBS Occupation Detail'!$G$3:$G$912,$A622,'HBS Occupation Detail'!$E$3:$E$912)</f>
        <v>0.08</v>
      </c>
      <c r="I622" s="27" t="n">
        <f aca="false">AVERAGEIF('HBS Occupation Detail'!$G$3:$G$912,$A622,'HBS Occupation Detail'!$F$3:$F$912)</f>
        <v>0.26</v>
      </c>
      <c r="J622" s="27" t="n">
        <f aca="false">_xlfn.MAXIFS('HBS Occupation Detail'!$E$3:$E$912,'HBS Occupation Detail'!$G$3:$G$912,$A622)-_xlfn.MINIFS('HBS Occupation Detail'!$E$3:$E$912,'HBS Occupation Detail'!$G$3:$G$912,$A622)</f>
        <v>0</v>
      </c>
      <c r="K622" s="24" t="n">
        <f aca="false">IFERROR(INDEX('BLS OEWS May2025'!$D$3:$D$1396,MATCH($A622,'BLS OEWS May2025'!$A$3:$A$1396,0)),0)</f>
        <v>42890</v>
      </c>
      <c r="L622" s="0" t="str">
        <f aca="false">IF(H622&gt;='Exposure Bands'!$B$6,"High",IF(H622&gt;='Exposure Bands'!$B$5,"Elevated",IF(H622&gt;='Exposure Bands'!$B$4,"Moderate","Low")))</f>
        <v>Low</v>
      </c>
      <c r="M622" s="28"/>
    </row>
    <row r="623" customFormat="false" ht="15" hidden="false" customHeight="true" outlineLevel="0" collapsed="false">
      <c r="A623" s="0" t="s">
        <v>2057</v>
      </c>
      <c r="B623" s="0" t="str">
        <f aca="false">IFERROR(INDEX('BLS OEWS May2025'!$B$3:$B$1396,MATCH($A623,'BLS OEWS May2025'!$A$3:$A$1396,0)),"")</f>
        <v>Service Unit Operators, Oil and Gas</v>
      </c>
      <c r="C623" s="0" t="s">
        <v>2705</v>
      </c>
      <c r="D623" s="0" t="s">
        <v>2946</v>
      </c>
      <c r="E623" s="0" t="s">
        <v>4168</v>
      </c>
      <c r="F623" s="0" t="str">
        <f aca="false">LEFT($A623,6)&amp;"0"</f>
        <v>47-5010</v>
      </c>
      <c r="G623" s="0" t="n">
        <f aca="false">COUNTIF('HBS Occupation Detail'!$G$3:$G$912,$A623)</f>
        <v>1</v>
      </c>
      <c r="H623" s="27" t="n">
        <f aca="false">AVERAGEIF('HBS Occupation Detail'!$G$3:$G$912,$A623,'HBS Occupation Detail'!$E$3:$E$912)</f>
        <v>0.08</v>
      </c>
      <c r="I623" s="27" t="n">
        <f aca="false">AVERAGEIF('HBS Occupation Detail'!$G$3:$G$912,$A623,'HBS Occupation Detail'!$F$3:$F$912)</f>
        <v>0.19</v>
      </c>
      <c r="J623" s="27" t="n">
        <f aca="false">_xlfn.MAXIFS('HBS Occupation Detail'!$E$3:$E$912,'HBS Occupation Detail'!$G$3:$G$912,$A623)-_xlfn.MINIFS('HBS Occupation Detail'!$E$3:$E$912,'HBS Occupation Detail'!$G$3:$G$912,$A623)</f>
        <v>0</v>
      </c>
      <c r="K623" s="24" t="n">
        <f aca="false">IFERROR(INDEX('BLS OEWS May2025'!$D$3:$D$1396,MATCH($A623,'BLS OEWS May2025'!$A$3:$A$1396,0)),0)</f>
        <v>43140</v>
      </c>
      <c r="L623" s="0" t="str">
        <f aca="false">IF(H623&gt;='Exposure Bands'!$B$6,"High",IF(H623&gt;='Exposure Bands'!$B$5,"Elevated",IF(H623&gt;='Exposure Bands'!$B$4,"Moderate","Low")))</f>
        <v>Low</v>
      </c>
      <c r="M623" s="28"/>
    </row>
    <row r="624" customFormat="false" ht="15" hidden="false" customHeight="true" outlineLevel="0" collapsed="false">
      <c r="A624" s="0" t="s">
        <v>2294</v>
      </c>
      <c r="B624" s="0" t="str">
        <f aca="false">IFERROR(INDEX('BLS OEWS May2025'!$B$3:$B$1396,MATCH($A624,'BLS OEWS May2025'!$A$3:$A$1396,0)),"")</f>
        <v>Forging Machine Setters, Operators, and Tenders, Metal and Plastic</v>
      </c>
      <c r="C624" s="0" t="s">
        <v>2705</v>
      </c>
      <c r="D624" s="0" t="s">
        <v>2946</v>
      </c>
      <c r="E624" s="0" t="s">
        <v>4170</v>
      </c>
      <c r="F624" s="0" t="str">
        <f aca="false">LEFT($A624,6)&amp;"0"</f>
        <v>51-4020</v>
      </c>
      <c r="G624" s="0" t="n">
        <f aca="false">COUNTIF('HBS Occupation Detail'!$G$3:$G$912,$A624)</f>
        <v>1</v>
      </c>
      <c r="H624" s="27" t="n">
        <f aca="false">AVERAGEIF('HBS Occupation Detail'!$G$3:$G$912,$A624,'HBS Occupation Detail'!$E$3:$E$912)</f>
        <v>0.08</v>
      </c>
      <c r="I624" s="27" t="n">
        <f aca="false">AVERAGEIF('HBS Occupation Detail'!$G$3:$G$912,$A624,'HBS Occupation Detail'!$F$3:$F$912)</f>
        <v>0.15</v>
      </c>
      <c r="J624" s="27" t="n">
        <f aca="false">_xlfn.MAXIFS('HBS Occupation Detail'!$E$3:$E$912,'HBS Occupation Detail'!$G$3:$G$912,$A624)-_xlfn.MINIFS('HBS Occupation Detail'!$E$3:$E$912,'HBS Occupation Detail'!$G$3:$G$912,$A624)</f>
        <v>0</v>
      </c>
      <c r="K624" s="24" t="n">
        <f aca="false">IFERROR(INDEX('BLS OEWS May2025'!$D$3:$D$1396,MATCH($A624,'BLS OEWS May2025'!$A$3:$A$1396,0)),0)</f>
        <v>8930</v>
      </c>
      <c r="L624" s="0" t="str">
        <f aca="false">IF(H624&gt;='Exposure Bands'!$B$6,"High",IF(H624&gt;='Exposure Bands'!$B$5,"Elevated",IF(H624&gt;='Exposure Bands'!$B$4,"Moderate","Low")))</f>
        <v>Low</v>
      </c>
      <c r="M624" s="28"/>
    </row>
    <row r="625" customFormat="false" ht="15" hidden="false" customHeight="true" outlineLevel="0" collapsed="false">
      <c r="A625" s="0" t="s">
        <v>1488</v>
      </c>
      <c r="B625" s="0" t="str">
        <f aca="false">IFERROR(INDEX('BLS OEWS May2025'!$B$3:$B$1396,MATCH($A625,'BLS OEWS May2025'!$A$3:$A$1396,0)),"")</f>
        <v>Maids and Housekeeping Cleaners</v>
      </c>
      <c r="C625" s="0" t="s">
        <v>2705</v>
      </c>
      <c r="D625" s="0" t="s">
        <v>2769</v>
      </c>
      <c r="E625" s="0" t="s">
        <v>4172</v>
      </c>
      <c r="F625" s="0" t="str">
        <f aca="false">LEFT($A625,6)&amp;"0"</f>
        <v>37-2010</v>
      </c>
      <c r="G625" s="0" t="n">
        <f aca="false">COUNTIF('HBS Occupation Detail'!$G$3:$G$912,$A625)</f>
        <v>1</v>
      </c>
      <c r="H625" s="27" t="n">
        <f aca="false">AVERAGEIF('HBS Occupation Detail'!$G$3:$G$912,$A625,'HBS Occupation Detail'!$E$3:$E$912)</f>
        <v>0.08</v>
      </c>
      <c r="I625" s="27" t="n">
        <f aca="false">AVERAGEIF('HBS Occupation Detail'!$G$3:$G$912,$A625,'HBS Occupation Detail'!$F$3:$F$912)</f>
        <v>0.14</v>
      </c>
      <c r="J625" s="27" t="n">
        <f aca="false">_xlfn.MAXIFS('HBS Occupation Detail'!$E$3:$E$912,'HBS Occupation Detail'!$G$3:$G$912,$A625)-_xlfn.MINIFS('HBS Occupation Detail'!$E$3:$E$912,'HBS Occupation Detail'!$G$3:$G$912,$A625)</f>
        <v>0</v>
      </c>
      <c r="K625" s="24" t="n">
        <f aca="false">IFERROR(INDEX('BLS OEWS May2025'!$D$3:$D$1396,MATCH($A625,'BLS OEWS May2025'!$A$3:$A$1396,0)),0)</f>
        <v>860670</v>
      </c>
      <c r="L625" s="0" t="str">
        <f aca="false">IF(H625&gt;='Exposure Bands'!$B$6,"High",IF(H625&gt;='Exposure Bands'!$B$5,"Elevated",IF(H625&gt;='Exposure Bands'!$B$4,"Moderate","Low")))</f>
        <v>Low</v>
      </c>
      <c r="M625" s="28"/>
    </row>
    <row r="626" customFormat="false" ht="15" hidden="false" customHeight="true" outlineLevel="0" collapsed="false">
      <c r="A626" s="0" t="s">
        <v>1247</v>
      </c>
      <c r="B626" s="0" t="str">
        <f aca="false">IFERROR(INDEX('BLS OEWS May2025'!$B$3:$B$1396,MATCH($A626,'BLS OEWS May2025'!$A$3:$A$1396,0)),"")</f>
        <v>Surgical Technologists</v>
      </c>
      <c r="C626" s="0" t="s">
        <v>2705</v>
      </c>
      <c r="D626" s="0" t="s">
        <v>2721</v>
      </c>
      <c r="E626" s="0" t="s">
        <v>4174</v>
      </c>
      <c r="F626" s="0" t="str">
        <f aca="false">LEFT($A626,6)&amp;"0"</f>
        <v>29-2050</v>
      </c>
      <c r="G626" s="0" t="n">
        <f aca="false">COUNTIF('HBS Occupation Detail'!$G$3:$G$912,$A626)</f>
        <v>1</v>
      </c>
      <c r="H626" s="27" t="n">
        <f aca="false">AVERAGEIF('HBS Occupation Detail'!$G$3:$G$912,$A626,'HBS Occupation Detail'!$E$3:$E$912)</f>
        <v>0.08</v>
      </c>
      <c r="I626" s="27" t="n">
        <f aca="false">AVERAGEIF('HBS Occupation Detail'!$G$3:$G$912,$A626,'HBS Occupation Detail'!$F$3:$F$912)</f>
        <v>0.2</v>
      </c>
      <c r="J626" s="27" t="n">
        <f aca="false">_xlfn.MAXIFS('HBS Occupation Detail'!$E$3:$E$912,'HBS Occupation Detail'!$G$3:$G$912,$A626)-_xlfn.MINIFS('HBS Occupation Detail'!$E$3:$E$912,'HBS Occupation Detail'!$G$3:$G$912,$A626)</f>
        <v>0</v>
      </c>
      <c r="K626" s="24" t="n">
        <f aca="false">IFERROR(INDEX('BLS OEWS May2025'!$D$3:$D$1396,MATCH($A626,'BLS OEWS May2025'!$A$3:$A$1396,0)),0)</f>
        <v>117460</v>
      </c>
      <c r="L626" s="0" t="str">
        <f aca="false">IF(H626&gt;='Exposure Bands'!$B$6,"High",IF(H626&gt;='Exposure Bands'!$B$5,"Elevated",IF(H626&gt;='Exposure Bands'!$B$4,"Moderate","Low")))</f>
        <v>Low</v>
      </c>
      <c r="M626" s="28"/>
    </row>
    <row r="627" customFormat="false" ht="15" hidden="false" customHeight="true" outlineLevel="0" collapsed="false">
      <c r="A627" s="0" t="s">
        <v>1542</v>
      </c>
      <c r="B627" s="0" t="str">
        <f aca="false">IFERROR(INDEX('BLS OEWS May2025'!$B$3:$B$1396,MATCH($A627,'BLS OEWS May2025'!$A$3:$A$1396,0)),"")</f>
        <v>Ushers, Lobby Attendants, and Ticket Takers</v>
      </c>
      <c r="C627" s="0" t="s">
        <v>2705</v>
      </c>
      <c r="D627" s="0" t="s">
        <v>2769</v>
      </c>
      <c r="E627" s="0" t="s">
        <v>4176</v>
      </c>
      <c r="F627" s="0" t="str">
        <f aca="false">LEFT($A627,6)&amp;"0"</f>
        <v>39-3030</v>
      </c>
      <c r="G627" s="0" t="n">
        <f aca="false">COUNTIF('HBS Occupation Detail'!$G$3:$G$912,$A627)</f>
        <v>1</v>
      </c>
      <c r="H627" s="27" t="n">
        <f aca="false">AVERAGEIF('HBS Occupation Detail'!$G$3:$G$912,$A627,'HBS Occupation Detail'!$E$3:$E$912)</f>
        <v>0.08</v>
      </c>
      <c r="I627" s="27" t="n">
        <f aca="false">AVERAGEIF('HBS Occupation Detail'!$G$3:$G$912,$A627,'HBS Occupation Detail'!$F$3:$F$912)</f>
        <v>0.22</v>
      </c>
      <c r="J627" s="27" t="n">
        <f aca="false">_xlfn.MAXIFS('HBS Occupation Detail'!$E$3:$E$912,'HBS Occupation Detail'!$G$3:$G$912,$A627)-_xlfn.MINIFS('HBS Occupation Detail'!$E$3:$E$912,'HBS Occupation Detail'!$G$3:$G$912,$A627)</f>
        <v>0</v>
      </c>
      <c r="K627" s="24" t="n">
        <f aca="false">IFERROR(INDEX('BLS OEWS May2025'!$D$3:$D$1396,MATCH($A627,'BLS OEWS May2025'!$A$3:$A$1396,0)),0)</f>
        <v>121770</v>
      </c>
      <c r="L627" s="0" t="str">
        <f aca="false">IF(H627&gt;='Exposure Bands'!$B$6,"High",IF(H627&gt;='Exposure Bands'!$B$5,"Elevated",IF(H627&gt;='Exposure Bands'!$B$4,"Moderate","Low")))</f>
        <v>Low</v>
      </c>
      <c r="M627" s="28"/>
    </row>
    <row r="628" customFormat="false" ht="15" hidden="false" customHeight="true" outlineLevel="0" collapsed="false">
      <c r="A628" s="0" t="s">
        <v>1523</v>
      </c>
      <c r="B628" s="0" t="str">
        <f aca="false">IFERROR(INDEX('BLS OEWS May2025'!$B$3:$B$1396,MATCH($A628,'BLS OEWS May2025'!$A$3:$A$1396,0)),"")</f>
        <v>Animal Trainers</v>
      </c>
      <c r="C628" s="0" t="s">
        <v>2705</v>
      </c>
      <c r="D628" s="0" t="s">
        <v>2769</v>
      </c>
      <c r="E628" s="0" t="s">
        <v>4178</v>
      </c>
      <c r="F628" s="0" t="str">
        <f aca="false">LEFT($A628,6)&amp;"0"</f>
        <v>39-2010</v>
      </c>
      <c r="G628" s="0" t="n">
        <f aca="false">COUNTIF('HBS Occupation Detail'!$G$3:$G$912,$A628)</f>
        <v>1</v>
      </c>
      <c r="H628" s="27" t="n">
        <f aca="false">AVERAGEIF('HBS Occupation Detail'!$G$3:$G$912,$A628,'HBS Occupation Detail'!$E$3:$E$912)</f>
        <v>0.08</v>
      </c>
      <c r="I628" s="27" t="n">
        <f aca="false">AVERAGEIF('HBS Occupation Detail'!$G$3:$G$912,$A628,'HBS Occupation Detail'!$F$3:$F$912)</f>
        <v>0.18</v>
      </c>
      <c r="J628" s="27" t="n">
        <f aca="false">_xlfn.MAXIFS('HBS Occupation Detail'!$E$3:$E$912,'HBS Occupation Detail'!$G$3:$G$912,$A628)-_xlfn.MINIFS('HBS Occupation Detail'!$E$3:$E$912,'HBS Occupation Detail'!$G$3:$G$912,$A628)</f>
        <v>0</v>
      </c>
      <c r="K628" s="24" t="n">
        <f aca="false">IFERROR(INDEX('BLS OEWS May2025'!$D$3:$D$1396,MATCH($A628,'BLS OEWS May2025'!$A$3:$A$1396,0)),0)</f>
        <v>18770</v>
      </c>
      <c r="L628" s="0" t="str">
        <f aca="false">IF(H628&gt;='Exposure Bands'!$B$6,"High",IF(H628&gt;='Exposure Bands'!$B$5,"Elevated",IF(H628&gt;='Exposure Bands'!$B$4,"Moderate","Low")))</f>
        <v>Low</v>
      </c>
      <c r="M628" s="28"/>
    </row>
    <row r="629" customFormat="false" ht="15" hidden="false" customHeight="true" outlineLevel="0" collapsed="false">
      <c r="A629" s="0" t="s">
        <v>2513</v>
      </c>
      <c r="B629" s="0" t="str">
        <f aca="false">IFERROR(INDEX('BLS OEWS May2025'!$B$3:$B$1396,MATCH($A629,'BLS OEWS May2025'!$A$3:$A$1396,0)),"")</f>
        <v>Photographic Process Workers and Processing Machine Operators</v>
      </c>
      <c r="C629" s="0" t="s">
        <v>2705</v>
      </c>
      <c r="D629" s="0" t="s">
        <v>2946</v>
      </c>
      <c r="E629" s="0" t="s">
        <v>4180</v>
      </c>
      <c r="F629" s="0" t="str">
        <f aca="false">LEFT($A629,6)&amp;"0"</f>
        <v>51-9150</v>
      </c>
      <c r="G629" s="0" t="n">
        <f aca="false">COUNTIF('HBS Occupation Detail'!$G$3:$G$912,$A629)</f>
        <v>1</v>
      </c>
      <c r="H629" s="27" t="n">
        <f aca="false">AVERAGEIF('HBS Occupation Detail'!$G$3:$G$912,$A629,'HBS Occupation Detail'!$E$3:$E$912)</f>
        <v>0.08</v>
      </c>
      <c r="I629" s="27" t="n">
        <f aca="false">AVERAGEIF('HBS Occupation Detail'!$G$3:$G$912,$A629,'HBS Occupation Detail'!$F$3:$F$912)</f>
        <v>0.21</v>
      </c>
      <c r="J629" s="27" t="n">
        <f aca="false">_xlfn.MAXIFS('HBS Occupation Detail'!$E$3:$E$912,'HBS Occupation Detail'!$G$3:$G$912,$A629)-_xlfn.MINIFS('HBS Occupation Detail'!$E$3:$E$912,'HBS Occupation Detail'!$G$3:$G$912,$A629)</f>
        <v>0</v>
      </c>
      <c r="K629" s="24" t="n">
        <f aca="false">IFERROR(INDEX('BLS OEWS May2025'!$D$3:$D$1396,MATCH($A629,'BLS OEWS May2025'!$A$3:$A$1396,0)),0)</f>
        <v>4800</v>
      </c>
      <c r="L629" s="0" t="str">
        <f aca="false">IF(H629&gt;='Exposure Bands'!$B$6,"High",IF(H629&gt;='Exposure Bands'!$B$5,"Elevated",IF(H629&gt;='Exposure Bands'!$B$4,"Moderate","Low")))</f>
        <v>Low</v>
      </c>
      <c r="M629" s="28"/>
    </row>
    <row r="630" customFormat="false" ht="15" hidden="false" customHeight="true" outlineLevel="0" collapsed="false">
      <c r="A630" s="0" t="s">
        <v>1577</v>
      </c>
      <c r="B630" s="0" t="str">
        <f aca="false">IFERROR(INDEX('BLS OEWS May2025'!$B$3:$B$1396,MATCH($A630,'BLS OEWS May2025'!$A$3:$A$1396,0)),"")</f>
        <v>Makeup Artists, Theatrical and Performance</v>
      </c>
      <c r="C630" s="0" t="s">
        <v>2705</v>
      </c>
      <c r="D630" s="0" t="s">
        <v>2769</v>
      </c>
      <c r="E630" s="0" t="s">
        <v>4182</v>
      </c>
      <c r="F630" s="0" t="str">
        <f aca="false">LEFT($A630,6)&amp;"0"</f>
        <v>39-5090</v>
      </c>
      <c r="G630" s="0" t="n">
        <f aca="false">COUNTIF('HBS Occupation Detail'!$G$3:$G$912,$A630)</f>
        <v>1</v>
      </c>
      <c r="H630" s="27" t="n">
        <f aca="false">AVERAGEIF('HBS Occupation Detail'!$G$3:$G$912,$A630,'HBS Occupation Detail'!$E$3:$E$912)</f>
        <v>0.08</v>
      </c>
      <c r="I630" s="27" t="n">
        <f aca="false">AVERAGEIF('HBS Occupation Detail'!$G$3:$G$912,$A630,'HBS Occupation Detail'!$F$3:$F$912)</f>
        <v>0.31</v>
      </c>
      <c r="J630" s="27" t="n">
        <f aca="false">_xlfn.MAXIFS('HBS Occupation Detail'!$E$3:$E$912,'HBS Occupation Detail'!$G$3:$G$912,$A630)-_xlfn.MINIFS('HBS Occupation Detail'!$E$3:$E$912,'HBS Occupation Detail'!$G$3:$G$912,$A630)</f>
        <v>0</v>
      </c>
      <c r="K630" s="24" t="n">
        <f aca="false">IFERROR(INDEX('BLS OEWS May2025'!$D$3:$D$1396,MATCH($A630,'BLS OEWS May2025'!$A$3:$A$1396,0)),0)</f>
        <v>2340</v>
      </c>
      <c r="L630" s="0" t="str">
        <f aca="false">IF(H630&gt;='Exposure Bands'!$B$6,"High",IF(H630&gt;='Exposure Bands'!$B$5,"Elevated",IF(H630&gt;='Exposure Bands'!$B$4,"Moderate","Low")))</f>
        <v>Low</v>
      </c>
      <c r="M630" s="28"/>
    </row>
    <row r="631" customFormat="false" ht="15" hidden="false" customHeight="true" outlineLevel="0" collapsed="false">
      <c r="A631" s="0" t="s">
        <v>2679</v>
      </c>
      <c r="B631" s="0" t="str">
        <f aca="false">IFERROR(INDEX('BLS OEWS May2025'!$B$3:$B$1396,MATCH($A631,'BLS OEWS May2025'!$A$3:$A$1396,0)),"")</f>
        <v>Machine Feeders and Offbearers</v>
      </c>
      <c r="C631" s="0" t="s">
        <v>2705</v>
      </c>
      <c r="D631" s="0" t="s">
        <v>2946</v>
      </c>
      <c r="E631" s="0" t="s">
        <v>4184</v>
      </c>
      <c r="F631" s="0" t="str">
        <f aca="false">LEFT($A631,6)&amp;"0"</f>
        <v>53-7060</v>
      </c>
      <c r="G631" s="0" t="n">
        <f aca="false">COUNTIF('HBS Occupation Detail'!$G$3:$G$912,$A631)</f>
        <v>1</v>
      </c>
      <c r="H631" s="27" t="n">
        <f aca="false">AVERAGEIF('HBS Occupation Detail'!$G$3:$G$912,$A631,'HBS Occupation Detail'!$E$3:$E$912)</f>
        <v>0.08</v>
      </c>
      <c r="I631" s="27" t="n">
        <f aca="false">AVERAGEIF('HBS Occupation Detail'!$G$3:$G$912,$A631,'HBS Occupation Detail'!$F$3:$F$912)</f>
        <v>0.15</v>
      </c>
      <c r="J631" s="27" t="n">
        <f aca="false">_xlfn.MAXIFS('HBS Occupation Detail'!$E$3:$E$912,'HBS Occupation Detail'!$G$3:$G$912,$A631)-_xlfn.MINIFS('HBS Occupation Detail'!$E$3:$E$912,'HBS Occupation Detail'!$G$3:$G$912,$A631)</f>
        <v>0</v>
      </c>
      <c r="K631" s="24" t="n">
        <f aca="false">IFERROR(INDEX('BLS OEWS May2025'!$D$3:$D$1396,MATCH($A631,'BLS OEWS May2025'!$A$3:$A$1396,0)),0)</f>
        <v>42330</v>
      </c>
      <c r="L631" s="0" t="str">
        <f aca="false">IF(H631&gt;='Exposure Bands'!$B$6,"High",IF(H631&gt;='Exposure Bands'!$B$5,"Elevated",IF(H631&gt;='Exposure Bands'!$B$4,"Moderate","Low")))</f>
        <v>Low</v>
      </c>
      <c r="M631" s="28"/>
    </row>
    <row r="632" customFormat="false" ht="15" hidden="false" customHeight="true" outlineLevel="0" collapsed="false">
      <c r="A632" s="0" t="s">
        <v>2153</v>
      </c>
      <c r="B632" s="0" t="str">
        <f aca="false">IFERROR(INDEX('BLS OEWS May2025'!$B$3:$B$1396,MATCH($A632,'BLS OEWS May2025'!$A$3:$A$1396,0)),"")</f>
        <v>Motorboat Mechanics and Service Technicians</v>
      </c>
      <c r="C632" s="0" t="s">
        <v>2705</v>
      </c>
      <c r="D632" s="0" t="s">
        <v>2769</v>
      </c>
      <c r="E632" s="0" t="s">
        <v>4186</v>
      </c>
      <c r="F632" s="0" t="str">
        <f aca="false">LEFT($A632,6)&amp;"0"</f>
        <v>49-3050</v>
      </c>
      <c r="G632" s="0" t="n">
        <f aca="false">COUNTIF('HBS Occupation Detail'!$G$3:$G$912,$A632)</f>
        <v>1</v>
      </c>
      <c r="H632" s="27" t="n">
        <f aca="false">AVERAGEIF('HBS Occupation Detail'!$G$3:$G$912,$A632,'HBS Occupation Detail'!$E$3:$E$912)</f>
        <v>0.08</v>
      </c>
      <c r="I632" s="27" t="n">
        <f aca="false">AVERAGEIF('HBS Occupation Detail'!$G$3:$G$912,$A632,'HBS Occupation Detail'!$F$3:$F$912)</f>
        <v>0.15</v>
      </c>
      <c r="J632" s="27" t="n">
        <f aca="false">_xlfn.MAXIFS('HBS Occupation Detail'!$E$3:$E$912,'HBS Occupation Detail'!$G$3:$G$912,$A632)-_xlfn.MINIFS('HBS Occupation Detail'!$E$3:$E$912,'HBS Occupation Detail'!$G$3:$G$912,$A632)</f>
        <v>0</v>
      </c>
      <c r="K632" s="24" t="n">
        <f aca="false">IFERROR(INDEX('BLS OEWS May2025'!$D$3:$D$1396,MATCH($A632,'BLS OEWS May2025'!$A$3:$A$1396,0)),0)</f>
        <v>23220</v>
      </c>
      <c r="L632" s="0" t="str">
        <f aca="false">IF(H632&gt;='Exposure Bands'!$B$6,"High",IF(H632&gt;='Exposure Bands'!$B$5,"Elevated",IF(H632&gt;='Exposure Bands'!$B$4,"Moderate","Low")))</f>
        <v>Low</v>
      </c>
      <c r="M632" s="28"/>
    </row>
    <row r="633" customFormat="false" ht="15" hidden="false" customHeight="true" outlineLevel="0" collapsed="false">
      <c r="A633" s="0" t="s">
        <v>2131</v>
      </c>
      <c r="B633" s="0" t="str">
        <f aca="false">IFERROR(INDEX('BLS OEWS May2025'!$B$3:$B$1396,MATCH($A633,'BLS OEWS May2025'!$A$3:$A$1396,0)),"")</f>
        <v>Aircraft Mechanics and Service Technicians</v>
      </c>
      <c r="C633" s="0" t="s">
        <v>2705</v>
      </c>
      <c r="D633" s="0" t="s">
        <v>2769</v>
      </c>
      <c r="E633" s="0" t="s">
        <v>4188</v>
      </c>
      <c r="F633" s="0" t="str">
        <f aca="false">LEFT($A633,6)&amp;"0"</f>
        <v>49-3010</v>
      </c>
      <c r="G633" s="0" t="n">
        <f aca="false">COUNTIF('HBS Occupation Detail'!$G$3:$G$912,$A633)</f>
        <v>1</v>
      </c>
      <c r="H633" s="27" t="n">
        <f aca="false">AVERAGEIF('HBS Occupation Detail'!$G$3:$G$912,$A633,'HBS Occupation Detail'!$E$3:$E$912)</f>
        <v>0.08</v>
      </c>
      <c r="I633" s="27" t="n">
        <f aca="false">AVERAGEIF('HBS Occupation Detail'!$G$3:$G$912,$A633,'HBS Occupation Detail'!$F$3:$F$912)</f>
        <v>0.19</v>
      </c>
      <c r="J633" s="27" t="n">
        <f aca="false">_xlfn.MAXIFS('HBS Occupation Detail'!$E$3:$E$912,'HBS Occupation Detail'!$G$3:$G$912,$A633)-_xlfn.MINIFS('HBS Occupation Detail'!$E$3:$E$912,'HBS Occupation Detail'!$G$3:$G$912,$A633)</f>
        <v>0</v>
      </c>
      <c r="K633" s="24" t="n">
        <f aca="false">IFERROR(INDEX('BLS OEWS May2025'!$D$3:$D$1396,MATCH($A633,'BLS OEWS May2025'!$A$3:$A$1396,0)),0)</f>
        <v>138090</v>
      </c>
      <c r="L633" s="0" t="str">
        <f aca="false">IF(H633&gt;='Exposure Bands'!$B$6,"High",IF(H633&gt;='Exposure Bands'!$B$5,"Elevated",IF(H633&gt;='Exposure Bands'!$B$4,"Moderate","Low")))</f>
        <v>Low</v>
      </c>
      <c r="M633" s="28"/>
    </row>
    <row r="634" customFormat="false" ht="15" hidden="false" customHeight="true" outlineLevel="0" collapsed="false">
      <c r="A634" s="0" t="s">
        <v>2195</v>
      </c>
      <c r="B634" s="0" t="str">
        <f aca="false">IFERROR(INDEX('BLS OEWS May2025'!$B$3:$B$1396,MATCH($A634,'BLS OEWS May2025'!$A$3:$A$1396,0)),"")</f>
        <v>Telecommunications Line Installers and Repairers</v>
      </c>
      <c r="C634" s="0" t="s">
        <v>2705</v>
      </c>
      <c r="D634" s="0" t="s">
        <v>2769</v>
      </c>
      <c r="E634" s="0" t="s">
        <v>4190</v>
      </c>
      <c r="F634" s="0" t="str">
        <f aca="false">LEFT($A634,6)&amp;"0"</f>
        <v>49-9050</v>
      </c>
      <c r="G634" s="0" t="n">
        <f aca="false">COUNTIF('HBS Occupation Detail'!$G$3:$G$912,$A634)</f>
        <v>1</v>
      </c>
      <c r="H634" s="27" t="n">
        <f aca="false">AVERAGEIF('HBS Occupation Detail'!$G$3:$G$912,$A634,'HBS Occupation Detail'!$E$3:$E$912)</f>
        <v>0.08</v>
      </c>
      <c r="I634" s="27" t="n">
        <f aca="false">AVERAGEIF('HBS Occupation Detail'!$G$3:$G$912,$A634,'HBS Occupation Detail'!$F$3:$F$912)</f>
        <v>0.19</v>
      </c>
      <c r="J634" s="27" t="n">
        <f aca="false">_xlfn.MAXIFS('HBS Occupation Detail'!$E$3:$E$912,'HBS Occupation Detail'!$G$3:$G$912,$A634)-_xlfn.MINIFS('HBS Occupation Detail'!$E$3:$E$912,'HBS Occupation Detail'!$G$3:$G$912,$A634)</f>
        <v>0</v>
      </c>
      <c r="K634" s="24" t="n">
        <f aca="false">IFERROR(INDEX('BLS OEWS May2025'!$D$3:$D$1396,MATCH($A634,'BLS OEWS May2025'!$A$3:$A$1396,0)),0)</f>
        <v>97720</v>
      </c>
      <c r="L634" s="0" t="str">
        <f aca="false">IF(H634&gt;='Exposure Bands'!$B$6,"High",IF(H634&gt;='Exposure Bands'!$B$5,"Elevated",IF(H634&gt;='Exposure Bands'!$B$4,"Moderate","Low")))</f>
        <v>Low</v>
      </c>
      <c r="M634" s="28"/>
    </row>
    <row r="635" customFormat="false" ht="15" hidden="false" customHeight="true" outlineLevel="0" collapsed="false">
      <c r="A635" s="0" t="s">
        <v>2221</v>
      </c>
      <c r="B635" s="0" t="str">
        <f aca="false">IFERROR(INDEX('BLS OEWS May2025'!$B$3:$B$1396,MATCH($A635,'BLS OEWS May2025'!$A$3:$A$1396,0)),"")</f>
        <v>Locksmiths and Safe Repairers</v>
      </c>
      <c r="C635" s="0" t="s">
        <v>2705</v>
      </c>
      <c r="D635" s="0" t="s">
        <v>2769</v>
      </c>
      <c r="E635" s="0" t="s">
        <v>4192</v>
      </c>
      <c r="F635" s="0" t="str">
        <f aca="false">LEFT($A635,6)&amp;"0"</f>
        <v>49-9090</v>
      </c>
      <c r="G635" s="0" t="n">
        <f aca="false">COUNTIF('HBS Occupation Detail'!$G$3:$G$912,$A635)</f>
        <v>1</v>
      </c>
      <c r="H635" s="27" t="n">
        <f aca="false">AVERAGEIF('HBS Occupation Detail'!$G$3:$G$912,$A635,'HBS Occupation Detail'!$E$3:$E$912)</f>
        <v>0.08</v>
      </c>
      <c r="I635" s="27" t="n">
        <f aca="false">AVERAGEIF('HBS Occupation Detail'!$G$3:$G$912,$A635,'HBS Occupation Detail'!$F$3:$F$912)</f>
        <v>0.14</v>
      </c>
      <c r="J635" s="27" t="n">
        <f aca="false">_xlfn.MAXIFS('HBS Occupation Detail'!$E$3:$E$912,'HBS Occupation Detail'!$G$3:$G$912,$A635)-_xlfn.MINIFS('HBS Occupation Detail'!$E$3:$E$912,'HBS Occupation Detail'!$G$3:$G$912,$A635)</f>
        <v>0</v>
      </c>
      <c r="K635" s="24" t="n">
        <f aca="false">IFERROR(INDEX('BLS OEWS May2025'!$D$3:$D$1396,MATCH($A635,'BLS OEWS May2025'!$A$3:$A$1396,0)),0)</f>
        <v>15040</v>
      </c>
      <c r="L635" s="0" t="str">
        <f aca="false">IF(H635&gt;='Exposure Bands'!$B$6,"High",IF(H635&gt;='Exposure Bands'!$B$5,"Elevated",IF(H635&gt;='Exposure Bands'!$B$4,"Moderate","Low")))</f>
        <v>Low</v>
      </c>
      <c r="M635" s="28"/>
    </row>
    <row r="636" customFormat="false" ht="15" hidden="false" customHeight="true" outlineLevel="0" collapsed="false">
      <c r="A636" s="0" t="s">
        <v>540</v>
      </c>
      <c r="B636" s="0" t="str">
        <f aca="false">IFERROR(INDEX('BLS OEWS May2025'!$B$3:$B$1396,MATCH($A636,'BLS OEWS May2025'!$A$3:$A$1396,0)),"")</f>
        <v>Mechanical Drafters</v>
      </c>
      <c r="C636" s="0" t="s">
        <v>2705</v>
      </c>
      <c r="D636" s="0" t="s">
        <v>2865</v>
      </c>
      <c r="E636" s="0" t="s">
        <v>4194</v>
      </c>
      <c r="F636" s="0" t="str">
        <f aca="false">LEFT($A636,6)&amp;"0"</f>
        <v>17-3010</v>
      </c>
      <c r="G636" s="0" t="n">
        <f aca="false">COUNTIF('HBS Occupation Detail'!$G$3:$G$912,$A636)</f>
        <v>1</v>
      </c>
      <c r="H636" s="27" t="n">
        <f aca="false">AVERAGEIF('HBS Occupation Detail'!$G$3:$G$912,$A636,'HBS Occupation Detail'!$E$3:$E$912)</f>
        <v>0.07</v>
      </c>
      <c r="I636" s="27" t="n">
        <f aca="false">AVERAGEIF('HBS Occupation Detail'!$G$3:$G$912,$A636,'HBS Occupation Detail'!$F$3:$F$912)</f>
        <v>0.47</v>
      </c>
      <c r="J636" s="27" t="n">
        <f aca="false">_xlfn.MAXIFS('HBS Occupation Detail'!$E$3:$E$912,'HBS Occupation Detail'!$G$3:$G$912,$A636)-_xlfn.MINIFS('HBS Occupation Detail'!$E$3:$E$912,'HBS Occupation Detail'!$G$3:$G$912,$A636)</f>
        <v>0</v>
      </c>
      <c r="K636" s="24" t="n">
        <f aca="false">IFERROR(INDEX('BLS OEWS May2025'!$D$3:$D$1396,MATCH($A636,'BLS OEWS May2025'!$A$3:$A$1396,0)),0)</f>
        <v>39960</v>
      </c>
      <c r="L636" s="0" t="str">
        <f aca="false">IF(H636&gt;='Exposure Bands'!$B$6,"High",IF(H636&gt;='Exposure Bands'!$B$5,"Elevated",IF(H636&gt;='Exposure Bands'!$B$4,"Moderate","Low")))</f>
        <v>Low</v>
      </c>
      <c r="M636" s="28"/>
    </row>
    <row r="637" customFormat="false" ht="15" hidden="false" customHeight="true" outlineLevel="0" collapsed="false">
      <c r="A637" s="0" t="s">
        <v>2414</v>
      </c>
      <c r="B637" s="0" t="str">
        <f aca="false">IFERROR(INDEX('BLS OEWS May2025'!$B$3:$B$1396,MATCH($A637,'BLS OEWS May2025'!$A$3:$A$1396,0)),"")</f>
        <v>Furniture Finishers</v>
      </c>
      <c r="C637" s="0" t="s">
        <v>2705</v>
      </c>
      <c r="D637" s="0" t="s">
        <v>2946</v>
      </c>
      <c r="E637" s="0" t="s">
        <v>4196</v>
      </c>
      <c r="F637" s="0" t="str">
        <f aca="false">LEFT($A637,6)&amp;"0"</f>
        <v>51-7020</v>
      </c>
      <c r="G637" s="0" t="n">
        <f aca="false">COUNTIF('HBS Occupation Detail'!$G$3:$G$912,$A637)</f>
        <v>1</v>
      </c>
      <c r="H637" s="27" t="n">
        <f aca="false">AVERAGEIF('HBS Occupation Detail'!$G$3:$G$912,$A637,'HBS Occupation Detail'!$E$3:$E$912)</f>
        <v>0.07</v>
      </c>
      <c r="I637" s="27" t="n">
        <f aca="false">AVERAGEIF('HBS Occupation Detail'!$G$3:$G$912,$A637,'HBS Occupation Detail'!$F$3:$F$912)</f>
        <v>0.17</v>
      </c>
      <c r="J637" s="27" t="n">
        <f aca="false">_xlfn.MAXIFS('HBS Occupation Detail'!$E$3:$E$912,'HBS Occupation Detail'!$G$3:$G$912,$A637)-_xlfn.MINIFS('HBS Occupation Detail'!$E$3:$E$912,'HBS Occupation Detail'!$G$3:$G$912,$A637)</f>
        <v>0</v>
      </c>
      <c r="K637" s="24" t="n">
        <f aca="false">IFERROR(INDEX('BLS OEWS May2025'!$D$3:$D$1396,MATCH($A637,'BLS OEWS May2025'!$A$3:$A$1396,0)),0)</f>
        <v>14480</v>
      </c>
      <c r="L637" s="0" t="str">
        <f aca="false">IF(H637&gt;='Exposure Bands'!$B$6,"High",IF(H637&gt;='Exposure Bands'!$B$5,"Elevated",IF(H637&gt;='Exposure Bands'!$B$4,"Moderate","Low")))</f>
        <v>Low</v>
      </c>
      <c r="M637" s="28"/>
    </row>
    <row r="638" customFormat="false" ht="15" hidden="false" customHeight="true" outlineLevel="0" collapsed="false">
      <c r="A638" s="0" t="s">
        <v>2067</v>
      </c>
      <c r="B638" s="0" t="str">
        <f aca="false">IFERROR(INDEX('BLS OEWS May2025'!$B$3:$B$1396,MATCH($A638,'BLS OEWS May2025'!$A$3:$A$1396,0)),"")</f>
        <v>Explosives Workers, Ordnance Handling Experts, and Blasters</v>
      </c>
      <c r="C638" s="0" t="s">
        <v>2705</v>
      </c>
      <c r="D638" s="0" t="s">
        <v>2946</v>
      </c>
      <c r="E638" s="0" t="s">
        <v>4198</v>
      </c>
      <c r="F638" s="0" t="str">
        <f aca="false">LEFT($A638,6)&amp;"0"</f>
        <v>47-5030</v>
      </c>
      <c r="G638" s="0" t="n">
        <f aca="false">COUNTIF('HBS Occupation Detail'!$G$3:$G$912,$A638)</f>
        <v>1</v>
      </c>
      <c r="H638" s="27" t="n">
        <f aca="false">AVERAGEIF('HBS Occupation Detail'!$G$3:$G$912,$A638,'HBS Occupation Detail'!$E$3:$E$912)</f>
        <v>0.07</v>
      </c>
      <c r="I638" s="27" t="n">
        <f aca="false">AVERAGEIF('HBS Occupation Detail'!$G$3:$G$912,$A638,'HBS Occupation Detail'!$F$3:$F$912)</f>
        <v>0.17</v>
      </c>
      <c r="J638" s="27" t="n">
        <f aca="false">_xlfn.MAXIFS('HBS Occupation Detail'!$E$3:$E$912,'HBS Occupation Detail'!$G$3:$G$912,$A638)-_xlfn.MINIFS('HBS Occupation Detail'!$E$3:$E$912,'HBS Occupation Detail'!$G$3:$G$912,$A638)</f>
        <v>0</v>
      </c>
      <c r="K638" s="24" t="n">
        <f aca="false">IFERROR(INDEX('BLS OEWS May2025'!$D$3:$D$1396,MATCH($A638,'BLS OEWS May2025'!$A$3:$A$1396,0)),0)</f>
        <v>5100</v>
      </c>
      <c r="L638" s="0" t="str">
        <f aca="false">IF(H638&gt;='Exposure Bands'!$B$6,"High",IF(H638&gt;='Exposure Bands'!$B$5,"Elevated",IF(H638&gt;='Exposure Bands'!$B$4,"Moderate","Low")))</f>
        <v>Low</v>
      </c>
      <c r="M638" s="28"/>
    </row>
    <row r="639" customFormat="false" ht="15" hidden="false" customHeight="true" outlineLevel="0" collapsed="false">
      <c r="A639" s="0" t="s">
        <v>2053</v>
      </c>
      <c r="B639" s="0" t="str">
        <f aca="false">IFERROR(INDEX('BLS OEWS May2025'!$B$3:$B$1396,MATCH($A639,'BLS OEWS May2025'!$A$3:$A$1396,0)),"")</f>
        <v>Derrick Operators, Oil and Gas</v>
      </c>
      <c r="C639" s="0" t="s">
        <v>2705</v>
      </c>
      <c r="D639" s="0" t="s">
        <v>2946</v>
      </c>
      <c r="E639" s="0" t="s">
        <v>4200</v>
      </c>
      <c r="F639" s="0" t="str">
        <f aca="false">LEFT($A639,6)&amp;"0"</f>
        <v>47-5010</v>
      </c>
      <c r="G639" s="0" t="n">
        <f aca="false">COUNTIF('HBS Occupation Detail'!$G$3:$G$912,$A639)</f>
        <v>1</v>
      </c>
      <c r="H639" s="27" t="n">
        <f aca="false">AVERAGEIF('HBS Occupation Detail'!$G$3:$G$912,$A639,'HBS Occupation Detail'!$E$3:$E$912)</f>
        <v>0.07</v>
      </c>
      <c r="I639" s="27" t="n">
        <f aca="false">AVERAGEIF('HBS Occupation Detail'!$G$3:$G$912,$A639,'HBS Occupation Detail'!$F$3:$F$912)</f>
        <v>0.12</v>
      </c>
      <c r="J639" s="27" t="n">
        <f aca="false">_xlfn.MAXIFS('HBS Occupation Detail'!$E$3:$E$912,'HBS Occupation Detail'!$G$3:$G$912,$A639)-_xlfn.MINIFS('HBS Occupation Detail'!$E$3:$E$912,'HBS Occupation Detail'!$G$3:$G$912,$A639)</f>
        <v>0</v>
      </c>
      <c r="K639" s="24" t="n">
        <f aca="false">IFERROR(INDEX('BLS OEWS May2025'!$D$3:$D$1396,MATCH($A639,'BLS OEWS May2025'!$A$3:$A$1396,0)),0)</f>
        <v>10590</v>
      </c>
      <c r="L639" s="0" t="str">
        <f aca="false">IF(H639&gt;='Exposure Bands'!$B$6,"High",IF(H639&gt;='Exposure Bands'!$B$5,"Elevated",IF(H639&gt;='Exposure Bands'!$B$4,"Moderate","Low")))</f>
        <v>Low</v>
      </c>
      <c r="M639" s="28"/>
    </row>
    <row r="640" customFormat="false" ht="15" hidden="false" customHeight="true" outlineLevel="0" collapsed="false">
      <c r="A640" s="0" t="s">
        <v>2105</v>
      </c>
      <c r="B640" s="0" t="str">
        <f aca="false">IFERROR(INDEX('BLS OEWS May2025'!$B$3:$B$1396,MATCH($A640,'BLS OEWS May2025'!$A$3:$A$1396,0)),"")</f>
        <v>Radio, Cellular, and Tower Equipment Installers and Repairers</v>
      </c>
      <c r="C640" s="0" t="s">
        <v>2705</v>
      </c>
      <c r="D640" s="0" t="s">
        <v>2769</v>
      </c>
      <c r="E640" s="0" t="s">
        <v>4202</v>
      </c>
      <c r="F640" s="0" t="str">
        <f aca="false">LEFT($A640,6)&amp;"0"</f>
        <v>49-2020</v>
      </c>
      <c r="G640" s="0" t="n">
        <f aca="false">COUNTIF('HBS Occupation Detail'!$G$3:$G$912,$A640)</f>
        <v>1</v>
      </c>
      <c r="H640" s="27" t="n">
        <f aca="false">AVERAGEIF('HBS Occupation Detail'!$G$3:$G$912,$A640,'HBS Occupation Detail'!$E$3:$E$912)</f>
        <v>0.07</v>
      </c>
      <c r="I640" s="27" t="n">
        <f aca="false">AVERAGEIF('HBS Occupation Detail'!$G$3:$G$912,$A640,'HBS Occupation Detail'!$F$3:$F$912)</f>
        <v>0.17</v>
      </c>
      <c r="J640" s="27" t="n">
        <f aca="false">_xlfn.MAXIFS('HBS Occupation Detail'!$E$3:$E$912,'HBS Occupation Detail'!$G$3:$G$912,$A640)-_xlfn.MINIFS('HBS Occupation Detail'!$E$3:$E$912,'HBS Occupation Detail'!$G$3:$G$912,$A640)</f>
        <v>0</v>
      </c>
      <c r="K640" s="24" t="n">
        <f aca="false">IFERROR(INDEX('BLS OEWS May2025'!$D$3:$D$1396,MATCH($A640,'BLS OEWS May2025'!$A$3:$A$1396,0)),0)</f>
        <v>11140</v>
      </c>
      <c r="L640" s="0" t="str">
        <f aca="false">IF(H640&gt;='Exposure Bands'!$B$6,"High",IF(H640&gt;='Exposure Bands'!$B$5,"Elevated",IF(H640&gt;='Exposure Bands'!$B$4,"Moderate","Low")))</f>
        <v>Low</v>
      </c>
      <c r="M640" s="28"/>
    </row>
    <row r="641" customFormat="false" ht="15" hidden="false" customHeight="true" outlineLevel="0" collapsed="false">
      <c r="A641" s="0" t="s">
        <v>1486</v>
      </c>
      <c r="B641" s="0" t="str">
        <f aca="false">IFERROR(INDEX('BLS OEWS May2025'!$B$3:$B$1396,MATCH($A641,'BLS OEWS May2025'!$A$3:$A$1396,0)),"")</f>
        <v>Janitors and Cleaners, Except Maids and Housekeeping Cleaners</v>
      </c>
      <c r="C641" s="0" t="s">
        <v>2705</v>
      </c>
      <c r="D641" s="0" t="s">
        <v>2769</v>
      </c>
      <c r="E641" s="0" t="s">
        <v>4206</v>
      </c>
      <c r="F641" s="0" t="str">
        <f aca="false">LEFT($A641,6)&amp;"0"</f>
        <v>37-2010</v>
      </c>
      <c r="G641" s="0" t="n">
        <f aca="false">COUNTIF('HBS Occupation Detail'!$G$3:$G$912,$A641)</f>
        <v>1</v>
      </c>
      <c r="H641" s="27" t="n">
        <f aca="false">AVERAGEIF('HBS Occupation Detail'!$G$3:$G$912,$A641,'HBS Occupation Detail'!$E$3:$E$912)</f>
        <v>0.07</v>
      </c>
      <c r="I641" s="27" t="n">
        <f aca="false">AVERAGEIF('HBS Occupation Detail'!$G$3:$G$912,$A641,'HBS Occupation Detail'!$F$3:$F$912)</f>
        <v>0.16</v>
      </c>
      <c r="J641" s="27" t="n">
        <f aca="false">_xlfn.MAXIFS('HBS Occupation Detail'!$E$3:$E$912,'HBS Occupation Detail'!$G$3:$G$912,$A641)-_xlfn.MINIFS('HBS Occupation Detail'!$E$3:$E$912,'HBS Occupation Detail'!$G$3:$G$912,$A641)</f>
        <v>0</v>
      </c>
      <c r="K641" s="24" t="n">
        <f aca="false">IFERROR(INDEX('BLS OEWS May2025'!$D$3:$D$1396,MATCH($A641,'BLS OEWS May2025'!$A$3:$A$1396,0)),0)</f>
        <v>2209760</v>
      </c>
      <c r="L641" s="0" t="str">
        <f aca="false">IF(H641&gt;='Exposure Bands'!$B$6,"High",IF(H641&gt;='Exposure Bands'!$B$5,"Elevated",IF(H641&gt;='Exposure Bands'!$B$4,"Moderate","Low")))</f>
        <v>Low</v>
      </c>
      <c r="M641" s="28"/>
    </row>
    <row r="642" customFormat="false" ht="15" hidden="false" customHeight="true" outlineLevel="0" collapsed="false">
      <c r="A642" s="0" t="s">
        <v>2385</v>
      </c>
      <c r="B642" s="0" t="str">
        <f aca="false">IFERROR(INDEX('BLS OEWS May2025'!$B$3:$B$1396,MATCH($A642,'BLS OEWS May2025'!$A$3:$A$1396,0)),"")</f>
        <v>Tailors, Dressmakers, and Custom Sewers</v>
      </c>
      <c r="C642" s="0" t="s">
        <v>2705</v>
      </c>
      <c r="D642" s="0" t="s">
        <v>2946</v>
      </c>
      <c r="E642" s="0" t="s">
        <v>4208</v>
      </c>
      <c r="F642" s="0" t="str">
        <f aca="false">LEFT($A642,6)&amp;"0"</f>
        <v>51-6050</v>
      </c>
      <c r="G642" s="0" t="n">
        <f aca="false">COUNTIF('HBS Occupation Detail'!$G$3:$G$912,$A642)</f>
        <v>1</v>
      </c>
      <c r="H642" s="27" t="n">
        <f aca="false">AVERAGEIF('HBS Occupation Detail'!$G$3:$G$912,$A642,'HBS Occupation Detail'!$E$3:$E$912)</f>
        <v>0.07</v>
      </c>
      <c r="I642" s="27" t="n">
        <f aca="false">AVERAGEIF('HBS Occupation Detail'!$G$3:$G$912,$A642,'HBS Occupation Detail'!$F$3:$F$912)</f>
        <v>0.16</v>
      </c>
      <c r="J642" s="27" t="n">
        <f aca="false">_xlfn.MAXIFS('HBS Occupation Detail'!$E$3:$E$912,'HBS Occupation Detail'!$G$3:$G$912,$A642)-_xlfn.MINIFS('HBS Occupation Detail'!$E$3:$E$912,'HBS Occupation Detail'!$G$3:$G$912,$A642)</f>
        <v>0</v>
      </c>
      <c r="K642" s="24" t="n">
        <f aca="false">IFERROR(INDEX('BLS OEWS May2025'!$D$3:$D$1396,MATCH($A642,'BLS OEWS May2025'!$A$3:$A$1396,0)),0)</f>
        <v>13920</v>
      </c>
      <c r="L642" s="0" t="str">
        <f aca="false">IF(H642&gt;='Exposure Bands'!$B$6,"High",IF(H642&gt;='Exposure Bands'!$B$5,"Elevated",IF(H642&gt;='Exposure Bands'!$B$4,"Moderate","Low")))</f>
        <v>Low</v>
      </c>
      <c r="M642" s="28"/>
    </row>
    <row r="643" customFormat="false" ht="15" hidden="false" customHeight="true" outlineLevel="0" collapsed="false">
      <c r="A643" s="0" t="s">
        <v>2171</v>
      </c>
      <c r="B643" s="0" t="str">
        <f aca="false">IFERROR(INDEX('BLS OEWS May2025'!$B$3:$B$1396,MATCH($A643,'BLS OEWS May2025'!$A$3:$A$1396,0)),"")</f>
        <v>Mechanical Door Repairers</v>
      </c>
      <c r="C643" s="0" t="s">
        <v>2705</v>
      </c>
      <c r="D643" s="0" t="s">
        <v>2769</v>
      </c>
      <c r="E643" s="0" t="s">
        <v>4210</v>
      </c>
      <c r="F643" s="0" t="str">
        <f aca="false">LEFT($A643,6)&amp;"0"</f>
        <v>49-9010</v>
      </c>
      <c r="G643" s="0" t="n">
        <f aca="false">COUNTIF('HBS Occupation Detail'!$G$3:$G$912,$A643)</f>
        <v>1</v>
      </c>
      <c r="H643" s="27" t="n">
        <f aca="false">AVERAGEIF('HBS Occupation Detail'!$G$3:$G$912,$A643,'HBS Occupation Detail'!$E$3:$E$912)</f>
        <v>0.07</v>
      </c>
      <c r="I643" s="27" t="n">
        <f aca="false">AVERAGEIF('HBS Occupation Detail'!$G$3:$G$912,$A643,'HBS Occupation Detail'!$F$3:$F$912)</f>
        <v>0.16</v>
      </c>
      <c r="J643" s="27" t="n">
        <f aca="false">_xlfn.MAXIFS('HBS Occupation Detail'!$E$3:$E$912,'HBS Occupation Detail'!$G$3:$G$912,$A643)-_xlfn.MINIFS('HBS Occupation Detail'!$E$3:$E$912,'HBS Occupation Detail'!$G$3:$G$912,$A643)</f>
        <v>0</v>
      </c>
      <c r="K643" s="24" t="n">
        <f aca="false">IFERROR(INDEX('BLS OEWS May2025'!$D$3:$D$1396,MATCH($A643,'BLS OEWS May2025'!$A$3:$A$1396,0)),0)</f>
        <v>27120</v>
      </c>
      <c r="L643" s="0" t="str">
        <f aca="false">IF(H643&gt;='Exposure Bands'!$B$6,"High",IF(H643&gt;='Exposure Bands'!$B$5,"Elevated",IF(H643&gt;='Exposure Bands'!$B$4,"Moderate","Low")))</f>
        <v>Low</v>
      </c>
      <c r="M643" s="28"/>
    </row>
    <row r="644" customFormat="false" ht="15" hidden="false" customHeight="true" outlineLevel="0" collapsed="false">
      <c r="A644" s="0" t="s">
        <v>1456</v>
      </c>
      <c r="B644" s="0" t="str">
        <f aca="false">IFERROR(INDEX('BLS OEWS May2025'!$B$3:$B$1396,MATCH($A644,'BLS OEWS May2025'!$A$3:$A$1396,0)),"")</f>
        <v>Food Servers, Nonrestaurant</v>
      </c>
      <c r="C644" s="0" t="s">
        <v>2705</v>
      </c>
      <c r="D644" s="0" t="s">
        <v>2769</v>
      </c>
      <c r="E644" s="0" t="s">
        <v>4212</v>
      </c>
      <c r="F644" s="0" t="str">
        <f aca="false">LEFT($A644,6)&amp;"0"</f>
        <v>35-3040</v>
      </c>
      <c r="G644" s="0" t="n">
        <f aca="false">COUNTIF('HBS Occupation Detail'!$G$3:$G$912,$A644)</f>
        <v>1</v>
      </c>
      <c r="H644" s="27" t="n">
        <f aca="false">AVERAGEIF('HBS Occupation Detail'!$G$3:$G$912,$A644,'HBS Occupation Detail'!$E$3:$E$912)</f>
        <v>0.07</v>
      </c>
      <c r="I644" s="27" t="n">
        <f aca="false">AVERAGEIF('HBS Occupation Detail'!$G$3:$G$912,$A644,'HBS Occupation Detail'!$F$3:$F$912)</f>
        <v>0.13</v>
      </c>
      <c r="J644" s="27" t="n">
        <f aca="false">_xlfn.MAXIFS('HBS Occupation Detail'!$E$3:$E$912,'HBS Occupation Detail'!$G$3:$G$912,$A644)-_xlfn.MINIFS('HBS Occupation Detail'!$E$3:$E$912,'HBS Occupation Detail'!$G$3:$G$912,$A644)</f>
        <v>0</v>
      </c>
      <c r="K644" s="24" t="n">
        <f aca="false">IFERROR(INDEX('BLS OEWS May2025'!$D$3:$D$1396,MATCH($A644,'BLS OEWS May2025'!$A$3:$A$1396,0)),0)</f>
        <v>293900</v>
      </c>
      <c r="L644" s="0" t="str">
        <f aca="false">IF(H644&gt;='Exposure Bands'!$B$6,"High",IF(H644&gt;='Exposure Bands'!$B$5,"Elevated",IF(H644&gt;='Exposure Bands'!$B$4,"Moderate","Low")))</f>
        <v>Low</v>
      </c>
      <c r="M644" s="28"/>
    </row>
    <row r="645" customFormat="false" ht="15" hidden="false" customHeight="true" outlineLevel="0" collapsed="false">
      <c r="A645" s="0" t="s">
        <v>1405</v>
      </c>
      <c r="B645" s="0" t="str">
        <f aca="false">IFERROR(INDEX('BLS OEWS May2025'!$B$3:$B$1396,MATCH($A645,'BLS OEWS May2025'!$A$3:$A$1396,0)),"")</f>
        <v>Crossing Guards and Flaggers</v>
      </c>
      <c r="C645" s="0" t="s">
        <v>2705</v>
      </c>
      <c r="D645" s="0" t="s">
        <v>2769</v>
      </c>
      <c r="E645" s="0" t="s">
        <v>4214</v>
      </c>
      <c r="F645" s="0" t="str">
        <f aca="false">LEFT($A645,6)&amp;"0"</f>
        <v>33-9090</v>
      </c>
      <c r="G645" s="0" t="n">
        <f aca="false">COUNTIF('HBS Occupation Detail'!$G$3:$G$912,$A645)</f>
        <v>1</v>
      </c>
      <c r="H645" s="27" t="n">
        <f aca="false">AVERAGEIF('HBS Occupation Detail'!$G$3:$G$912,$A645,'HBS Occupation Detail'!$E$3:$E$912)</f>
        <v>0.07</v>
      </c>
      <c r="I645" s="27" t="n">
        <f aca="false">AVERAGEIF('HBS Occupation Detail'!$G$3:$G$912,$A645,'HBS Occupation Detail'!$F$3:$F$912)</f>
        <v>0.13</v>
      </c>
      <c r="J645" s="27" t="n">
        <f aca="false">_xlfn.MAXIFS('HBS Occupation Detail'!$E$3:$E$912,'HBS Occupation Detail'!$G$3:$G$912,$A645)-_xlfn.MINIFS('HBS Occupation Detail'!$E$3:$E$912,'HBS Occupation Detail'!$G$3:$G$912,$A645)</f>
        <v>0</v>
      </c>
      <c r="K645" s="24" t="n">
        <f aca="false">IFERROR(INDEX('BLS OEWS May2025'!$D$3:$D$1396,MATCH($A645,'BLS OEWS May2025'!$A$3:$A$1396,0)),0)</f>
        <v>94360</v>
      </c>
      <c r="L645" s="0" t="str">
        <f aca="false">IF(H645&gt;='Exposure Bands'!$B$6,"High",IF(H645&gt;='Exposure Bands'!$B$5,"Elevated",IF(H645&gt;='Exposure Bands'!$B$4,"Moderate","Low")))</f>
        <v>Low</v>
      </c>
      <c r="M645" s="28"/>
    </row>
    <row r="646" customFormat="false" ht="15" hidden="false" customHeight="true" outlineLevel="0" collapsed="false">
      <c r="A646" s="0" t="s">
        <v>2315</v>
      </c>
      <c r="B646" s="0" t="str">
        <f aca="false">IFERROR(INDEX('BLS OEWS May2025'!$B$3:$B$1396,MATCH($A646,'BLS OEWS May2025'!$A$3:$A$1396,0)),"")</f>
        <v>Metal-Refining Furnace Operators and Tenders</v>
      </c>
      <c r="C646" s="0" t="s">
        <v>2705</v>
      </c>
      <c r="D646" s="0" t="s">
        <v>2946</v>
      </c>
      <c r="E646" s="0" t="s">
        <v>4216</v>
      </c>
      <c r="F646" s="0" t="str">
        <f aca="false">LEFT($A646,6)&amp;"0"</f>
        <v>51-4050</v>
      </c>
      <c r="G646" s="0" t="n">
        <f aca="false">COUNTIF('HBS Occupation Detail'!$G$3:$G$912,$A646)</f>
        <v>1</v>
      </c>
      <c r="H646" s="27" t="n">
        <f aca="false">AVERAGEIF('HBS Occupation Detail'!$G$3:$G$912,$A646,'HBS Occupation Detail'!$E$3:$E$912)</f>
        <v>0.07</v>
      </c>
      <c r="I646" s="27" t="n">
        <f aca="false">AVERAGEIF('HBS Occupation Detail'!$G$3:$G$912,$A646,'HBS Occupation Detail'!$F$3:$F$912)</f>
        <v>0.13</v>
      </c>
      <c r="J646" s="27" t="n">
        <f aca="false">_xlfn.MAXIFS('HBS Occupation Detail'!$E$3:$E$912,'HBS Occupation Detail'!$G$3:$G$912,$A646)-_xlfn.MINIFS('HBS Occupation Detail'!$E$3:$E$912,'HBS Occupation Detail'!$G$3:$G$912,$A646)</f>
        <v>0</v>
      </c>
      <c r="K646" s="24" t="n">
        <f aca="false">IFERROR(INDEX('BLS OEWS May2025'!$D$3:$D$1396,MATCH($A646,'BLS OEWS May2025'!$A$3:$A$1396,0)),0)</f>
        <v>16780</v>
      </c>
      <c r="L646" s="0" t="str">
        <f aca="false">IF(H646&gt;='Exposure Bands'!$B$6,"High",IF(H646&gt;='Exposure Bands'!$B$5,"Elevated",IF(H646&gt;='Exposure Bands'!$B$4,"Moderate","Low")))</f>
        <v>Low</v>
      </c>
      <c r="M646" s="28"/>
    </row>
    <row r="647" customFormat="false" ht="15" hidden="false" customHeight="true" outlineLevel="0" collapsed="false">
      <c r="A647" s="0" t="s">
        <v>2113</v>
      </c>
      <c r="B647" s="0" t="str">
        <f aca="false">IFERROR(INDEX('BLS OEWS May2025'!$B$3:$B$1396,MATCH($A647,'BLS OEWS May2025'!$A$3:$A$1396,0)),"")</f>
        <v>Electric Motor, Power Tool, and Related Repairers</v>
      </c>
      <c r="C647" s="0" t="s">
        <v>2705</v>
      </c>
      <c r="D647" s="0" t="s">
        <v>2769</v>
      </c>
      <c r="E647" s="0" t="s">
        <v>4218</v>
      </c>
      <c r="F647" s="0" t="str">
        <f aca="false">LEFT($A647,6)&amp;"0"</f>
        <v>49-2090</v>
      </c>
      <c r="G647" s="0" t="n">
        <f aca="false">COUNTIF('HBS Occupation Detail'!$G$3:$G$912,$A647)</f>
        <v>1</v>
      </c>
      <c r="H647" s="27" t="n">
        <f aca="false">AVERAGEIF('HBS Occupation Detail'!$G$3:$G$912,$A647,'HBS Occupation Detail'!$E$3:$E$912)</f>
        <v>0.07</v>
      </c>
      <c r="I647" s="27" t="n">
        <f aca="false">AVERAGEIF('HBS Occupation Detail'!$G$3:$G$912,$A647,'HBS Occupation Detail'!$F$3:$F$912)</f>
        <v>0.15</v>
      </c>
      <c r="J647" s="27" t="n">
        <f aca="false">_xlfn.MAXIFS('HBS Occupation Detail'!$E$3:$E$912,'HBS Occupation Detail'!$G$3:$G$912,$A647)-_xlfn.MINIFS('HBS Occupation Detail'!$E$3:$E$912,'HBS Occupation Detail'!$G$3:$G$912,$A647)</f>
        <v>0</v>
      </c>
      <c r="K647" s="24" t="n">
        <f aca="false">IFERROR(INDEX('BLS OEWS May2025'!$D$3:$D$1396,MATCH($A647,'BLS OEWS May2025'!$A$3:$A$1396,0)),0)</f>
        <v>14450</v>
      </c>
      <c r="L647" s="0" t="str">
        <f aca="false">IF(H647&gt;='Exposure Bands'!$B$6,"High",IF(H647&gt;='Exposure Bands'!$B$5,"Elevated",IF(H647&gt;='Exposure Bands'!$B$4,"Moderate","Low")))</f>
        <v>Low</v>
      </c>
      <c r="M647" s="28"/>
    </row>
    <row r="648" customFormat="false" ht="15" hidden="false" customHeight="true" outlineLevel="0" collapsed="false">
      <c r="A648" s="0" t="s">
        <v>2495</v>
      </c>
      <c r="B648" s="0" t="str">
        <f aca="false">IFERROR(INDEX('BLS OEWS May2025'!$B$3:$B$1396,MATCH($A648,'BLS OEWS May2025'!$A$3:$A$1396,0)),"")</f>
        <v>Medical Appliance Technicians</v>
      </c>
      <c r="C648" s="0" t="s">
        <v>2705</v>
      </c>
      <c r="D648" s="0" t="s">
        <v>2946</v>
      </c>
      <c r="E648" s="0" t="s">
        <v>4220</v>
      </c>
      <c r="F648" s="0" t="str">
        <f aca="false">LEFT($A648,6)&amp;"0"</f>
        <v>51-9080</v>
      </c>
      <c r="G648" s="0" t="n">
        <f aca="false">COUNTIF('HBS Occupation Detail'!$G$3:$G$912,$A648)</f>
        <v>1</v>
      </c>
      <c r="H648" s="27" t="n">
        <f aca="false">AVERAGEIF('HBS Occupation Detail'!$G$3:$G$912,$A648,'HBS Occupation Detail'!$E$3:$E$912)</f>
        <v>0.07</v>
      </c>
      <c r="I648" s="27" t="n">
        <f aca="false">AVERAGEIF('HBS Occupation Detail'!$G$3:$G$912,$A648,'HBS Occupation Detail'!$F$3:$F$912)</f>
        <v>0.13</v>
      </c>
      <c r="J648" s="27" t="n">
        <f aca="false">_xlfn.MAXIFS('HBS Occupation Detail'!$E$3:$E$912,'HBS Occupation Detail'!$G$3:$G$912,$A648)-_xlfn.MINIFS('HBS Occupation Detail'!$E$3:$E$912,'HBS Occupation Detail'!$G$3:$G$912,$A648)</f>
        <v>0</v>
      </c>
      <c r="K648" s="24" t="n">
        <f aca="false">IFERROR(INDEX('BLS OEWS May2025'!$D$3:$D$1396,MATCH($A648,'BLS OEWS May2025'!$A$3:$A$1396,0)),0)</f>
        <v>11280</v>
      </c>
      <c r="L648" s="0" t="str">
        <f aca="false">IF(H648&gt;='Exposure Bands'!$B$6,"High",IF(H648&gt;='Exposure Bands'!$B$5,"Elevated",IF(H648&gt;='Exposure Bands'!$B$4,"Moderate","Low")))</f>
        <v>Low</v>
      </c>
      <c r="M648" s="28"/>
    </row>
    <row r="649" customFormat="false" ht="15" hidden="false" customHeight="true" outlineLevel="0" collapsed="false">
      <c r="A649" s="0" t="s">
        <v>2227</v>
      </c>
      <c r="B649" s="0" t="str">
        <f aca="false">IFERROR(INDEX('BLS OEWS May2025'!$B$3:$B$1396,MATCH($A649,'BLS OEWS May2025'!$A$3:$A$1396,0)),"")</f>
        <v>Signal and Track Switch Repairers</v>
      </c>
      <c r="C649" s="0" t="s">
        <v>2705</v>
      </c>
      <c r="D649" s="0" t="s">
        <v>2769</v>
      </c>
      <c r="E649" s="0" t="s">
        <v>4222</v>
      </c>
      <c r="F649" s="0" t="str">
        <f aca="false">LEFT($A649,6)&amp;"0"</f>
        <v>49-9090</v>
      </c>
      <c r="G649" s="0" t="n">
        <f aca="false">COUNTIF('HBS Occupation Detail'!$G$3:$G$912,$A649)</f>
        <v>1</v>
      </c>
      <c r="H649" s="27" t="n">
        <f aca="false">AVERAGEIF('HBS Occupation Detail'!$G$3:$G$912,$A649,'HBS Occupation Detail'!$E$3:$E$912)</f>
        <v>0.07</v>
      </c>
      <c r="I649" s="27" t="n">
        <f aca="false">AVERAGEIF('HBS Occupation Detail'!$G$3:$G$912,$A649,'HBS Occupation Detail'!$F$3:$F$912)</f>
        <v>0.13</v>
      </c>
      <c r="J649" s="27" t="n">
        <f aca="false">_xlfn.MAXIFS('HBS Occupation Detail'!$E$3:$E$912,'HBS Occupation Detail'!$G$3:$G$912,$A649)-_xlfn.MINIFS('HBS Occupation Detail'!$E$3:$E$912,'HBS Occupation Detail'!$G$3:$G$912,$A649)</f>
        <v>0</v>
      </c>
      <c r="K649" s="24" t="n">
        <f aca="false">IFERROR(INDEX('BLS OEWS May2025'!$D$3:$D$1396,MATCH($A649,'BLS OEWS May2025'!$A$3:$A$1396,0)),0)</f>
        <v>8720</v>
      </c>
      <c r="L649" s="0" t="str">
        <f aca="false">IF(H649&gt;='Exposure Bands'!$B$6,"High",IF(H649&gt;='Exposure Bands'!$B$5,"Elevated",IF(H649&gt;='Exposure Bands'!$B$4,"Moderate","Low")))</f>
        <v>Low</v>
      </c>
      <c r="M649" s="28"/>
    </row>
    <row r="650" customFormat="false" ht="15" hidden="false" customHeight="true" outlineLevel="0" collapsed="false">
      <c r="A650" s="0" t="s">
        <v>1498</v>
      </c>
      <c r="B650" s="0" t="str">
        <f aca="false">IFERROR(INDEX('BLS OEWS May2025'!$B$3:$B$1396,MATCH($A650,'BLS OEWS May2025'!$A$3:$A$1396,0)),"")</f>
        <v>Landscaping and Groundskeeping Workers</v>
      </c>
      <c r="C650" s="0" t="s">
        <v>2705</v>
      </c>
      <c r="D650" s="0" t="s">
        <v>2769</v>
      </c>
      <c r="E650" s="0" t="s">
        <v>4224</v>
      </c>
      <c r="F650" s="0" t="str">
        <f aca="false">LEFT($A650,6)&amp;"0"</f>
        <v>37-3010</v>
      </c>
      <c r="G650" s="0" t="n">
        <f aca="false">COUNTIF('HBS Occupation Detail'!$G$3:$G$912,$A650)</f>
        <v>1</v>
      </c>
      <c r="H650" s="27" t="n">
        <f aca="false">AVERAGEIF('HBS Occupation Detail'!$G$3:$G$912,$A650,'HBS Occupation Detail'!$E$3:$E$912)</f>
        <v>0.07</v>
      </c>
      <c r="I650" s="27" t="n">
        <f aca="false">AVERAGEIF('HBS Occupation Detail'!$G$3:$G$912,$A650,'HBS Occupation Detail'!$F$3:$F$912)</f>
        <v>0.13</v>
      </c>
      <c r="J650" s="27" t="n">
        <f aca="false">_xlfn.MAXIFS('HBS Occupation Detail'!$E$3:$E$912,'HBS Occupation Detail'!$G$3:$G$912,$A650)-_xlfn.MINIFS('HBS Occupation Detail'!$E$3:$E$912,'HBS Occupation Detail'!$G$3:$G$912,$A650)</f>
        <v>0</v>
      </c>
      <c r="K650" s="24" t="n">
        <f aca="false">IFERROR(INDEX('BLS OEWS May2025'!$D$3:$D$1396,MATCH($A650,'BLS OEWS May2025'!$A$3:$A$1396,0)),0)</f>
        <v>952640</v>
      </c>
      <c r="L650" s="0" t="str">
        <f aca="false">IF(H650&gt;='Exposure Bands'!$B$6,"High",IF(H650&gt;='Exposure Bands'!$B$5,"Elevated",IF(H650&gt;='Exposure Bands'!$B$4,"Moderate","Low")))</f>
        <v>Low</v>
      </c>
      <c r="M650" s="28"/>
    </row>
    <row r="651" customFormat="false" ht="15" hidden="false" customHeight="true" outlineLevel="0" collapsed="false">
      <c r="A651" s="0" t="s">
        <v>1950</v>
      </c>
      <c r="B651" s="0" t="str">
        <f aca="false">IFERROR(INDEX('BLS OEWS May2025'!$B$3:$B$1396,MATCH($A651,'BLS OEWS May2025'!$A$3:$A$1396,0)),"")</f>
        <v>Construction Laborers</v>
      </c>
      <c r="C651" s="0" t="s">
        <v>2705</v>
      </c>
      <c r="D651" s="0" t="s">
        <v>2946</v>
      </c>
      <c r="E651" s="0" t="s">
        <v>4226</v>
      </c>
      <c r="F651" s="0" t="str">
        <f aca="false">LEFT($A651,6)&amp;"0"</f>
        <v>47-2060</v>
      </c>
      <c r="G651" s="0" t="n">
        <f aca="false">COUNTIF('HBS Occupation Detail'!$G$3:$G$912,$A651)</f>
        <v>1</v>
      </c>
      <c r="H651" s="27" t="n">
        <f aca="false">AVERAGEIF('HBS Occupation Detail'!$G$3:$G$912,$A651,'HBS Occupation Detail'!$E$3:$E$912)</f>
        <v>0.07</v>
      </c>
      <c r="I651" s="27" t="n">
        <f aca="false">AVERAGEIF('HBS Occupation Detail'!$G$3:$G$912,$A651,'HBS Occupation Detail'!$F$3:$F$912)</f>
        <v>0.14</v>
      </c>
      <c r="J651" s="27" t="n">
        <f aca="false">_xlfn.MAXIFS('HBS Occupation Detail'!$E$3:$E$912,'HBS Occupation Detail'!$G$3:$G$912,$A651)-_xlfn.MINIFS('HBS Occupation Detail'!$E$3:$E$912,'HBS Occupation Detail'!$G$3:$G$912,$A651)</f>
        <v>0</v>
      </c>
      <c r="K651" s="24" t="n">
        <f aca="false">IFERROR(INDEX('BLS OEWS May2025'!$D$3:$D$1396,MATCH($A651,'BLS OEWS May2025'!$A$3:$A$1396,0)),0)</f>
        <v>1096780</v>
      </c>
      <c r="L651" s="0" t="str">
        <f aca="false">IF(H651&gt;='Exposure Bands'!$B$6,"High",IF(H651&gt;='Exposure Bands'!$B$5,"Elevated",IF(H651&gt;='Exposure Bands'!$B$4,"Moderate","Low")))</f>
        <v>Low</v>
      </c>
      <c r="M651" s="28"/>
    </row>
    <row r="652" customFormat="false" ht="15" hidden="false" customHeight="true" outlineLevel="0" collapsed="false">
      <c r="A652" s="0" t="s">
        <v>2526</v>
      </c>
      <c r="B652" s="0" t="str">
        <f aca="false">IFERROR(INDEX('BLS OEWS May2025'!$B$3:$B$1396,MATCH($A652,'BLS OEWS May2025'!$A$3:$A$1396,0)),"")</f>
        <v>Cooling and Freezing Equipment Operators and Tenders</v>
      </c>
      <c r="C652" s="0" t="s">
        <v>2705</v>
      </c>
      <c r="D652" s="0" t="s">
        <v>2946</v>
      </c>
      <c r="E652" s="0" t="s">
        <v>4228</v>
      </c>
      <c r="F652" s="0" t="str">
        <f aca="false">LEFT($A652,6)&amp;"0"</f>
        <v>51-9190</v>
      </c>
      <c r="G652" s="0" t="n">
        <f aca="false">COUNTIF('HBS Occupation Detail'!$G$3:$G$912,$A652)</f>
        <v>1</v>
      </c>
      <c r="H652" s="27" t="n">
        <f aca="false">AVERAGEIF('HBS Occupation Detail'!$G$3:$G$912,$A652,'HBS Occupation Detail'!$E$3:$E$912)</f>
        <v>0.06</v>
      </c>
      <c r="I652" s="27" t="n">
        <f aca="false">AVERAGEIF('HBS Occupation Detail'!$G$3:$G$912,$A652,'HBS Occupation Detail'!$F$3:$F$912)</f>
        <v>0.11</v>
      </c>
      <c r="J652" s="27" t="n">
        <f aca="false">_xlfn.MAXIFS('HBS Occupation Detail'!$E$3:$E$912,'HBS Occupation Detail'!$G$3:$G$912,$A652)-_xlfn.MINIFS('HBS Occupation Detail'!$E$3:$E$912,'HBS Occupation Detail'!$G$3:$G$912,$A652)</f>
        <v>0</v>
      </c>
      <c r="K652" s="24" t="n">
        <f aca="false">IFERROR(INDEX('BLS OEWS May2025'!$D$3:$D$1396,MATCH($A652,'BLS OEWS May2025'!$A$3:$A$1396,0)),0)</f>
        <v>6900</v>
      </c>
      <c r="L652" s="0" t="str">
        <f aca="false">IF(H652&gt;='Exposure Bands'!$B$6,"High",IF(H652&gt;='Exposure Bands'!$B$5,"Elevated",IF(H652&gt;='Exposure Bands'!$B$4,"Moderate","Low")))</f>
        <v>Low</v>
      </c>
      <c r="M652" s="28"/>
    </row>
    <row r="653" customFormat="false" ht="15" hidden="false" customHeight="true" outlineLevel="0" collapsed="false">
      <c r="A653" s="0" t="s">
        <v>2349</v>
      </c>
      <c r="B653" s="0" t="str">
        <f aca="false">IFERROR(INDEX('BLS OEWS May2025'!$B$3:$B$1396,MATCH($A653,'BLS OEWS May2025'!$A$3:$A$1396,0)),"")</f>
        <v>Plating Machine Setters, Operators, and Tenders, Metal and Plastic</v>
      </c>
      <c r="C653" s="0" t="s">
        <v>2705</v>
      </c>
      <c r="D653" s="0" t="s">
        <v>2946</v>
      </c>
      <c r="E653" s="0" t="s">
        <v>4230</v>
      </c>
      <c r="F653" s="0" t="str">
        <f aca="false">LEFT($A653,6)&amp;"0"</f>
        <v>51-4190</v>
      </c>
      <c r="G653" s="0" t="n">
        <f aca="false">COUNTIF('HBS Occupation Detail'!$G$3:$G$912,$A653)</f>
        <v>1</v>
      </c>
      <c r="H653" s="27" t="n">
        <f aca="false">AVERAGEIF('HBS Occupation Detail'!$G$3:$G$912,$A653,'HBS Occupation Detail'!$E$3:$E$912)</f>
        <v>0.06</v>
      </c>
      <c r="I653" s="27" t="n">
        <f aca="false">AVERAGEIF('HBS Occupation Detail'!$G$3:$G$912,$A653,'HBS Occupation Detail'!$F$3:$F$912)</f>
        <v>0.11</v>
      </c>
      <c r="J653" s="27" t="n">
        <f aca="false">_xlfn.MAXIFS('HBS Occupation Detail'!$E$3:$E$912,'HBS Occupation Detail'!$G$3:$G$912,$A653)-_xlfn.MINIFS('HBS Occupation Detail'!$E$3:$E$912,'HBS Occupation Detail'!$G$3:$G$912,$A653)</f>
        <v>0</v>
      </c>
      <c r="K653" s="24" t="n">
        <f aca="false">IFERROR(INDEX('BLS OEWS May2025'!$D$3:$D$1396,MATCH($A653,'BLS OEWS May2025'!$A$3:$A$1396,0)),0)</f>
        <v>32410</v>
      </c>
      <c r="L653" s="0" t="str">
        <f aca="false">IF(H653&gt;='Exposure Bands'!$B$6,"High",IF(H653&gt;='Exposure Bands'!$B$5,"Elevated",IF(H653&gt;='Exposure Bands'!$B$4,"Moderate","Low")))</f>
        <v>Low</v>
      </c>
      <c r="M653" s="28"/>
    </row>
    <row r="654" customFormat="false" ht="15" hidden="false" customHeight="true" outlineLevel="0" collapsed="false">
      <c r="A654" s="0" t="s">
        <v>2149</v>
      </c>
      <c r="B654" s="0" t="str">
        <f aca="false">IFERROR(INDEX('BLS OEWS May2025'!$B$3:$B$1396,MATCH($A654,'BLS OEWS May2025'!$A$3:$A$1396,0)),"")</f>
        <v>Rail Car Repairers</v>
      </c>
      <c r="C654" s="0" t="s">
        <v>2705</v>
      </c>
      <c r="D654" s="0" t="s">
        <v>2769</v>
      </c>
      <c r="E654" s="0" t="s">
        <v>4232</v>
      </c>
      <c r="F654" s="0" t="str">
        <f aca="false">LEFT($A654,6)&amp;"0"</f>
        <v>49-3040</v>
      </c>
      <c r="G654" s="0" t="n">
        <f aca="false">COUNTIF('HBS Occupation Detail'!$G$3:$G$912,$A654)</f>
        <v>1</v>
      </c>
      <c r="H654" s="27" t="n">
        <f aca="false">AVERAGEIF('HBS Occupation Detail'!$G$3:$G$912,$A654,'HBS Occupation Detail'!$E$3:$E$912)</f>
        <v>0.06</v>
      </c>
      <c r="I654" s="27" t="n">
        <f aca="false">AVERAGEIF('HBS Occupation Detail'!$G$3:$G$912,$A654,'HBS Occupation Detail'!$F$3:$F$912)</f>
        <v>0.11</v>
      </c>
      <c r="J654" s="27" t="n">
        <f aca="false">_xlfn.MAXIFS('HBS Occupation Detail'!$E$3:$E$912,'HBS Occupation Detail'!$G$3:$G$912,$A654)-_xlfn.MINIFS('HBS Occupation Detail'!$E$3:$E$912,'HBS Occupation Detail'!$G$3:$G$912,$A654)</f>
        <v>0</v>
      </c>
      <c r="K654" s="24" t="n">
        <f aca="false">IFERROR(INDEX('BLS OEWS May2025'!$D$3:$D$1396,MATCH($A654,'BLS OEWS May2025'!$A$3:$A$1396,0)),0)</f>
        <v>21350</v>
      </c>
      <c r="L654" s="0" t="str">
        <f aca="false">IF(H654&gt;='Exposure Bands'!$B$6,"High",IF(H654&gt;='Exposure Bands'!$B$5,"Elevated",IF(H654&gt;='Exposure Bands'!$B$4,"Moderate","Low")))</f>
        <v>Low</v>
      </c>
      <c r="M654" s="28"/>
    </row>
    <row r="655" customFormat="false" ht="15" hidden="false" customHeight="true" outlineLevel="0" collapsed="false">
      <c r="A655" s="0" t="s">
        <v>2379</v>
      </c>
      <c r="B655" s="0" t="str">
        <f aca="false">IFERROR(INDEX('BLS OEWS May2025'!$B$3:$B$1396,MATCH($A655,'BLS OEWS May2025'!$A$3:$A$1396,0)),"")</f>
        <v>Shoe Machine Operators and Tenders</v>
      </c>
      <c r="C655" s="0" t="s">
        <v>2705</v>
      </c>
      <c r="D655" s="0" t="s">
        <v>2946</v>
      </c>
      <c r="E655" s="0" t="s">
        <v>4234</v>
      </c>
      <c r="F655" s="0" t="str">
        <f aca="false">LEFT($A655,6)&amp;"0"</f>
        <v>51-6040</v>
      </c>
      <c r="G655" s="0" t="n">
        <f aca="false">COUNTIF('HBS Occupation Detail'!$G$3:$G$912,$A655)</f>
        <v>1</v>
      </c>
      <c r="H655" s="27" t="n">
        <f aca="false">AVERAGEIF('HBS Occupation Detail'!$G$3:$G$912,$A655,'HBS Occupation Detail'!$E$3:$E$912)</f>
        <v>0.06</v>
      </c>
      <c r="I655" s="27" t="n">
        <f aca="false">AVERAGEIF('HBS Occupation Detail'!$G$3:$G$912,$A655,'HBS Occupation Detail'!$F$3:$F$912)</f>
        <v>0.11</v>
      </c>
      <c r="J655" s="27" t="n">
        <f aca="false">_xlfn.MAXIFS('HBS Occupation Detail'!$E$3:$E$912,'HBS Occupation Detail'!$G$3:$G$912,$A655)-_xlfn.MINIFS('HBS Occupation Detail'!$E$3:$E$912,'HBS Occupation Detail'!$G$3:$G$912,$A655)</f>
        <v>0</v>
      </c>
      <c r="K655" s="24" t="n">
        <f aca="false">IFERROR(INDEX('BLS OEWS May2025'!$D$3:$D$1396,MATCH($A655,'BLS OEWS May2025'!$A$3:$A$1396,0)),0)</f>
        <v>3280</v>
      </c>
      <c r="L655" s="0" t="str">
        <f aca="false">IF(H655&gt;='Exposure Bands'!$B$6,"High",IF(H655&gt;='Exposure Bands'!$B$5,"Elevated",IF(H655&gt;='Exposure Bands'!$B$4,"Moderate","Low")))</f>
        <v>Low</v>
      </c>
      <c r="M655" s="28"/>
    </row>
    <row r="656" customFormat="false" ht="15" hidden="false" customHeight="true" outlineLevel="0" collapsed="false">
      <c r="A656" s="0" t="s">
        <v>2641</v>
      </c>
      <c r="B656" s="0" t="str">
        <f aca="false">IFERROR(INDEX('BLS OEWS May2025'!$B$3:$B$1396,MATCH($A656,'BLS OEWS May2025'!$A$3:$A$1396,0)),"")</f>
        <v>Aircraft Service Attendants</v>
      </c>
      <c r="C656" s="0" t="s">
        <v>2705</v>
      </c>
      <c r="D656" s="0" t="s">
        <v>2946</v>
      </c>
      <c r="E656" s="0" t="s">
        <v>4236</v>
      </c>
      <c r="F656" s="0" t="str">
        <f aca="false">LEFT($A656,6)&amp;"0"</f>
        <v>53-6030</v>
      </c>
      <c r="G656" s="0" t="n">
        <f aca="false">COUNTIF('HBS Occupation Detail'!$G$3:$G$912,$A656)</f>
        <v>1</v>
      </c>
      <c r="H656" s="27" t="n">
        <f aca="false">AVERAGEIF('HBS Occupation Detail'!$G$3:$G$912,$A656,'HBS Occupation Detail'!$E$3:$E$912)</f>
        <v>0.06</v>
      </c>
      <c r="I656" s="27" t="n">
        <f aca="false">AVERAGEIF('HBS Occupation Detail'!$G$3:$G$912,$A656,'HBS Occupation Detail'!$F$3:$F$912)</f>
        <v>0.1</v>
      </c>
      <c r="J656" s="27" t="n">
        <f aca="false">_xlfn.MAXIFS('HBS Occupation Detail'!$E$3:$E$912,'HBS Occupation Detail'!$G$3:$G$912,$A656)-_xlfn.MINIFS('HBS Occupation Detail'!$E$3:$E$912,'HBS Occupation Detail'!$G$3:$G$912,$A656)</f>
        <v>0</v>
      </c>
      <c r="K656" s="24" t="n">
        <f aca="false">IFERROR(INDEX('BLS OEWS May2025'!$D$3:$D$1396,MATCH($A656,'BLS OEWS May2025'!$A$3:$A$1396,0)),0)</f>
        <v>31300</v>
      </c>
      <c r="L656" s="0" t="str">
        <f aca="false">IF(H656&gt;='Exposure Bands'!$B$6,"High",IF(H656&gt;='Exposure Bands'!$B$5,"Elevated",IF(H656&gt;='Exposure Bands'!$B$4,"Moderate","Low")))</f>
        <v>Low</v>
      </c>
      <c r="M656" s="28"/>
    </row>
    <row r="657" customFormat="false" ht="15" hidden="false" customHeight="true" outlineLevel="0" collapsed="false">
      <c r="A657" s="0" t="s">
        <v>2604</v>
      </c>
      <c r="B657" s="0" t="str">
        <f aca="false">IFERROR(INDEX('BLS OEWS May2025'!$B$3:$B$1396,MATCH($A657,'BLS OEWS May2025'!$A$3:$A$1396,0)),"")</f>
        <v>Railroad Brake, Signal, and Switch Operators and Locomotive Firers</v>
      </c>
      <c r="C657" s="0" t="s">
        <v>2705</v>
      </c>
      <c r="D657" s="0" t="s">
        <v>2946</v>
      </c>
      <c r="E657" s="0" t="s">
        <v>4238</v>
      </c>
      <c r="F657" s="0" t="str">
        <f aca="false">LEFT($A657,6)&amp;"0"</f>
        <v>53-4020</v>
      </c>
      <c r="G657" s="0" t="n">
        <f aca="false">COUNTIF('HBS Occupation Detail'!$G$3:$G$912,$A657)</f>
        <v>1</v>
      </c>
      <c r="H657" s="27" t="n">
        <f aca="false">AVERAGEIF('HBS Occupation Detail'!$G$3:$G$912,$A657,'HBS Occupation Detail'!$E$3:$E$912)</f>
        <v>0.06</v>
      </c>
      <c r="I657" s="27" t="n">
        <f aca="false">AVERAGEIF('HBS Occupation Detail'!$G$3:$G$912,$A657,'HBS Occupation Detail'!$F$3:$F$912)</f>
        <v>0.11</v>
      </c>
      <c r="J657" s="27" t="n">
        <f aca="false">_xlfn.MAXIFS('HBS Occupation Detail'!$E$3:$E$912,'HBS Occupation Detail'!$G$3:$G$912,$A657)-_xlfn.MINIFS('HBS Occupation Detail'!$E$3:$E$912,'HBS Occupation Detail'!$G$3:$G$912,$A657)</f>
        <v>0</v>
      </c>
      <c r="K657" s="24" t="n">
        <f aca="false">IFERROR(INDEX('BLS OEWS May2025'!$D$3:$D$1396,MATCH($A657,'BLS OEWS May2025'!$A$3:$A$1396,0)),0)</f>
        <v>12400</v>
      </c>
      <c r="L657" s="0" t="str">
        <f aca="false">IF(H657&gt;='Exposure Bands'!$B$6,"High",IF(H657&gt;='Exposure Bands'!$B$5,"Elevated",IF(H657&gt;='Exposure Bands'!$B$4,"Moderate","Low")))</f>
        <v>Low</v>
      </c>
      <c r="M657" s="28"/>
    </row>
    <row r="658" customFormat="false" ht="15" hidden="false" customHeight="true" outlineLevel="0" collapsed="false">
      <c r="A658" s="0" t="s">
        <v>2522</v>
      </c>
      <c r="B658" s="0" t="str">
        <f aca="false">IFERROR(INDEX('BLS OEWS May2025'!$B$3:$B$1396,MATCH($A658,'BLS OEWS May2025'!$A$3:$A$1396,0)),"")</f>
        <v>Adhesive Bonding Machine Operators and Tenders</v>
      </c>
      <c r="C658" s="0" t="s">
        <v>2705</v>
      </c>
      <c r="D658" s="0" t="s">
        <v>2946</v>
      </c>
      <c r="E658" s="0" t="s">
        <v>4240</v>
      </c>
      <c r="F658" s="0" t="str">
        <f aca="false">LEFT($A658,6)&amp;"0"</f>
        <v>51-9190</v>
      </c>
      <c r="G658" s="0" t="n">
        <f aca="false">COUNTIF('HBS Occupation Detail'!$G$3:$G$912,$A658)</f>
        <v>1</v>
      </c>
      <c r="H658" s="27" t="n">
        <f aca="false">AVERAGEIF('HBS Occupation Detail'!$G$3:$G$912,$A658,'HBS Occupation Detail'!$E$3:$E$912)</f>
        <v>0.06</v>
      </c>
      <c r="I658" s="27" t="n">
        <f aca="false">AVERAGEIF('HBS Occupation Detail'!$G$3:$G$912,$A658,'HBS Occupation Detail'!$F$3:$F$912)</f>
        <v>0.11</v>
      </c>
      <c r="J658" s="27" t="n">
        <f aca="false">_xlfn.MAXIFS('HBS Occupation Detail'!$E$3:$E$912,'HBS Occupation Detail'!$G$3:$G$912,$A658)-_xlfn.MINIFS('HBS Occupation Detail'!$E$3:$E$912,'HBS Occupation Detail'!$G$3:$G$912,$A658)</f>
        <v>0</v>
      </c>
      <c r="K658" s="24" t="n">
        <f aca="false">IFERROR(INDEX('BLS OEWS May2025'!$D$3:$D$1396,MATCH($A658,'BLS OEWS May2025'!$A$3:$A$1396,0)),0)</f>
        <v>11500</v>
      </c>
      <c r="L658" s="0" t="str">
        <f aca="false">IF(H658&gt;='Exposure Bands'!$B$6,"High",IF(H658&gt;='Exposure Bands'!$B$5,"Elevated",IF(H658&gt;='Exposure Bands'!$B$4,"Moderate","Low")))</f>
        <v>Low</v>
      </c>
      <c r="M658" s="28"/>
    </row>
    <row r="659" customFormat="false" ht="15" hidden="false" customHeight="true" outlineLevel="0" collapsed="false">
      <c r="A659" s="0" t="s">
        <v>2477</v>
      </c>
      <c r="B659" s="0" t="str">
        <f aca="false">IFERROR(INDEX('BLS OEWS May2025'!$B$3:$B$1396,MATCH($A659,'BLS OEWS May2025'!$A$3:$A$1396,0)),"")</f>
        <v>Cutting and Slicing Machine Setters, Operators, and Tenders</v>
      </c>
      <c r="C659" s="0" t="s">
        <v>2705</v>
      </c>
      <c r="D659" s="0" t="s">
        <v>2946</v>
      </c>
      <c r="E659" s="0" t="s">
        <v>4242</v>
      </c>
      <c r="F659" s="0" t="str">
        <f aca="false">LEFT($A659,6)&amp;"0"</f>
        <v>51-9030</v>
      </c>
      <c r="G659" s="0" t="n">
        <f aca="false">COUNTIF('HBS Occupation Detail'!$G$3:$G$912,$A659)</f>
        <v>1</v>
      </c>
      <c r="H659" s="27" t="n">
        <f aca="false">AVERAGEIF('HBS Occupation Detail'!$G$3:$G$912,$A659,'HBS Occupation Detail'!$E$3:$E$912)</f>
        <v>0.06</v>
      </c>
      <c r="I659" s="27" t="n">
        <f aca="false">AVERAGEIF('HBS Occupation Detail'!$G$3:$G$912,$A659,'HBS Occupation Detail'!$F$3:$F$912)</f>
        <v>0.14</v>
      </c>
      <c r="J659" s="27" t="n">
        <f aca="false">_xlfn.MAXIFS('HBS Occupation Detail'!$E$3:$E$912,'HBS Occupation Detail'!$G$3:$G$912,$A659)-_xlfn.MINIFS('HBS Occupation Detail'!$E$3:$E$912,'HBS Occupation Detail'!$G$3:$G$912,$A659)</f>
        <v>0</v>
      </c>
      <c r="K659" s="24" t="n">
        <f aca="false">IFERROR(INDEX('BLS OEWS May2025'!$D$3:$D$1396,MATCH($A659,'BLS OEWS May2025'!$A$3:$A$1396,0)),0)</f>
        <v>44980</v>
      </c>
      <c r="L659" s="0" t="str">
        <f aca="false">IF(H659&gt;='Exposure Bands'!$B$6,"High",IF(H659&gt;='Exposure Bands'!$B$5,"Elevated",IF(H659&gt;='Exposure Bands'!$B$4,"Moderate","Low")))</f>
        <v>Low</v>
      </c>
      <c r="M659" s="28"/>
    </row>
    <row r="660" customFormat="false" ht="15" hidden="false" customHeight="true" outlineLevel="0" collapsed="false">
      <c r="A660" s="0" t="s">
        <v>2374</v>
      </c>
      <c r="B660" s="0" t="str">
        <f aca="false">IFERROR(INDEX('BLS OEWS May2025'!$B$3:$B$1396,MATCH($A660,'BLS OEWS May2025'!$A$3:$A$1396,0)),"")</f>
        <v>Sewing Machine Operators</v>
      </c>
      <c r="C660" s="0" t="s">
        <v>2705</v>
      </c>
      <c r="D660" s="0" t="s">
        <v>2946</v>
      </c>
      <c r="E660" s="0" t="s">
        <v>4244</v>
      </c>
      <c r="F660" s="0" t="str">
        <f aca="false">LEFT($A660,6)&amp;"0"</f>
        <v>51-6030</v>
      </c>
      <c r="G660" s="0" t="n">
        <f aca="false">COUNTIF('HBS Occupation Detail'!$G$3:$G$912,$A660)</f>
        <v>1</v>
      </c>
      <c r="H660" s="27" t="n">
        <f aca="false">AVERAGEIF('HBS Occupation Detail'!$G$3:$G$912,$A660,'HBS Occupation Detail'!$E$3:$E$912)</f>
        <v>0.06</v>
      </c>
      <c r="I660" s="27" t="n">
        <f aca="false">AVERAGEIF('HBS Occupation Detail'!$G$3:$G$912,$A660,'HBS Occupation Detail'!$F$3:$F$912)</f>
        <v>0.14</v>
      </c>
      <c r="J660" s="27" t="n">
        <f aca="false">_xlfn.MAXIFS('HBS Occupation Detail'!$E$3:$E$912,'HBS Occupation Detail'!$G$3:$G$912,$A660)-_xlfn.MINIFS('HBS Occupation Detail'!$E$3:$E$912,'HBS Occupation Detail'!$G$3:$G$912,$A660)</f>
        <v>0</v>
      </c>
      <c r="K660" s="24" t="n">
        <f aca="false">IFERROR(INDEX('BLS OEWS May2025'!$D$3:$D$1396,MATCH($A660,'BLS OEWS May2025'!$A$3:$A$1396,0)),0)</f>
        <v>104880</v>
      </c>
      <c r="L660" s="0" t="str">
        <f aca="false">IF(H660&gt;='Exposure Bands'!$B$6,"High",IF(H660&gt;='Exposure Bands'!$B$5,"Elevated",IF(H660&gt;='Exposure Bands'!$B$4,"Moderate","Low")))</f>
        <v>Low</v>
      </c>
      <c r="M660" s="28"/>
    </row>
    <row r="661" customFormat="false" ht="15" hidden="false" customHeight="true" outlineLevel="0" collapsed="false">
      <c r="A661" s="0" t="s">
        <v>1502</v>
      </c>
      <c r="B661" s="0" t="str">
        <f aca="false">IFERROR(INDEX('BLS OEWS May2025'!$B$3:$B$1396,MATCH($A661,'BLS OEWS May2025'!$A$3:$A$1396,0)),"")</f>
        <v>Tree Trimmers and Pruners</v>
      </c>
      <c r="C661" s="0" t="s">
        <v>2705</v>
      </c>
      <c r="D661" s="0" t="s">
        <v>2769</v>
      </c>
      <c r="E661" s="0" t="s">
        <v>4246</v>
      </c>
      <c r="F661" s="0" t="str">
        <f aca="false">LEFT($A661,6)&amp;"0"</f>
        <v>37-3010</v>
      </c>
      <c r="G661" s="0" t="n">
        <f aca="false">COUNTIF('HBS Occupation Detail'!$G$3:$G$912,$A661)</f>
        <v>1</v>
      </c>
      <c r="H661" s="27" t="n">
        <f aca="false">AVERAGEIF('HBS Occupation Detail'!$G$3:$G$912,$A661,'HBS Occupation Detail'!$E$3:$E$912)</f>
        <v>0.06</v>
      </c>
      <c r="I661" s="27" t="n">
        <f aca="false">AVERAGEIF('HBS Occupation Detail'!$G$3:$G$912,$A661,'HBS Occupation Detail'!$F$3:$F$912)</f>
        <v>0.15</v>
      </c>
      <c r="J661" s="27" t="n">
        <f aca="false">_xlfn.MAXIFS('HBS Occupation Detail'!$E$3:$E$912,'HBS Occupation Detail'!$G$3:$G$912,$A661)-_xlfn.MINIFS('HBS Occupation Detail'!$E$3:$E$912,'HBS Occupation Detail'!$G$3:$G$912,$A661)</f>
        <v>0</v>
      </c>
      <c r="K661" s="24" t="n">
        <f aca="false">IFERROR(INDEX('BLS OEWS May2025'!$D$3:$D$1396,MATCH($A661,'BLS OEWS May2025'!$A$3:$A$1396,0)),0)</f>
        <v>55160</v>
      </c>
      <c r="L661" s="0" t="str">
        <f aca="false">IF(H661&gt;='Exposure Bands'!$B$6,"High",IF(H661&gt;='Exposure Bands'!$B$5,"Elevated",IF(H661&gt;='Exposure Bands'!$B$4,"Moderate","Low")))</f>
        <v>Low</v>
      </c>
      <c r="M661" s="28"/>
    </row>
    <row r="662" customFormat="false" ht="15" hidden="false" customHeight="true" outlineLevel="0" collapsed="false">
      <c r="A662" s="0" t="s">
        <v>1967</v>
      </c>
      <c r="B662" s="0" t="str">
        <f aca="false">IFERROR(INDEX('BLS OEWS May2025'!$B$3:$B$1396,MATCH($A662,'BLS OEWS May2025'!$A$3:$A$1396,0)),"")</f>
        <v>Electricians</v>
      </c>
      <c r="C662" s="0" t="s">
        <v>2705</v>
      </c>
      <c r="D662" s="0" t="s">
        <v>2946</v>
      </c>
      <c r="E662" s="0" t="s">
        <v>1966</v>
      </c>
      <c r="F662" s="0" t="str">
        <f aca="false">LEFT($A662,6)&amp;"0"</f>
        <v>47-2110</v>
      </c>
      <c r="G662" s="0" t="n">
        <f aca="false">COUNTIF('HBS Occupation Detail'!$G$3:$G$912,$A662)</f>
        <v>1</v>
      </c>
      <c r="H662" s="27" t="n">
        <f aca="false">AVERAGEIF('HBS Occupation Detail'!$G$3:$G$912,$A662,'HBS Occupation Detail'!$E$3:$E$912)</f>
        <v>0.06</v>
      </c>
      <c r="I662" s="27" t="n">
        <f aca="false">AVERAGEIF('HBS Occupation Detail'!$G$3:$G$912,$A662,'HBS Occupation Detail'!$F$3:$F$912)</f>
        <v>0.16</v>
      </c>
      <c r="J662" s="27" t="n">
        <f aca="false">_xlfn.MAXIFS('HBS Occupation Detail'!$E$3:$E$912,'HBS Occupation Detail'!$G$3:$G$912,$A662)-_xlfn.MINIFS('HBS Occupation Detail'!$E$3:$E$912,'HBS Occupation Detail'!$G$3:$G$912,$A662)</f>
        <v>0</v>
      </c>
      <c r="K662" s="24" t="n">
        <f aca="false">IFERROR(INDEX('BLS OEWS May2025'!$D$3:$D$1396,MATCH($A662,'BLS OEWS May2025'!$A$3:$A$1396,0)),0)</f>
        <v>757220</v>
      </c>
      <c r="L662" s="0" t="str">
        <f aca="false">IF(H662&gt;='Exposure Bands'!$B$6,"High",IF(H662&gt;='Exposure Bands'!$B$5,"Elevated",IF(H662&gt;='Exposure Bands'!$B$4,"Moderate","Low")))</f>
        <v>Low</v>
      </c>
      <c r="M662" s="28"/>
    </row>
    <row r="663" customFormat="false" ht="15" hidden="false" customHeight="true" outlineLevel="0" collapsed="false">
      <c r="A663" s="0" t="s">
        <v>2619</v>
      </c>
      <c r="B663" s="0" t="str">
        <f aca="false">IFERROR(INDEX('BLS OEWS May2025'!$B$3:$B$1396,MATCH($A663,'BLS OEWS May2025'!$A$3:$A$1396,0)),"")</f>
        <v>Sailors and Marine Oilers</v>
      </c>
      <c r="C663" s="0" t="s">
        <v>2705</v>
      </c>
      <c r="D663" s="0" t="s">
        <v>2946</v>
      </c>
      <c r="E663" s="0" t="s">
        <v>4249</v>
      </c>
      <c r="F663" s="0" t="str">
        <f aca="false">LEFT($A663,6)&amp;"0"</f>
        <v>53-5010</v>
      </c>
      <c r="G663" s="0" t="n">
        <f aca="false">COUNTIF('HBS Occupation Detail'!$G$3:$G$912,$A663)</f>
        <v>1</v>
      </c>
      <c r="H663" s="27" t="n">
        <f aca="false">AVERAGEIF('HBS Occupation Detail'!$G$3:$G$912,$A663,'HBS Occupation Detail'!$E$3:$E$912)</f>
        <v>0.05</v>
      </c>
      <c r="I663" s="27" t="n">
        <f aca="false">AVERAGEIF('HBS Occupation Detail'!$G$3:$G$912,$A663,'HBS Occupation Detail'!$F$3:$F$912)</f>
        <v>0.14</v>
      </c>
      <c r="J663" s="27" t="n">
        <f aca="false">_xlfn.MAXIFS('HBS Occupation Detail'!$E$3:$E$912,'HBS Occupation Detail'!$G$3:$G$912,$A663)-_xlfn.MINIFS('HBS Occupation Detail'!$E$3:$E$912,'HBS Occupation Detail'!$G$3:$G$912,$A663)</f>
        <v>0</v>
      </c>
      <c r="K663" s="24" t="n">
        <f aca="false">IFERROR(INDEX('BLS OEWS May2025'!$D$3:$D$1396,MATCH($A663,'BLS OEWS May2025'!$A$3:$A$1396,0)),0)</f>
        <v>31670</v>
      </c>
      <c r="L663" s="0" t="str">
        <f aca="false">IF(H663&gt;='Exposure Bands'!$B$6,"High",IF(H663&gt;='Exposure Bands'!$B$5,"Elevated",IF(H663&gt;='Exposure Bands'!$B$4,"Moderate","Low")))</f>
        <v>Low</v>
      </c>
      <c r="M663" s="28"/>
    </row>
    <row r="664" customFormat="false" ht="15" hidden="false" customHeight="true" outlineLevel="0" collapsed="false">
      <c r="A664" s="0" t="s">
        <v>2675</v>
      </c>
      <c r="B664" s="0" t="str">
        <f aca="false">IFERROR(INDEX('BLS OEWS May2025'!$B$3:$B$1396,MATCH($A664,'BLS OEWS May2025'!$A$3:$A$1396,0)),"")</f>
        <v>Cleaners of Vehicles and Equipment</v>
      </c>
      <c r="C664" s="0" t="s">
        <v>2705</v>
      </c>
      <c r="D664" s="0" t="s">
        <v>2946</v>
      </c>
      <c r="E664" s="0" t="s">
        <v>4251</v>
      </c>
      <c r="F664" s="0" t="str">
        <f aca="false">LEFT($A664,6)&amp;"0"</f>
        <v>53-7060</v>
      </c>
      <c r="G664" s="0" t="n">
        <f aca="false">COUNTIF('HBS Occupation Detail'!$G$3:$G$912,$A664)</f>
        <v>1</v>
      </c>
      <c r="H664" s="27" t="n">
        <f aca="false">AVERAGEIF('HBS Occupation Detail'!$G$3:$G$912,$A664,'HBS Occupation Detail'!$E$3:$E$912)</f>
        <v>0.05</v>
      </c>
      <c r="I664" s="27" t="n">
        <f aca="false">AVERAGEIF('HBS Occupation Detail'!$G$3:$G$912,$A664,'HBS Occupation Detail'!$F$3:$F$912)</f>
        <v>0.09</v>
      </c>
      <c r="J664" s="27" t="n">
        <f aca="false">_xlfn.MAXIFS('HBS Occupation Detail'!$E$3:$E$912,'HBS Occupation Detail'!$G$3:$G$912,$A664)-_xlfn.MINIFS('HBS Occupation Detail'!$E$3:$E$912,'HBS Occupation Detail'!$G$3:$G$912,$A664)</f>
        <v>0</v>
      </c>
      <c r="K664" s="24" t="n">
        <f aca="false">IFERROR(INDEX('BLS OEWS May2025'!$D$3:$D$1396,MATCH($A664,'BLS OEWS May2025'!$A$3:$A$1396,0)),0)</f>
        <v>380430</v>
      </c>
      <c r="L664" s="0" t="str">
        <f aca="false">IF(H664&gt;='Exposure Bands'!$B$6,"High",IF(H664&gt;='Exposure Bands'!$B$5,"Elevated",IF(H664&gt;='Exposure Bands'!$B$4,"Moderate","Low")))</f>
        <v>Low</v>
      </c>
      <c r="M664" s="28"/>
    </row>
    <row r="665" customFormat="false" ht="15" hidden="false" customHeight="true" outlineLevel="0" collapsed="false">
      <c r="A665" s="0" t="s">
        <v>2399</v>
      </c>
      <c r="B665" s="0" t="str">
        <f aca="false">IFERROR(INDEX('BLS OEWS May2025'!$B$3:$B$1396,MATCH($A665,'BLS OEWS May2025'!$A$3:$A$1396,0)),"")</f>
        <v>Extruding and Forming Machine Setters, Operators, and Tenders, Synthetic and Glass Fibers</v>
      </c>
      <c r="C665" s="0" t="s">
        <v>2705</v>
      </c>
      <c r="D665" s="0" t="s">
        <v>2946</v>
      </c>
      <c r="E665" s="0" t="s">
        <v>4253</v>
      </c>
      <c r="F665" s="0" t="str">
        <f aca="false">LEFT($A665,6)&amp;"0"</f>
        <v>51-6090</v>
      </c>
      <c r="G665" s="0" t="n">
        <f aca="false">COUNTIF('HBS Occupation Detail'!$G$3:$G$912,$A665)</f>
        <v>1</v>
      </c>
      <c r="H665" s="27" t="n">
        <f aca="false">AVERAGEIF('HBS Occupation Detail'!$G$3:$G$912,$A665,'HBS Occupation Detail'!$E$3:$E$912)</f>
        <v>0.05</v>
      </c>
      <c r="I665" s="27" t="n">
        <f aca="false">AVERAGEIF('HBS Occupation Detail'!$G$3:$G$912,$A665,'HBS Occupation Detail'!$F$3:$F$912)</f>
        <v>0.09</v>
      </c>
      <c r="J665" s="27" t="n">
        <f aca="false">_xlfn.MAXIFS('HBS Occupation Detail'!$E$3:$E$912,'HBS Occupation Detail'!$G$3:$G$912,$A665)-_xlfn.MINIFS('HBS Occupation Detail'!$E$3:$E$912,'HBS Occupation Detail'!$G$3:$G$912,$A665)</f>
        <v>0</v>
      </c>
      <c r="K665" s="24" t="n">
        <f aca="false">IFERROR(INDEX('BLS OEWS May2025'!$D$3:$D$1396,MATCH($A665,'BLS OEWS May2025'!$A$3:$A$1396,0)),0)</f>
        <v>12850</v>
      </c>
      <c r="L665" s="0" t="str">
        <f aca="false">IF(H665&gt;='Exposure Bands'!$B$6,"High",IF(H665&gt;='Exposure Bands'!$B$5,"Elevated",IF(H665&gt;='Exposure Bands'!$B$4,"Moderate","Low")))</f>
        <v>Low</v>
      </c>
      <c r="M665" s="28"/>
    </row>
    <row r="666" customFormat="false" ht="15" hidden="false" customHeight="true" outlineLevel="0" collapsed="false">
      <c r="A666" s="0" t="s">
        <v>2469</v>
      </c>
      <c r="B666" s="0" t="str">
        <f aca="false">IFERROR(INDEX('BLS OEWS May2025'!$B$3:$B$1396,MATCH($A666,'BLS OEWS May2025'!$A$3:$A$1396,0)),"")</f>
        <v>Grinding and Polishing Workers, Hand</v>
      </c>
      <c r="C666" s="0" t="s">
        <v>2705</v>
      </c>
      <c r="D666" s="0" t="s">
        <v>2946</v>
      </c>
      <c r="E666" s="0" t="s">
        <v>4255</v>
      </c>
      <c r="F666" s="0" t="str">
        <f aca="false">LEFT($A666,6)&amp;"0"</f>
        <v>51-9020</v>
      </c>
      <c r="G666" s="0" t="n">
        <f aca="false">COUNTIF('HBS Occupation Detail'!$G$3:$G$912,$A666)</f>
        <v>1</v>
      </c>
      <c r="H666" s="27" t="n">
        <f aca="false">AVERAGEIF('HBS Occupation Detail'!$G$3:$G$912,$A666,'HBS Occupation Detail'!$E$3:$E$912)</f>
        <v>0.05</v>
      </c>
      <c r="I666" s="27" t="n">
        <f aca="false">AVERAGEIF('HBS Occupation Detail'!$G$3:$G$912,$A666,'HBS Occupation Detail'!$F$3:$F$912)</f>
        <v>0.09</v>
      </c>
      <c r="J666" s="27" t="n">
        <f aca="false">_xlfn.MAXIFS('HBS Occupation Detail'!$E$3:$E$912,'HBS Occupation Detail'!$G$3:$G$912,$A666)-_xlfn.MINIFS('HBS Occupation Detail'!$E$3:$E$912,'HBS Occupation Detail'!$G$3:$G$912,$A666)</f>
        <v>0</v>
      </c>
      <c r="K666" s="24" t="n">
        <f aca="false">IFERROR(INDEX('BLS OEWS May2025'!$D$3:$D$1396,MATCH($A666,'BLS OEWS May2025'!$A$3:$A$1396,0)),0)</f>
        <v>10510</v>
      </c>
      <c r="L666" s="0" t="str">
        <f aca="false">IF(H666&gt;='Exposure Bands'!$B$6,"High",IF(H666&gt;='Exposure Bands'!$B$5,"Elevated",IF(H666&gt;='Exposure Bands'!$B$4,"Moderate","Low")))</f>
        <v>Low</v>
      </c>
      <c r="M666" s="28"/>
    </row>
    <row r="667" customFormat="false" ht="15" hidden="false" customHeight="true" outlineLevel="0" collapsed="false">
      <c r="A667" s="0" t="s">
        <v>2636</v>
      </c>
      <c r="B667" s="0" t="str">
        <f aca="false">IFERROR(INDEX('BLS OEWS May2025'!$B$3:$B$1396,MATCH($A667,'BLS OEWS May2025'!$A$3:$A$1396,0)),"")</f>
        <v>Parking Attendants</v>
      </c>
      <c r="C667" s="0" t="s">
        <v>2705</v>
      </c>
      <c r="D667" s="0" t="s">
        <v>2946</v>
      </c>
      <c r="E667" s="0" t="s">
        <v>4257</v>
      </c>
      <c r="F667" s="0" t="str">
        <f aca="false">LEFT($A667,6)&amp;"0"</f>
        <v>53-6020</v>
      </c>
      <c r="G667" s="0" t="n">
        <f aca="false">COUNTIF('HBS Occupation Detail'!$G$3:$G$912,$A667)</f>
        <v>1</v>
      </c>
      <c r="H667" s="27" t="n">
        <f aca="false">AVERAGEIF('HBS Occupation Detail'!$G$3:$G$912,$A667,'HBS Occupation Detail'!$E$3:$E$912)</f>
        <v>0.05</v>
      </c>
      <c r="I667" s="27" t="n">
        <f aca="false">AVERAGEIF('HBS Occupation Detail'!$G$3:$G$912,$A667,'HBS Occupation Detail'!$F$3:$F$912)</f>
        <v>0.19</v>
      </c>
      <c r="J667" s="27" t="n">
        <f aca="false">_xlfn.MAXIFS('HBS Occupation Detail'!$E$3:$E$912,'HBS Occupation Detail'!$G$3:$G$912,$A667)-_xlfn.MINIFS('HBS Occupation Detail'!$E$3:$E$912,'HBS Occupation Detail'!$G$3:$G$912,$A667)</f>
        <v>0</v>
      </c>
      <c r="K667" s="24" t="n">
        <f aca="false">IFERROR(INDEX('BLS OEWS May2025'!$D$3:$D$1396,MATCH($A667,'BLS OEWS May2025'!$A$3:$A$1396,0)),0)</f>
        <v>137880</v>
      </c>
      <c r="L667" s="0" t="str">
        <f aca="false">IF(H667&gt;='Exposure Bands'!$B$6,"High",IF(H667&gt;='Exposure Bands'!$B$5,"Elevated",IF(H667&gt;='Exposure Bands'!$B$4,"Moderate","Low")))</f>
        <v>Low</v>
      </c>
      <c r="M667" s="28"/>
    </row>
    <row r="668" customFormat="false" ht="15" hidden="false" customHeight="true" outlineLevel="0" collapsed="false">
      <c r="A668" s="0" t="s">
        <v>2698</v>
      </c>
      <c r="B668" s="0" t="str">
        <f aca="false">IFERROR(INDEX('BLS OEWS May2025'!$B$3:$B$1396,MATCH($A668,'BLS OEWS May2025'!$A$3:$A$1396,0)),"")</f>
        <v>Tank Car, Truck, and Ship Loaders</v>
      </c>
      <c r="C668" s="0" t="s">
        <v>2705</v>
      </c>
      <c r="D668" s="0" t="s">
        <v>2946</v>
      </c>
      <c r="E668" s="0" t="s">
        <v>4259</v>
      </c>
      <c r="F668" s="0" t="str">
        <f aca="false">LEFT($A668,6)&amp;"0"</f>
        <v>53-7120</v>
      </c>
      <c r="G668" s="0" t="n">
        <f aca="false">COUNTIF('HBS Occupation Detail'!$G$3:$G$912,$A668)</f>
        <v>1</v>
      </c>
      <c r="H668" s="27" t="n">
        <f aca="false">AVERAGEIF('HBS Occupation Detail'!$G$3:$G$912,$A668,'HBS Occupation Detail'!$E$3:$E$912)</f>
        <v>0.05</v>
      </c>
      <c r="I668" s="27" t="n">
        <f aca="false">AVERAGEIF('HBS Occupation Detail'!$G$3:$G$912,$A668,'HBS Occupation Detail'!$F$3:$F$912)</f>
        <v>0.1</v>
      </c>
      <c r="J668" s="27" t="n">
        <f aca="false">_xlfn.MAXIFS('HBS Occupation Detail'!$E$3:$E$912,'HBS Occupation Detail'!$G$3:$G$912,$A668)-_xlfn.MINIFS('HBS Occupation Detail'!$E$3:$E$912,'HBS Occupation Detail'!$G$3:$G$912,$A668)</f>
        <v>0</v>
      </c>
      <c r="K668" s="24" t="n">
        <f aca="false">IFERROR(INDEX('BLS OEWS May2025'!$D$3:$D$1396,MATCH($A668,'BLS OEWS May2025'!$A$3:$A$1396,0)),0)</f>
        <v>10700</v>
      </c>
      <c r="L668" s="0" t="str">
        <f aca="false">IF(H668&gt;='Exposure Bands'!$B$6,"High",IF(H668&gt;='Exposure Bands'!$B$5,"Elevated",IF(H668&gt;='Exposure Bands'!$B$4,"Moderate","Low")))</f>
        <v>Low</v>
      </c>
      <c r="M668" s="28"/>
    </row>
    <row r="669" customFormat="false" ht="15" hidden="false" customHeight="true" outlineLevel="0" collapsed="false">
      <c r="A669" s="0" t="s">
        <v>2253</v>
      </c>
      <c r="B669" s="0" t="str">
        <f aca="false">IFERROR(INDEX('BLS OEWS May2025'!$B$3:$B$1396,MATCH($A669,'BLS OEWS May2025'!$A$3:$A$1396,0)),"")</f>
        <v>Engine and Other Machine Assemblers</v>
      </c>
      <c r="C669" s="0" t="s">
        <v>2705</v>
      </c>
      <c r="D669" s="0" t="s">
        <v>2946</v>
      </c>
      <c r="E669" s="0" t="s">
        <v>4265</v>
      </c>
      <c r="F669" s="0" t="str">
        <f aca="false">LEFT($A669,6)&amp;"0"</f>
        <v>51-2030</v>
      </c>
      <c r="G669" s="0" t="n">
        <f aca="false">COUNTIF('HBS Occupation Detail'!$G$3:$G$912,$A669)</f>
        <v>1</v>
      </c>
      <c r="H669" s="27" t="n">
        <f aca="false">AVERAGEIF('HBS Occupation Detail'!$G$3:$G$912,$A669,'HBS Occupation Detail'!$E$3:$E$912)</f>
        <v>0.05</v>
      </c>
      <c r="I669" s="27" t="n">
        <f aca="false">AVERAGEIF('HBS Occupation Detail'!$G$3:$G$912,$A669,'HBS Occupation Detail'!$F$3:$F$912)</f>
        <v>0.17</v>
      </c>
      <c r="J669" s="27" t="n">
        <f aca="false">_xlfn.MAXIFS('HBS Occupation Detail'!$E$3:$E$912,'HBS Occupation Detail'!$G$3:$G$912,$A669)-_xlfn.MINIFS('HBS Occupation Detail'!$E$3:$E$912,'HBS Occupation Detail'!$G$3:$G$912,$A669)</f>
        <v>0</v>
      </c>
      <c r="K669" s="24" t="n">
        <f aca="false">IFERROR(INDEX('BLS OEWS May2025'!$D$3:$D$1396,MATCH($A669,'BLS OEWS May2025'!$A$3:$A$1396,0)),0)</f>
        <v>34000</v>
      </c>
      <c r="L669" s="0" t="str">
        <f aca="false">IF(H669&gt;='Exposure Bands'!$B$6,"High",IF(H669&gt;='Exposure Bands'!$B$5,"Elevated",IF(H669&gt;='Exposure Bands'!$B$4,"Moderate","Low")))</f>
        <v>Low</v>
      </c>
      <c r="M669" s="28"/>
    </row>
    <row r="670" customFormat="false" ht="15" hidden="false" customHeight="true" outlineLevel="0" collapsed="false">
      <c r="A670" s="0" t="s">
        <v>2000</v>
      </c>
      <c r="B670" s="0" t="str">
        <f aca="false">IFERROR(INDEX('BLS OEWS May2025'!$B$3:$B$1396,MATCH($A670,'BLS OEWS May2025'!$A$3:$A$1396,0)),"")</f>
        <v>Sheet Metal Workers</v>
      </c>
      <c r="C670" s="0" t="s">
        <v>2705</v>
      </c>
      <c r="D670" s="0" t="s">
        <v>2946</v>
      </c>
      <c r="E670" s="0" t="s">
        <v>4267</v>
      </c>
      <c r="F670" s="0" t="str">
        <f aca="false">LEFT($A670,6)&amp;"0"</f>
        <v>47-2210</v>
      </c>
      <c r="G670" s="0" t="n">
        <f aca="false">COUNTIF('HBS Occupation Detail'!$G$3:$G$912,$A670)</f>
        <v>1</v>
      </c>
      <c r="H670" s="27" t="n">
        <f aca="false">AVERAGEIF('HBS Occupation Detail'!$G$3:$G$912,$A670,'HBS Occupation Detail'!$E$3:$E$912)</f>
        <v>0.05</v>
      </c>
      <c r="I670" s="27" t="n">
        <f aca="false">AVERAGEIF('HBS Occupation Detail'!$G$3:$G$912,$A670,'HBS Occupation Detail'!$F$3:$F$912)</f>
        <v>0.17</v>
      </c>
      <c r="J670" s="27" t="n">
        <f aca="false">_xlfn.MAXIFS('HBS Occupation Detail'!$E$3:$E$912,'HBS Occupation Detail'!$G$3:$G$912,$A670)-_xlfn.MINIFS('HBS Occupation Detail'!$E$3:$E$912,'HBS Occupation Detail'!$G$3:$G$912,$A670)</f>
        <v>0</v>
      </c>
      <c r="K670" s="24" t="n">
        <f aca="false">IFERROR(INDEX('BLS OEWS May2025'!$D$3:$D$1396,MATCH($A670,'BLS OEWS May2025'!$A$3:$A$1396,0)),0)</f>
        <v>119770</v>
      </c>
      <c r="L670" s="0" t="str">
        <f aca="false">IF(H670&gt;='Exposure Bands'!$B$6,"High",IF(H670&gt;='Exposure Bands'!$B$5,"Elevated",IF(H670&gt;='Exposure Bands'!$B$4,"Moderate","Low")))</f>
        <v>Low</v>
      </c>
      <c r="M670" s="28"/>
    </row>
    <row r="671" customFormat="false" ht="15" hidden="false" customHeight="true" outlineLevel="0" collapsed="false">
      <c r="A671" s="0" t="s">
        <v>2329</v>
      </c>
      <c r="B671" s="0" t="str">
        <f aca="false">IFERROR(INDEX('BLS OEWS May2025'!$B$3:$B$1396,MATCH($A671,'BLS OEWS May2025'!$A$3:$A$1396,0)),"")</f>
        <v>Molding, Coremaking, and Casting Machine Setters, Operators, and Tenders, Metal and Plastic</v>
      </c>
      <c r="C671" s="0" t="s">
        <v>2705</v>
      </c>
      <c r="D671" s="0" t="s">
        <v>2946</v>
      </c>
      <c r="E671" s="0" t="s">
        <v>4269</v>
      </c>
      <c r="F671" s="0" t="str">
        <f aca="false">LEFT($A671,6)&amp;"0"</f>
        <v>51-4070</v>
      </c>
      <c r="G671" s="0" t="n">
        <f aca="false">COUNTIF('HBS Occupation Detail'!$G$3:$G$912,$A671)</f>
        <v>1</v>
      </c>
      <c r="H671" s="27" t="n">
        <f aca="false">AVERAGEIF('HBS Occupation Detail'!$G$3:$G$912,$A671,'HBS Occupation Detail'!$E$3:$E$912)</f>
        <v>0.05</v>
      </c>
      <c r="I671" s="27" t="n">
        <f aca="false">AVERAGEIF('HBS Occupation Detail'!$G$3:$G$912,$A671,'HBS Occupation Detail'!$F$3:$F$912)</f>
        <v>0.17</v>
      </c>
      <c r="J671" s="27" t="n">
        <f aca="false">_xlfn.MAXIFS('HBS Occupation Detail'!$E$3:$E$912,'HBS Occupation Detail'!$G$3:$G$912,$A671)-_xlfn.MINIFS('HBS Occupation Detail'!$E$3:$E$912,'HBS Occupation Detail'!$G$3:$G$912,$A671)</f>
        <v>0</v>
      </c>
      <c r="K671" s="24" t="n">
        <f aca="false">IFERROR(INDEX('BLS OEWS May2025'!$D$3:$D$1396,MATCH($A671,'BLS OEWS May2025'!$A$3:$A$1396,0)),0)</f>
        <v>150470</v>
      </c>
      <c r="L671" s="0" t="str">
        <f aca="false">IF(H671&gt;='Exposure Bands'!$B$6,"High",IF(H671&gt;='Exposure Bands'!$B$5,"Elevated",IF(H671&gt;='Exposure Bands'!$B$4,"Moderate","Low")))</f>
        <v>Low</v>
      </c>
      <c r="M671" s="28"/>
    </row>
    <row r="672" customFormat="false" ht="15" hidden="false" customHeight="true" outlineLevel="0" collapsed="false">
      <c r="A672" s="0" t="s">
        <v>1428</v>
      </c>
      <c r="B672" s="0" t="str">
        <f aca="false">IFERROR(INDEX('BLS OEWS May2025'!$B$3:$B$1396,MATCH($A672,'BLS OEWS May2025'!$A$3:$A$1396,0)),"")</f>
        <v>Cooks, Fast Food</v>
      </c>
      <c r="C672" s="0" t="s">
        <v>2705</v>
      </c>
      <c r="D672" s="0" t="s">
        <v>2769</v>
      </c>
      <c r="E672" s="0" t="s">
        <v>4271</v>
      </c>
      <c r="F672" s="0" t="str">
        <f aca="false">LEFT($A672,6)&amp;"0"</f>
        <v>35-2010</v>
      </c>
      <c r="G672" s="0" t="n">
        <f aca="false">COUNTIF('HBS Occupation Detail'!$G$3:$G$912,$A672)</f>
        <v>1</v>
      </c>
      <c r="H672" s="27" t="n">
        <f aca="false">AVERAGEIF('HBS Occupation Detail'!$G$3:$G$912,$A672,'HBS Occupation Detail'!$E$3:$E$912)</f>
        <v>0.05</v>
      </c>
      <c r="I672" s="27" t="n">
        <f aca="false">AVERAGEIF('HBS Occupation Detail'!$G$3:$G$912,$A672,'HBS Occupation Detail'!$F$3:$F$912)</f>
        <v>0.18</v>
      </c>
      <c r="J672" s="27" t="n">
        <f aca="false">_xlfn.MAXIFS('HBS Occupation Detail'!$E$3:$E$912,'HBS Occupation Detail'!$G$3:$G$912,$A672)-_xlfn.MINIFS('HBS Occupation Detail'!$E$3:$E$912,'HBS Occupation Detail'!$G$3:$G$912,$A672)</f>
        <v>0</v>
      </c>
      <c r="K672" s="24" t="n">
        <f aca="false">IFERROR(INDEX('BLS OEWS May2025'!$D$3:$D$1396,MATCH($A672,'BLS OEWS May2025'!$A$3:$A$1396,0)),0)</f>
        <v>641070</v>
      </c>
      <c r="L672" s="0" t="str">
        <f aca="false">IF(H672&gt;='Exposure Bands'!$B$6,"High",IF(H672&gt;='Exposure Bands'!$B$5,"Elevated",IF(H672&gt;='Exposure Bands'!$B$4,"Moderate","Low")))</f>
        <v>Low</v>
      </c>
      <c r="M672" s="28"/>
    </row>
    <row r="673" customFormat="false" ht="15" hidden="false" customHeight="true" outlineLevel="0" collapsed="false">
      <c r="A673" s="0" t="s">
        <v>1500</v>
      </c>
      <c r="B673" s="0" t="str">
        <f aca="false">IFERROR(INDEX('BLS OEWS May2025'!$B$3:$B$1396,MATCH($A673,'BLS OEWS May2025'!$A$3:$A$1396,0)),"")</f>
        <v>Pesticide Handlers, Sprayers, and Applicators, Vegetation</v>
      </c>
      <c r="C673" s="0" t="s">
        <v>2705</v>
      </c>
      <c r="D673" s="0" t="s">
        <v>2769</v>
      </c>
      <c r="E673" s="0" t="s">
        <v>4273</v>
      </c>
      <c r="F673" s="0" t="str">
        <f aca="false">LEFT($A673,6)&amp;"0"</f>
        <v>37-3010</v>
      </c>
      <c r="G673" s="0" t="n">
        <f aca="false">COUNTIF('HBS Occupation Detail'!$G$3:$G$912,$A673)</f>
        <v>1</v>
      </c>
      <c r="H673" s="27" t="n">
        <f aca="false">AVERAGEIF('HBS Occupation Detail'!$G$3:$G$912,$A673,'HBS Occupation Detail'!$E$3:$E$912)</f>
        <v>0.05</v>
      </c>
      <c r="I673" s="27" t="n">
        <f aca="false">AVERAGEIF('HBS Occupation Detail'!$G$3:$G$912,$A673,'HBS Occupation Detail'!$F$3:$F$912)</f>
        <v>0.19</v>
      </c>
      <c r="J673" s="27" t="n">
        <f aca="false">_xlfn.MAXIFS('HBS Occupation Detail'!$E$3:$E$912,'HBS Occupation Detail'!$G$3:$G$912,$A673)-_xlfn.MINIFS('HBS Occupation Detail'!$E$3:$E$912,'HBS Occupation Detail'!$G$3:$G$912,$A673)</f>
        <v>0</v>
      </c>
      <c r="K673" s="24" t="n">
        <f aca="false">IFERROR(INDEX('BLS OEWS May2025'!$D$3:$D$1396,MATCH($A673,'BLS OEWS May2025'!$A$3:$A$1396,0)),0)</f>
        <v>27050</v>
      </c>
      <c r="L673" s="0" t="str">
        <f aca="false">IF(H673&gt;='Exposure Bands'!$B$6,"High",IF(H673&gt;='Exposure Bands'!$B$5,"Elevated",IF(H673&gt;='Exposure Bands'!$B$4,"Moderate","Low")))</f>
        <v>Low</v>
      </c>
      <c r="M673" s="28"/>
    </row>
    <row r="674" customFormat="false" ht="15" hidden="false" customHeight="true" outlineLevel="0" collapsed="false">
      <c r="A674" s="0" t="s">
        <v>1973</v>
      </c>
      <c r="B674" s="0" t="str">
        <f aca="false">IFERROR(INDEX('BLS OEWS May2025'!$B$3:$B$1396,MATCH($A674,'BLS OEWS May2025'!$A$3:$A$1396,0)),"")</f>
        <v>Insulation Workers, Floor, Ceiling, and Wall</v>
      </c>
      <c r="C674" s="0" t="s">
        <v>2705</v>
      </c>
      <c r="D674" s="0" t="s">
        <v>2946</v>
      </c>
      <c r="E674" s="0" t="s">
        <v>4275</v>
      </c>
      <c r="F674" s="0" t="str">
        <f aca="false">LEFT($A674,6)&amp;"0"</f>
        <v>47-2130</v>
      </c>
      <c r="G674" s="0" t="n">
        <f aca="false">COUNTIF('HBS Occupation Detail'!$G$3:$G$912,$A674)</f>
        <v>1</v>
      </c>
      <c r="H674" s="27" t="n">
        <f aca="false">AVERAGEIF('HBS Occupation Detail'!$G$3:$G$912,$A674,'HBS Occupation Detail'!$E$3:$E$912)</f>
        <v>0.05</v>
      </c>
      <c r="I674" s="27" t="n">
        <f aca="false">AVERAGEIF('HBS Occupation Detail'!$G$3:$G$912,$A674,'HBS Occupation Detail'!$F$3:$F$912)</f>
        <v>0.17</v>
      </c>
      <c r="J674" s="27" t="n">
        <f aca="false">_xlfn.MAXIFS('HBS Occupation Detail'!$E$3:$E$912,'HBS Occupation Detail'!$G$3:$G$912,$A674)-_xlfn.MINIFS('HBS Occupation Detail'!$E$3:$E$912,'HBS Occupation Detail'!$G$3:$G$912,$A674)</f>
        <v>0</v>
      </c>
      <c r="K674" s="24" t="n">
        <f aca="false">IFERROR(INDEX('BLS OEWS May2025'!$D$3:$D$1396,MATCH($A674,'BLS OEWS May2025'!$A$3:$A$1396,0)),0)</f>
        <v>44440</v>
      </c>
      <c r="L674" s="0" t="str">
        <f aca="false">IF(H674&gt;='Exposure Bands'!$B$6,"High",IF(H674&gt;='Exposure Bands'!$B$5,"Elevated",IF(H674&gt;='Exposure Bands'!$B$4,"Moderate","Low")))</f>
        <v>Low</v>
      </c>
      <c r="M674" s="28"/>
    </row>
    <row r="675" customFormat="false" ht="15" hidden="false" customHeight="true" outlineLevel="0" collapsed="false">
      <c r="A675" s="0" t="s">
        <v>1987</v>
      </c>
      <c r="B675" s="0" t="str">
        <f aca="false">IFERROR(INDEX('BLS OEWS May2025'!$B$3:$B$1396,MATCH($A675,'BLS OEWS May2025'!$A$3:$A$1396,0)),"")</f>
        <v>Plumbers, Pipefitters, and Steamfitters</v>
      </c>
      <c r="C675" s="0" t="s">
        <v>2705</v>
      </c>
      <c r="D675" s="0" t="s">
        <v>2946</v>
      </c>
      <c r="E675" s="0" t="s">
        <v>4486</v>
      </c>
      <c r="F675" s="0" t="str">
        <f aca="false">LEFT($A675,6)&amp;"0"</f>
        <v>47-2150</v>
      </c>
      <c r="G675" s="0" t="n">
        <f aca="false">COUNTIF('HBS Occupation Detail'!$G$3:$G$912,$A675)</f>
        <v>2</v>
      </c>
      <c r="H675" s="27" t="n">
        <f aca="false">AVERAGEIF('HBS Occupation Detail'!$G$3:$G$912,$A675,'HBS Occupation Detail'!$E$3:$E$912)</f>
        <v>0.045</v>
      </c>
      <c r="I675" s="27" t="n">
        <f aca="false">AVERAGEIF('HBS Occupation Detail'!$G$3:$G$912,$A675,'HBS Occupation Detail'!$F$3:$F$912)</f>
        <v>0.135</v>
      </c>
      <c r="J675" s="27" t="n">
        <f aca="false">_xlfn.MAXIFS('HBS Occupation Detail'!$E$3:$E$912,'HBS Occupation Detail'!$G$3:$G$912,$A675)-_xlfn.MINIFS('HBS Occupation Detail'!$E$3:$E$912,'HBS Occupation Detail'!$G$3:$G$912,$A675)</f>
        <v>0.05</v>
      </c>
      <c r="K675" s="24" t="n">
        <f aca="false">IFERROR(INDEX('BLS OEWS May2025'!$D$3:$D$1396,MATCH($A675,'BLS OEWS May2025'!$A$3:$A$1396,0)),0)</f>
        <v>465840</v>
      </c>
      <c r="L675" s="0" t="str">
        <f aca="false">IF(H675&gt;='Exposure Bands'!$B$6,"High",IF(H675&gt;='Exposure Bands'!$B$5,"Elevated",IF(H675&gt;='Exposure Bands'!$B$4,"Moderate","Low")))</f>
        <v>Low</v>
      </c>
      <c r="M675" s="28" t="s">
        <v>4561</v>
      </c>
    </row>
    <row r="676" customFormat="false" ht="15" hidden="false" customHeight="true" outlineLevel="0" collapsed="false">
      <c r="A676" s="0" t="s">
        <v>2425</v>
      </c>
      <c r="B676" s="0" t="str">
        <f aca="false">IFERROR(INDEX('BLS OEWS May2025'!$B$3:$B$1396,MATCH($A676,'BLS OEWS May2025'!$A$3:$A$1396,0)),"")</f>
        <v>Woodworking Machine Setters, Operators, and Tenders, Except Sawing</v>
      </c>
      <c r="C676" s="0" t="s">
        <v>2705</v>
      </c>
      <c r="D676" s="0" t="s">
        <v>2946</v>
      </c>
      <c r="E676" s="0" t="s">
        <v>4277</v>
      </c>
      <c r="F676" s="0" t="str">
        <f aca="false">LEFT($A676,6)&amp;"0"</f>
        <v>51-7040</v>
      </c>
      <c r="G676" s="0" t="n">
        <f aca="false">COUNTIF('HBS Occupation Detail'!$G$3:$G$912,$A676)</f>
        <v>1</v>
      </c>
      <c r="H676" s="27" t="n">
        <f aca="false">AVERAGEIF('HBS Occupation Detail'!$G$3:$G$912,$A676,'HBS Occupation Detail'!$E$3:$E$912)</f>
        <v>0.04</v>
      </c>
      <c r="I676" s="27" t="n">
        <f aca="false">AVERAGEIF('HBS Occupation Detail'!$G$3:$G$912,$A676,'HBS Occupation Detail'!$F$3:$F$912)</f>
        <v>0.14</v>
      </c>
      <c r="J676" s="27" t="n">
        <f aca="false">_xlfn.MAXIFS('HBS Occupation Detail'!$E$3:$E$912,'HBS Occupation Detail'!$G$3:$G$912,$A676)-_xlfn.MINIFS('HBS Occupation Detail'!$E$3:$E$912,'HBS Occupation Detail'!$G$3:$G$912,$A676)</f>
        <v>0</v>
      </c>
      <c r="K676" s="24" t="n">
        <f aca="false">IFERROR(INDEX('BLS OEWS May2025'!$D$3:$D$1396,MATCH($A676,'BLS OEWS May2025'!$A$3:$A$1396,0)),0)</f>
        <v>61420</v>
      </c>
      <c r="L676" s="0" t="str">
        <f aca="false">IF(H676&gt;='Exposure Bands'!$B$6,"High",IF(H676&gt;='Exposure Bands'!$B$5,"Elevated",IF(H676&gt;='Exposure Bands'!$B$4,"Moderate","Low")))</f>
        <v>Low</v>
      </c>
      <c r="M676" s="28"/>
    </row>
    <row r="677" customFormat="false" ht="15" hidden="false" customHeight="true" outlineLevel="0" collapsed="false">
      <c r="A677" s="0" t="s">
        <v>2134</v>
      </c>
      <c r="B677" s="0" t="str">
        <f aca="false">IFERROR(INDEX('BLS OEWS May2025'!$B$3:$B$1396,MATCH($A677,'BLS OEWS May2025'!$A$3:$A$1396,0)),"")</f>
        <v>Automotive Body and Related Repairers</v>
      </c>
      <c r="C677" s="0" t="s">
        <v>2705</v>
      </c>
      <c r="D677" s="0" t="s">
        <v>2769</v>
      </c>
      <c r="E677" s="0" t="s">
        <v>4279</v>
      </c>
      <c r="F677" s="0" t="str">
        <f aca="false">LEFT($A677,6)&amp;"0"</f>
        <v>49-3020</v>
      </c>
      <c r="G677" s="0" t="n">
        <f aca="false">COUNTIF('HBS Occupation Detail'!$G$3:$G$912,$A677)</f>
        <v>1</v>
      </c>
      <c r="H677" s="27" t="n">
        <f aca="false">AVERAGEIF('HBS Occupation Detail'!$G$3:$G$912,$A677,'HBS Occupation Detail'!$E$3:$E$912)</f>
        <v>0.04</v>
      </c>
      <c r="I677" s="27" t="n">
        <f aca="false">AVERAGEIF('HBS Occupation Detail'!$G$3:$G$912,$A677,'HBS Occupation Detail'!$F$3:$F$912)</f>
        <v>0.08</v>
      </c>
      <c r="J677" s="27" t="n">
        <f aca="false">_xlfn.MAXIFS('HBS Occupation Detail'!$E$3:$E$912,'HBS Occupation Detail'!$G$3:$G$912,$A677)-_xlfn.MINIFS('HBS Occupation Detail'!$E$3:$E$912,'HBS Occupation Detail'!$G$3:$G$912,$A677)</f>
        <v>0</v>
      </c>
      <c r="K677" s="24" t="n">
        <f aca="false">IFERROR(INDEX('BLS OEWS May2025'!$D$3:$D$1396,MATCH($A677,'BLS OEWS May2025'!$A$3:$A$1396,0)),0)</f>
        <v>149310</v>
      </c>
      <c r="L677" s="0" t="str">
        <f aca="false">IF(H677&gt;='Exposure Bands'!$B$6,"High",IF(H677&gt;='Exposure Bands'!$B$5,"Elevated",IF(H677&gt;='Exposure Bands'!$B$4,"Moderate","Low")))</f>
        <v>Low</v>
      </c>
      <c r="M677" s="28"/>
    </row>
    <row r="678" customFormat="false" ht="15" hidden="false" customHeight="true" outlineLevel="0" collapsed="false">
      <c r="A678" s="0" t="s">
        <v>2506</v>
      </c>
      <c r="B678" s="0" t="str">
        <f aca="false">IFERROR(INDEX('BLS OEWS May2025'!$B$3:$B$1396,MATCH($A678,'BLS OEWS May2025'!$A$3:$A$1396,0)),"")</f>
        <v>Coating, Painting, and Spraying Machine Setters, Operators, and Tenders</v>
      </c>
      <c r="C678" s="0" t="s">
        <v>2705</v>
      </c>
      <c r="D678" s="0" t="s">
        <v>2946</v>
      </c>
      <c r="E678" s="0" t="s">
        <v>4281</v>
      </c>
      <c r="F678" s="0" t="str">
        <f aca="false">LEFT($A678,6)&amp;"0"</f>
        <v>51-9120</v>
      </c>
      <c r="G678" s="0" t="n">
        <f aca="false">COUNTIF('HBS Occupation Detail'!$G$3:$G$912,$A678)</f>
        <v>1</v>
      </c>
      <c r="H678" s="27" t="n">
        <f aca="false">AVERAGEIF('HBS Occupation Detail'!$G$3:$G$912,$A678,'HBS Occupation Detail'!$E$3:$E$912)</f>
        <v>0.04</v>
      </c>
      <c r="I678" s="27" t="n">
        <f aca="false">AVERAGEIF('HBS Occupation Detail'!$G$3:$G$912,$A678,'HBS Occupation Detail'!$F$3:$F$912)</f>
        <v>0.07</v>
      </c>
      <c r="J678" s="27" t="n">
        <f aca="false">_xlfn.MAXIFS('HBS Occupation Detail'!$E$3:$E$912,'HBS Occupation Detail'!$G$3:$G$912,$A678)-_xlfn.MINIFS('HBS Occupation Detail'!$E$3:$E$912,'HBS Occupation Detail'!$G$3:$G$912,$A678)</f>
        <v>0</v>
      </c>
      <c r="K678" s="24" t="n">
        <f aca="false">IFERROR(INDEX('BLS OEWS May2025'!$D$3:$D$1396,MATCH($A678,'BLS OEWS May2025'!$A$3:$A$1396,0)),0)</f>
        <v>158740</v>
      </c>
      <c r="L678" s="0" t="str">
        <f aca="false">IF(H678&gt;='Exposure Bands'!$B$6,"High",IF(H678&gt;='Exposure Bands'!$B$5,"Elevated",IF(H678&gt;='Exposure Bands'!$B$4,"Moderate","Low")))</f>
        <v>Low</v>
      </c>
      <c r="M678" s="28"/>
    </row>
    <row r="679" customFormat="false" ht="15" hidden="false" customHeight="true" outlineLevel="0" collapsed="false">
      <c r="A679" s="0" t="s">
        <v>1925</v>
      </c>
      <c r="B679" s="0" t="str">
        <f aca="false">IFERROR(INDEX('BLS OEWS May2025'!$B$3:$B$1396,MATCH($A679,'BLS OEWS May2025'!$A$3:$A$1396,0)),"")</f>
        <v>Brickmasons and Blockmasons</v>
      </c>
      <c r="C679" s="0" t="s">
        <v>2705</v>
      </c>
      <c r="D679" s="0" t="s">
        <v>2946</v>
      </c>
      <c r="E679" s="0" t="s">
        <v>4285</v>
      </c>
      <c r="F679" s="0" t="str">
        <f aca="false">LEFT($A679,6)&amp;"0"</f>
        <v>47-2020</v>
      </c>
      <c r="G679" s="0" t="n">
        <f aca="false">COUNTIF('HBS Occupation Detail'!$G$3:$G$912,$A679)</f>
        <v>1</v>
      </c>
      <c r="H679" s="27" t="n">
        <f aca="false">AVERAGEIF('HBS Occupation Detail'!$G$3:$G$912,$A679,'HBS Occupation Detail'!$E$3:$E$912)</f>
        <v>0.04</v>
      </c>
      <c r="I679" s="27" t="n">
        <f aca="false">AVERAGEIF('HBS Occupation Detail'!$G$3:$G$912,$A679,'HBS Occupation Detail'!$F$3:$F$912)</f>
        <v>0.14</v>
      </c>
      <c r="J679" s="27" t="n">
        <f aca="false">_xlfn.MAXIFS('HBS Occupation Detail'!$E$3:$E$912,'HBS Occupation Detail'!$G$3:$G$912,$A679)-_xlfn.MINIFS('HBS Occupation Detail'!$E$3:$E$912,'HBS Occupation Detail'!$G$3:$G$912,$A679)</f>
        <v>0</v>
      </c>
      <c r="K679" s="24" t="n">
        <f aca="false">IFERROR(INDEX('BLS OEWS May2025'!$D$3:$D$1396,MATCH($A679,'BLS OEWS May2025'!$A$3:$A$1396,0)),0)</f>
        <v>52550</v>
      </c>
      <c r="L679" s="0" t="str">
        <f aca="false">IF(H679&gt;='Exposure Bands'!$B$6,"High",IF(H679&gt;='Exposure Bands'!$B$5,"Elevated",IF(H679&gt;='Exposure Bands'!$B$4,"Moderate","Low")))</f>
        <v>Low</v>
      </c>
      <c r="M679" s="28"/>
    </row>
    <row r="680" customFormat="false" ht="15" hidden="false" customHeight="true" outlineLevel="0" collapsed="false">
      <c r="A680" s="0" t="s">
        <v>1110</v>
      </c>
      <c r="B680" s="0" t="str">
        <f aca="false">IFERROR(INDEX('BLS OEWS May2025'!$B$3:$B$1396,MATCH($A680,'BLS OEWS May2025'!$A$3:$A$1396,0)),"")</f>
        <v>Oral and Maxillofacial Surgeons</v>
      </c>
      <c r="C680" s="0" t="s">
        <v>2705</v>
      </c>
      <c r="D680" s="0" t="s">
        <v>2721</v>
      </c>
      <c r="E680" s="0" t="s">
        <v>4287</v>
      </c>
      <c r="F680" s="0" t="str">
        <f aca="false">LEFT($A680,6)&amp;"0"</f>
        <v>29-1020</v>
      </c>
      <c r="G680" s="0" t="n">
        <f aca="false">COUNTIF('HBS Occupation Detail'!$G$3:$G$912,$A680)</f>
        <v>1</v>
      </c>
      <c r="H680" s="27" t="n">
        <f aca="false">AVERAGEIF('HBS Occupation Detail'!$G$3:$G$912,$A680,'HBS Occupation Detail'!$E$3:$E$912)</f>
        <v>0.04</v>
      </c>
      <c r="I680" s="27" t="n">
        <f aca="false">AVERAGEIF('HBS Occupation Detail'!$G$3:$G$912,$A680,'HBS Occupation Detail'!$F$3:$F$912)</f>
        <v>0.15</v>
      </c>
      <c r="J680" s="27" t="n">
        <f aca="false">_xlfn.MAXIFS('HBS Occupation Detail'!$E$3:$E$912,'HBS Occupation Detail'!$G$3:$G$912,$A680)-_xlfn.MINIFS('HBS Occupation Detail'!$E$3:$E$912,'HBS Occupation Detail'!$G$3:$G$912,$A680)</f>
        <v>0</v>
      </c>
      <c r="K680" s="24" t="n">
        <f aca="false">IFERROR(INDEX('BLS OEWS May2025'!$D$3:$D$1396,MATCH($A680,'BLS OEWS May2025'!$A$3:$A$1396,0)),0)</f>
        <v>4910</v>
      </c>
      <c r="L680" s="0" t="str">
        <f aca="false">IF(H680&gt;='Exposure Bands'!$B$6,"High",IF(H680&gt;='Exposure Bands'!$B$5,"Elevated",IF(H680&gt;='Exposure Bands'!$B$4,"Moderate","Low")))</f>
        <v>Low</v>
      </c>
      <c r="M680" s="28"/>
    </row>
    <row r="681" customFormat="false" ht="15" hidden="false" customHeight="true" outlineLevel="0" collapsed="false">
      <c r="A681" s="0" t="s">
        <v>1266</v>
      </c>
      <c r="B681" s="0" t="str">
        <f aca="false">IFERROR(INDEX('BLS OEWS May2025'!$B$3:$B$1396,MATCH($A681,'BLS OEWS May2025'!$A$3:$A$1396,0)),"")</f>
        <v>Hearing Aid Specialists</v>
      </c>
      <c r="C681" s="0" t="s">
        <v>2705</v>
      </c>
      <c r="D681" s="0" t="s">
        <v>2721</v>
      </c>
      <c r="E681" s="0" t="s">
        <v>4289</v>
      </c>
      <c r="F681" s="0" t="str">
        <f aca="false">LEFT($A681,6)&amp;"0"</f>
        <v>29-2090</v>
      </c>
      <c r="G681" s="0" t="n">
        <f aca="false">COUNTIF('HBS Occupation Detail'!$G$3:$G$912,$A681)</f>
        <v>1</v>
      </c>
      <c r="H681" s="27" t="n">
        <f aca="false">AVERAGEIF('HBS Occupation Detail'!$G$3:$G$912,$A681,'HBS Occupation Detail'!$E$3:$E$912)</f>
        <v>0.04</v>
      </c>
      <c r="I681" s="27" t="n">
        <f aca="false">AVERAGEIF('HBS Occupation Detail'!$G$3:$G$912,$A681,'HBS Occupation Detail'!$F$3:$F$912)</f>
        <v>0.15</v>
      </c>
      <c r="J681" s="27" t="n">
        <f aca="false">_xlfn.MAXIFS('HBS Occupation Detail'!$E$3:$E$912,'HBS Occupation Detail'!$G$3:$G$912,$A681)-_xlfn.MINIFS('HBS Occupation Detail'!$E$3:$E$912,'HBS Occupation Detail'!$G$3:$G$912,$A681)</f>
        <v>0</v>
      </c>
      <c r="K681" s="24" t="n">
        <f aca="false">IFERROR(INDEX('BLS OEWS May2025'!$D$3:$D$1396,MATCH($A681,'BLS OEWS May2025'!$A$3:$A$1396,0)),0)</f>
        <v>11270</v>
      </c>
      <c r="L681" s="0" t="str">
        <f aca="false">IF(H681&gt;='Exposure Bands'!$B$6,"High",IF(H681&gt;='Exposure Bands'!$B$5,"Elevated",IF(H681&gt;='Exposure Bands'!$B$4,"Moderate","Low")))</f>
        <v>Low</v>
      </c>
      <c r="M681" s="28"/>
    </row>
    <row r="682" customFormat="false" ht="15" hidden="false" customHeight="true" outlineLevel="0" collapsed="false">
      <c r="A682" s="0" t="s">
        <v>2323</v>
      </c>
      <c r="B682" s="0" t="str">
        <f aca="false">IFERROR(INDEX('BLS OEWS May2025'!$B$3:$B$1396,MATCH($A682,'BLS OEWS May2025'!$A$3:$A$1396,0)),"")</f>
        <v>Patternmakers, Metal and Plastic</v>
      </c>
      <c r="C682" s="0" t="s">
        <v>2705</v>
      </c>
      <c r="D682" s="0" t="s">
        <v>2946</v>
      </c>
      <c r="E682" s="0" t="s">
        <v>4291</v>
      </c>
      <c r="F682" s="0" t="str">
        <f aca="false">LEFT($A682,6)&amp;"0"</f>
        <v>51-4060</v>
      </c>
      <c r="G682" s="0" t="n">
        <f aca="false">COUNTIF('HBS Occupation Detail'!$G$3:$G$912,$A682)</f>
        <v>1</v>
      </c>
      <c r="H682" s="27" t="n">
        <f aca="false">AVERAGEIF('HBS Occupation Detail'!$G$3:$G$912,$A682,'HBS Occupation Detail'!$E$3:$E$912)</f>
        <v>0.04</v>
      </c>
      <c r="I682" s="27" t="n">
        <f aca="false">AVERAGEIF('HBS Occupation Detail'!$G$3:$G$912,$A682,'HBS Occupation Detail'!$F$3:$F$912)</f>
        <v>0.15</v>
      </c>
      <c r="J682" s="27" t="n">
        <f aca="false">_xlfn.MAXIFS('HBS Occupation Detail'!$E$3:$E$912,'HBS Occupation Detail'!$G$3:$G$912,$A682)-_xlfn.MINIFS('HBS Occupation Detail'!$E$3:$E$912,'HBS Occupation Detail'!$G$3:$G$912,$A682)</f>
        <v>0</v>
      </c>
      <c r="K682" s="24" t="n">
        <f aca="false">IFERROR(INDEX('BLS OEWS May2025'!$D$3:$D$1396,MATCH($A682,'BLS OEWS May2025'!$A$3:$A$1396,0)),0)</f>
        <v>1470</v>
      </c>
      <c r="L682" s="0" t="str">
        <f aca="false">IF(H682&gt;='Exposure Bands'!$B$6,"High",IF(H682&gt;='Exposure Bands'!$B$5,"Elevated",IF(H682&gt;='Exposure Bands'!$B$4,"Moderate","Low")))</f>
        <v>Low</v>
      </c>
      <c r="M682" s="28"/>
    </row>
    <row r="683" customFormat="false" ht="15" hidden="false" customHeight="true" outlineLevel="0" collapsed="false">
      <c r="A683" s="0" t="s">
        <v>2014</v>
      </c>
      <c r="B683" s="0" t="str">
        <f aca="false">IFERROR(INDEX('BLS OEWS May2025'!$B$3:$B$1396,MATCH($A683,'BLS OEWS May2025'!$A$3:$A$1396,0)),"")</f>
        <v>Helpers--Electricians</v>
      </c>
      <c r="C683" s="0" t="s">
        <v>2705</v>
      </c>
      <c r="D683" s="0" t="s">
        <v>2946</v>
      </c>
      <c r="E683" s="0" t="s">
        <v>4293</v>
      </c>
      <c r="F683" s="0" t="str">
        <f aca="false">LEFT($A683,6)&amp;"0"</f>
        <v>47-3010</v>
      </c>
      <c r="G683" s="0" t="n">
        <f aca="false">COUNTIF('HBS Occupation Detail'!$G$3:$G$912,$A683)</f>
        <v>1</v>
      </c>
      <c r="H683" s="27" t="n">
        <f aca="false">AVERAGEIF('HBS Occupation Detail'!$G$3:$G$912,$A683,'HBS Occupation Detail'!$E$3:$E$912)</f>
        <v>0.04</v>
      </c>
      <c r="I683" s="27" t="n">
        <f aca="false">AVERAGEIF('HBS Occupation Detail'!$G$3:$G$912,$A683,'HBS Occupation Detail'!$F$3:$F$912)</f>
        <v>0.08</v>
      </c>
      <c r="J683" s="27" t="n">
        <f aca="false">_xlfn.MAXIFS('HBS Occupation Detail'!$E$3:$E$912,'HBS Occupation Detail'!$G$3:$G$912,$A683)-_xlfn.MINIFS('HBS Occupation Detail'!$E$3:$E$912,'HBS Occupation Detail'!$G$3:$G$912,$A683)</f>
        <v>0</v>
      </c>
      <c r="K683" s="24" t="n">
        <f aca="false">IFERROR(INDEX('BLS OEWS May2025'!$D$3:$D$1396,MATCH($A683,'BLS OEWS May2025'!$A$3:$A$1396,0)),0)</f>
        <v>63630</v>
      </c>
      <c r="L683" s="0" t="str">
        <f aca="false">IF(H683&gt;='Exposure Bands'!$B$6,"High",IF(H683&gt;='Exposure Bands'!$B$5,"Elevated",IF(H683&gt;='Exposure Bands'!$B$4,"Moderate","Low")))</f>
        <v>Low</v>
      </c>
      <c r="M683" s="28"/>
    </row>
    <row r="684" customFormat="false" ht="15" hidden="false" customHeight="true" outlineLevel="0" collapsed="false">
      <c r="A684" s="0" t="s">
        <v>2339</v>
      </c>
      <c r="B684" s="0" t="str">
        <f aca="false">IFERROR(INDEX('BLS OEWS May2025'!$B$3:$B$1396,MATCH($A684,'BLS OEWS May2025'!$A$3:$A$1396,0)),"")</f>
        <v>Welders, Cutters, Solderers, and Brazers</v>
      </c>
      <c r="C684" s="0" t="s">
        <v>2705</v>
      </c>
      <c r="D684" s="0" t="s">
        <v>2946</v>
      </c>
      <c r="E684" s="0" t="s">
        <v>4295</v>
      </c>
      <c r="F684" s="0" t="str">
        <f aca="false">LEFT($A684,6)&amp;"0"</f>
        <v>51-4120</v>
      </c>
      <c r="G684" s="0" t="n">
        <f aca="false">COUNTIF('HBS Occupation Detail'!$G$3:$G$912,$A684)</f>
        <v>1</v>
      </c>
      <c r="H684" s="27" t="n">
        <f aca="false">AVERAGEIF('HBS Occupation Detail'!$G$3:$G$912,$A684,'HBS Occupation Detail'!$E$3:$E$912)</f>
        <v>0.04</v>
      </c>
      <c r="I684" s="27" t="n">
        <f aca="false">AVERAGEIF('HBS Occupation Detail'!$G$3:$G$912,$A684,'HBS Occupation Detail'!$F$3:$F$912)</f>
        <v>0.14</v>
      </c>
      <c r="J684" s="27" t="n">
        <f aca="false">_xlfn.MAXIFS('HBS Occupation Detail'!$E$3:$E$912,'HBS Occupation Detail'!$G$3:$G$912,$A684)-_xlfn.MINIFS('HBS Occupation Detail'!$E$3:$E$912,'HBS Occupation Detail'!$G$3:$G$912,$A684)</f>
        <v>0</v>
      </c>
      <c r="K684" s="24" t="n">
        <f aca="false">IFERROR(INDEX('BLS OEWS May2025'!$D$3:$D$1396,MATCH($A684,'BLS OEWS May2025'!$A$3:$A$1396,0)),0)</f>
        <v>416210</v>
      </c>
      <c r="L684" s="0" t="str">
        <f aca="false">IF(H684&gt;='Exposure Bands'!$B$6,"High",IF(H684&gt;='Exposure Bands'!$B$5,"Elevated",IF(H684&gt;='Exposure Bands'!$B$4,"Moderate","Low")))</f>
        <v>Low</v>
      </c>
      <c r="M684" s="28"/>
    </row>
    <row r="685" customFormat="false" ht="15" hidden="false" customHeight="true" outlineLevel="0" collapsed="false">
      <c r="A685" s="0" t="s">
        <v>1539</v>
      </c>
      <c r="B685" s="0" t="str">
        <f aca="false">IFERROR(INDEX('BLS OEWS May2025'!$B$3:$B$1396,MATCH($A685,'BLS OEWS May2025'!$A$3:$A$1396,0)),"")</f>
        <v>Motion Picture Projectionists</v>
      </c>
      <c r="C685" s="0" t="s">
        <v>2705</v>
      </c>
      <c r="D685" s="0" t="s">
        <v>2769</v>
      </c>
      <c r="E685" s="0" t="s">
        <v>4297</v>
      </c>
      <c r="F685" s="0" t="str">
        <f aca="false">LEFT($A685,6)&amp;"0"</f>
        <v>39-3020</v>
      </c>
      <c r="G685" s="0" t="n">
        <f aca="false">COUNTIF('HBS Occupation Detail'!$G$3:$G$912,$A685)</f>
        <v>1</v>
      </c>
      <c r="H685" s="27" t="n">
        <f aca="false">AVERAGEIF('HBS Occupation Detail'!$G$3:$G$912,$A685,'HBS Occupation Detail'!$E$3:$E$912)</f>
        <v>0.04</v>
      </c>
      <c r="I685" s="27" t="n">
        <f aca="false">AVERAGEIF('HBS Occupation Detail'!$G$3:$G$912,$A685,'HBS Occupation Detail'!$F$3:$F$912)</f>
        <v>0.08</v>
      </c>
      <c r="J685" s="27" t="n">
        <f aca="false">_xlfn.MAXIFS('HBS Occupation Detail'!$E$3:$E$912,'HBS Occupation Detail'!$G$3:$G$912,$A685)-_xlfn.MINIFS('HBS Occupation Detail'!$E$3:$E$912,'HBS Occupation Detail'!$G$3:$G$912,$A685)</f>
        <v>0</v>
      </c>
      <c r="K685" s="24" t="n">
        <f aca="false">IFERROR(INDEX('BLS OEWS May2025'!$D$3:$D$1396,MATCH($A685,'BLS OEWS May2025'!$A$3:$A$1396,0)),0)</f>
        <v>1480</v>
      </c>
      <c r="L685" s="0" t="str">
        <f aca="false">IF(H685&gt;='Exposure Bands'!$B$6,"High",IF(H685&gt;='Exposure Bands'!$B$5,"Elevated",IF(H685&gt;='Exposure Bands'!$B$4,"Moderate","Low")))</f>
        <v>Low</v>
      </c>
      <c r="M685" s="28"/>
    </row>
    <row r="686" customFormat="false" ht="15" hidden="false" customHeight="true" outlineLevel="0" collapsed="false">
      <c r="A686" s="0" t="s">
        <v>2138</v>
      </c>
      <c r="B686" s="0" t="str">
        <f aca="false">IFERROR(INDEX('BLS OEWS May2025'!$B$3:$B$1396,MATCH($A686,'BLS OEWS May2025'!$A$3:$A$1396,0)),"")</f>
        <v>Automotive Service Technicians and Mechanics</v>
      </c>
      <c r="C686" s="0" t="s">
        <v>2705</v>
      </c>
      <c r="D686" s="0" t="s">
        <v>2769</v>
      </c>
      <c r="E686" s="0" t="s">
        <v>4299</v>
      </c>
      <c r="F686" s="0" t="str">
        <f aca="false">LEFT($A686,6)&amp;"0"</f>
        <v>49-3020</v>
      </c>
      <c r="G686" s="0" t="n">
        <f aca="false">COUNTIF('HBS Occupation Detail'!$G$3:$G$912,$A686)</f>
        <v>1</v>
      </c>
      <c r="H686" s="27" t="n">
        <f aca="false">AVERAGEIF('HBS Occupation Detail'!$G$3:$G$912,$A686,'HBS Occupation Detail'!$E$3:$E$912)</f>
        <v>0.04</v>
      </c>
      <c r="I686" s="27" t="n">
        <f aca="false">AVERAGEIF('HBS Occupation Detail'!$G$3:$G$912,$A686,'HBS Occupation Detail'!$F$3:$F$912)</f>
        <v>0.14</v>
      </c>
      <c r="J686" s="27" t="n">
        <f aca="false">_xlfn.MAXIFS('HBS Occupation Detail'!$E$3:$E$912,'HBS Occupation Detail'!$G$3:$G$912,$A686)-_xlfn.MINIFS('HBS Occupation Detail'!$E$3:$E$912,'HBS Occupation Detail'!$G$3:$G$912,$A686)</f>
        <v>0</v>
      </c>
      <c r="K686" s="24" t="n">
        <f aca="false">IFERROR(INDEX('BLS OEWS May2025'!$D$3:$D$1396,MATCH($A686,'BLS OEWS May2025'!$A$3:$A$1396,0)),0)</f>
        <v>704640</v>
      </c>
      <c r="L686" s="0" t="str">
        <f aca="false">IF(H686&gt;='Exposure Bands'!$B$6,"High",IF(H686&gt;='Exposure Bands'!$B$5,"Elevated",IF(H686&gt;='Exposure Bands'!$B$4,"Moderate","Low")))</f>
        <v>Low</v>
      </c>
      <c r="M686" s="28"/>
    </row>
    <row r="687" customFormat="false" ht="15" hidden="false" customHeight="true" outlineLevel="0" collapsed="false">
      <c r="A687" s="0" t="s">
        <v>2347</v>
      </c>
      <c r="B687" s="0" t="str">
        <f aca="false">IFERROR(INDEX('BLS OEWS May2025'!$B$3:$B$1396,MATCH($A687,'BLS OEWS May2025'!$A$3:$A$1396,0)),"")</f>
        <v>Layout Workers, Metal and Plastic</v>
      </c>
      <c r="C687" s="0" t="s">
        <v>2705</v>
      </c>
      <c r="D687" s="0" t="s">
        <v>2946</v>
      </c>
      <c r="E687" s="0" t="s">
        <v>4301</v>
      </c>
      <c r="F687" s="0" t="str">
        <f aca="false">LEFT($A687,6)&amp;"0"</f>
        <v>51-4190</v>
      </c>
      <c r="G687" s="0" t="n">
        <f aca="false">COUNTIF('HBS Occupation Detail'!$G$3:$G$912,$A687)</f>
        <v>1</v>
      </c>
      <c r="H687" s="27" t="n">
        <f aca="false">AVERAGEIF('HBS Occupation Detail'!$G$3:$G$912,$A687,'HBS Occupation Detail'!$E$3:$E$912)</f>
        <v>0.04</v>
      </c>
      <c r="I687" s="27" t="n">
        <f aca="false">AVERAGEIF('HBS Occupation Detail'!$G$3:$G$912,$A687,'HBS Occupation Detail'!$F$3:$F$912)</f>
        <v>0.25</v>
      </c>
      <c r="J687" s="27" t="n">
        <f aca="false">_xlfn.MAXIFS('HBS Occupation Detail'!$E$3:$E$912,'HBS Occupation Detail'!$G$3:$G$912,$A687)-_xlfn.MINIFS('HBS Occupation Detail'!$E$3:$E$912,'HBS Occupation Detail'!$G$3:$G$912,$A687)</f>
        <v>0</v>
      </c>
      <c r="K687" s="24" t="n">
        <f aca="false">IFERROR(INDEX('BLS OEWS May2025'!$D$3:$D$1396,MATCH($A687,'BLS OEWS May2025'!$A$3:$A$1396,0)),0)</f>
        <v>5970</v>
      </c>
      <c r="L687" s="0" t="str">
        <f aca="false">IF(H687&gt;='Exposure Bands'!$B$6,"High",IF(H687&gt;='Exposure Bands'!$B$5,"Elevated",IF(H687&gt;='Exposure Bands'!$B$4,"Moderate","Low")))</f>
        <v>Low</v>
      </c>
      <c r="M687" s="28"/>
    </row>
    <row r="688" customFormat="false" ht="15" hidden="false" customHeight="true" outlineLevel="0" collapsed="false">
      <c r="A688" s="0" t="s">
        <v>2223</v>
      </c>
      <c r="B688" s="0" t="str">
        <f aca="false">IFERROR(INDEX('BLS OEWS May2025'!$B$3:$B$1396,MATCH($A688,'BLS OEWS May2025'!$A$3:$A$1396,0)),"")</f>
        <v>Manufactured Building and Mobile Home Installers</v>
      </c>
      <c r="C688" s="0" t="s">
        <v>2705</v>
      </c>
      <c r="D688" s="0" t="s">
        <v>2769</v>
      </c>
      <c r="E688" s="0" t="s">
        <v>4303</v>
      </c>
      <c r="F688" s="0" t="str">
        <f aca="false">LEFT($A688,6)&amp;"0"</f>
        <v>49-9090</v>
      </c>
      <c r="G688" s="0" t="n">
        <f aca="false">COUNTIF('HBS Occupation Detail'!$G$3:$G$912,$A688)</f>
        <v>1</v>
      </c>
      <c r="H688" s="27" t="n">
        <f aca="false">AVERAGEIF('HBS Occupation Detail'!$G$3:$G$912,$A688,'HBS Occupation Detail'!$E$3:$E$912)</f>
        <v>0.04</v>
      </c>
      <c r="I688" s="27" t="n">
        <f aca="false">AVERAGEIF('HBS Occupation Detail'!$G$3:$G$912,$A688,'HBS Occupation Detail'!$F$3:$F$912)</f>
        <v>0.13</v>
      </c>
      <c r="J688" s="27" t="n">
        <f aca="false">_xlfn.MAXIFS('HBS Occupation Detail'!$E$3:$E$912,'HBS Occupation Detail'!$G$3:$G$912,$A688)-_xlfn.MINIFS('HBS Occupation Detail'!$E$3:$E$912,'HBS Occupation Detail'!$G$3:$G$912,$A688)</f>
        <v>0</v>
      </c>
      <c r="K688" s="24" t="n">
        <f aca="false">IFERROR(INDEX('BLS OEWS May2025'!$D$3:$D$1396,MATCH($A688,'BLS OEWS May2025'!$A$3:$A$1396,0)),0)</f>
        <v>3020</v>
      </c>
      <c r="L688" s="0" t="str">
        <f aca="false">IF(H688&gt;='Exposure Bands'!$B$6,"High",IF(H688&gt;='Exposure Bands'!$B$5,"Elevated",IF(H688&gt;='Exposure Bands'!$B$4,"Moderate","Low")))</f>
        <v>Low</v>
      </c>
      <c r="M688" s="28"/>
    </row>
    <row r="689" customFormat="false" ht="41.25" hidden="false" customHeight="true" outlineLevel="0" collapsed="false">
      <c r="A689" s="0" t="s">
        <v>2530</v>
      </c>
      <c r="B689" s="0" t="str">
        <f aca="false">IFERROR(INDEX('BLS OEWS May2025'!$B$3:$B$1396,MATCH($A689,'BLS OEWS May2025'!$A$3:$A$1396,0)),"")</f>
        <v>Molders, Shapers, and Casters, Except Metal and Plastic</v>
      </c>
      <c r="C689" s="0" t="s">
        <v>2705</v>
      </c>
      <c r="D689" s="0" t="s">
        <v>2946</v>
      </c>
      <c r="E689" s="0" t="s">
        <v>4486</v>
      </c>
      <c r="F689" s="0" t="str">
        <f aca="false">LEFT($A689,6)&amp;"0"</f>
        <v>51-9190</v>
      </c>
      <c r="G689" s="0" t="n">
        <f aca="false">COUNTIF('HBS Occupation Detail'!$G$3:$G$912,$A689)</f>
        <v>4</v>
      </c>
      <c r="H689" s="27" t="n">
        <f aca="false">AVERAGEIF('HBS Occupation Detail'!$G$3:$G$912,$A689,'HBS Occupation Detail'!$E$3:$E$912)</f>
        <v>0.035</v>
      </c>
      <c r="I689" s="27" t="n">
        <f aca="false">AVERAGEIF('HBS Occupation Detail'!$G$3:$G$912,$A689,'HBS Occupation Detail'!$F$3:$F$912)</f>
        <v>0.105</v>
      </c>
      <c r="J689" s="27" t="n">
        <f aca="false">_xlfn.MAXIFS('HBS Occupation Detail'!$E$3:$E$912,'HBS Occupation Detail'!$G$3:$G$912,$A689)-_xlfn.MINIFS('HBS Occupation Detail'!$E$3:$E$912,'HBS Occupation Detail'!$G$3:$G$912,$A689)</f>
        <v>0.1</v>
      </c>
      <c r="K689" s="24" t="n">
        <f aca="false">IFERROR(INDEX('BLS OEWS May2025'!$D$3:$D$1396,MATCH($A689,'BLS OEWS May2025'!$A$3:$A$1396,0)),0)</f>
        <v>33190</v>
      </c>
      <c r="L689" s="0" t="str">
        <f aca="false">IF(H689&gt;='Exposure Bands'!$B$6,"High",IF(H689&gt;='Exposure Bands'!$B$5,"Elevated",IF(H689&gt;='Exposure Bands'!$B$4,"Moderate","Low")))</f>
        <v>Low</v>
      </c>
      <c r="M689" s="28" t="s">
        <v>4562</v>
      </c>
    </row>
    <row r="690" customFormat="false" ht="15" hidden="false" customHeight="true" outlineLevel="0" collapsed="false">
      <c r="A690" s="0" t="s">
        <v>1030</v>
      </c>
      <c r="B690" s="0" t="str">
        <f aca="false">IFERROR(INDEX('BLS OEWS May2025'!$B$3:$B$1396,MATCH($A690,'BLS OEWS May2025'!$A$3:$A$1396,0)),"")</f>
        <v>Dancers</v>
      </c>
      <c r="C690" s="0" t="s">
        <v>2705</v>
      </c>
      <c r="D690" s="0" t="s">
        <v>2716</v>
      </c>
      <c r="E690" s="0" t="s">
        <v>1031</v>
      </c>
      <c r="F690" s="0" t="str">
        <f aca="false">LEFT($A690,6)&amp;"0"</f>
        <v>27-2030</v>
      </c>
      <c r="G690" s="0" t="n">
        <f aca="false">COUNTIF('HBS Occupation Detail'!$G$3:$G$912,$A690)</f>
        <v>1</v>
      </c>
      <c r="H690" s="27" t="n">
        <f aca="false">AVERAGEIF('HBS Occupation Detail'!$G$3:$G$912,$A690,'HBS Occupation Detail'!$E$3:$E$912)</f>
        <v>0.03</v>
      </c>
      <c r="I690" s="27" t="n">
        <f aca="false">AVERAGEIF('HBS Occupation Detail'!$G$3:$G$912,$A690,'HBS Occupation Detail'!$F$3:$F$912)</f>
        <v>0.11</v>
      </c>
      <c r="J690" s="27" t="n">
        <f aca="false">_xlfn.MAXIFS('HBS Occupation Detail'!$E$3:$E$912,'HBS Occupation Detail'!$G$3:$G$912,$A690)-_xlfn.MINIFS('HBS Occupation Detail'!$E$3:$E$912,'HBS Occupation Detail'!$G$3:$G$912,$A690)</f>
        <v>0</v>
      </c>
      <c r="K690" s="24" t="n">
        <f aca="false">IFERROR(INDEX('BLS OEWS May2025'!$D$3:$D$1396,MATCH($A690,'BLS OEWS May2025'!$A$3:$A$1396,0)),0)</f>
        <v>8130</v>
      </c>
      <c r="L690" s="0" t="str">
        <f aca="false">IF(H690&gt;='Exposure Bands'!$B$6,"High",IF(H690&gt;='Exposure Bands'!$B$5,"Elevated",IF(H690&gt;='Exposure Bands'!$B$4,"Moderate","Low")))</f>
        <v>Low</v>
      </c>
      <c r="M690" s="28"/>
    </row>
    <row r="691" customFormat="false" ht="15" hidden="false" customHeight="true" outlineLevel="0" collapsed="false">
      <c r="A691" s="0" t="s">
        <v>2070</v>
      </c>
      <c r="B691" s="0" t="str">
        <f aca="false">IFERROR(INDEX('BLS OEWS May2025'!$B$3:$B$1396,MATCH($A691,'BLS OEWS May2025'!$A$3:$A$1396,0)),"")</f>
        <v>Continuous Mining Machine Operators</v>
      </c>
      <c r="C691" s="0" t="s">
        <v>2705</v>
      </c>
      <c r="D691" s="0" t="s">
        <v>2946</v>
      </c>
      <c r="E691" s="0" t="s">
        <v>4306</v>
      </c>
      <c r="F691" s="0" t="str">
        <f aca="false">LEFT($A691,6)&amp;"0"</f>
        <v>47-5040</v>
      </c>
      <c r="G691" s="0" t="n">
        <f aca="false">COUNTIF('HBS Occupation Detail'!$G$3:$G$912,$A691)</f>
        <v>1</v>
      </c>
      <c r="H691" s="27" t="n">
        <f aca="false">AVERAGEIF('HBS Occupation Detail'!$G$3:$G$912,$A691,'HBS Occupation Detail'!$E$3:$E$912)</f>
        <v>0.03</v>
      </c>
      <c r="I691" s="27" t="n">
        <f aca="false">AVERAGEIF('HBS Occupation Detail'!$G$3:$G$912,$A691,'HBS Occupation Detail'!$F$3:$F$912)</f>
        <v>0.11</v>
      </c>
      <c r="J691" s="27" t="n">
        <f aca="false">_xlfn.MAXIFS('HBS Occupation Detail'!$E$3:$E$912,'HBS Occupation Detail'!$G$3:$G$912,$A691)-_xlfn.MINIFS('HBS Occupation Detail'!$E$3:$E$912,'HBS Occupation Detail'!$G$3:$G$912,$A691)</f>
        <v>0</v>
      </c>
      <c r="K691" s="24" t="n">
        <f aca="false">IFERROR(INDEX('BLS OEWS May2025'!$D$3:$D$1396,MATCH($A691,'BLS OEWS May2025'!$A$3:$A$1396,0)),0)</f>
        <v>14000</v>
      </c>
      <c r="L691" s="0" t="str">
        <f aca="false">IF(H691&gt;='Exposure Bands'!$B$6,"High",IF(H691&gt;='Exposure Bands'!$B$5,"Elevated",IF(H691&gt;='Exposure Bands'!$B$4,"Moderate","Low")))</f>
        <v>Low</v>
      </c>
      <c r="M691" s="28"/>
    </row>
    <row r="692" customFormat="false" ht="15" hidden="false" customHeight="true" outlineLevel="0" collapsed="false">
      <c r="A692" s="0" t="s">
        <v>2306</v>
      </c>
      <c r="B692" s="0" t="str">
        <f aca="false">IFERROR(INDEX('BLS OEWS May2025'!$B$3:$B$1396,MATCH($A692,'BLS OEWS May2025'!$A$3:$A$1396,0)),"")</f>
        <v>Lathe and Turning Machine Tool Setters, Operators, and Tenders, Metal and Plastic</v>
      </c>
      <c r="C692" s="0" t="s">
        <v>2705</v>
      </c>
      <c r="D692" s="0" t="s">
        <v>2946</v>
      </c>
      <c r="E692" s="0" t="s">
        <v>4308</v>
      </c>
      <c r="F692" s="0" t="str">
        <f aca="false">LEFT($A692,6)&amp;"0"</f>
        <v>51-4030</v>
      </c>
      <c r="G692" s="0" t="n">
        <f aca="false">COUNTIF('HBS Occupation Detail'!$G$3:$G$912,$A692)</f>
        <v>1</v>
      </c>
      <c r="H692" s="27" t="n">
        <f aca="false">AVERAGEIF('HBS Occupation Detail'!$G$3:$G$912,$A692,'HBS Occupation Detail'!$E$3:$E$912)</f>
        <v>0.03</v>
      </c>
      <c r="I692" s="27" t="n">
        <f aca="false">AVERAGEIF('HBS Occupation Detail'!$G$3:$G$912,$A692,'HBS Occupation Detail'!$F$3:$F$912)</f>
        <v>0.22</v>
      </c>
      <c r="J692" s="27" t="n">
        <f aca="false">_xlfn.MAXIFS('HBS Occupation Detail'!$E$3:$E$912,'HBS Occupation Detail'!$G$3:$G$912,$A692)-_xlfn.MINIFS('HBS Occupation Detail'!$E$3:$E$912,'HBS Occupation Detail'!$G$3:$G$912,$A692)</f>
        <v>0</v>
      </c>
      <c r="K692" s="24" t="n">
        <f aca="false">IFERROR(INDEX('BLS OEWS May2025'!$D$3:$D$1396,MATCH($A692,'BLS OEWS May2025'!$A$3:$A$1396,0)),0)</f>
        <v>16710</v>
      </c>
      <c r="L692" s="0" t="str">
        <f aca="false">IF(H692&gt;='Exposure Bands'!$B$6,"High",IF(H692&gt;='Exposure Bands'!$B$5,"Elevated",IF(H692&gt;='Exposure Bands'!$B$4,"Moderate","Low")))</f>
        <v>Low</v>
      </c>
      <c r="M692" s="28"/>
    </row>
    <row r="693" customFormat="false" ht="15" hidden="false" customHeight="true" outlineLevel="0" collapsed="false">
      <c r="A693" s="0" t="s">
        <v>2624</v>
      </c>
      <c r="B693" s="0" t="str">
        <f aca="false">IFERROR(INDEX('BLS OEWS May2025'!$B$3:$B$1396,MATCH($A693,'BLS OEWS May2025'!$A$3:$A$1396,0)),"")</f>
        <v>Motorboat Operators</v>
      </c>
      <c r="C693" s="0" t="s">
        <v>2705</v>
      </c>
      <c r="D693" s="0" t="s">
        <v>2946</v>
      </c>
      <c r="E693" s="0" t="s">
        <v>4310</v>
      </c>
      <c r="F693" s="0" t="str">
        <f aca="false">LEFT($A693,6)&amp;"0"</f>
        <v>53-5020</v>
      </c>
      <c r="G693" s="0" t="n">
        <f aca="false">COUNTIF('HBS Occupation Detail'!$G$3:$G$912,$A693)</f>
        <v>1</v>
      </c>
      <c r="H693" s="27" t="n">
        <f aca="false">AVERAGEIF('HBS Occupation Detail'!$G$3:$G$912,$A693,'HBS Occupation Detail'!$E$3:$E$912)</f>
        <v>0.03</v>
      </c>
      <c r="I693" s="27" t="n">
        <f aca="false">AVERAGEIF('HBS Occupation Detail'!$G$3:$G$912,$A693,'HBS Occupation Detail'!$F$3:$F$912)</f>
        <v>0.11</v>
      </c>
      <c r="J693" s="27" t="n">
        <f aca="false">_xlfn.MAXIFS('HBS Occupation Detail'!$E$3:$E$912,'HBS Occupation Detail'!$G$3:$G$912,$A693)-_xlfn.MINIFS('HBS Occupation Detail'!$E$3:$E$912,'HBS Occupation Detail'!$G$3:$G$912,$A693)</f>
        <v>0</v>
      </c>
      <c r="K693" s="24" t="n">
        <f aca="false">IFERROR(INDEX('BLS OEWS May2025'!$D$3:$D$1396,MATCH($A693,'BLS OEWS May2025'!$A$3:$A$1396,0)),0)</f>
        <v>2480</v>
      </c>
      <c r="L693" s="0" t="str">
        <f aca="false">IF(H693&gt;='Exposure Bands'!$B$6,"High",IF(H693&gt;='Exposure Bands'!$B$5,"Elevated",IF(H693&gt;='Exposure Bands'!$B$4,"Moderate","Low")))</f>
        <v>Low</v>
      </c>
      <c r="M693" s="28"/>
    </row>
    <row r="694" customFormat="false" ht="15" hidden="false" customHeight="true" outlineLevel="0" collapsed="false">
      <c r="A694" s="0" t="s">
        <v>2536</v>
      </c>
      <c r="B694" s="0" t="str">
        <f aca="false">IFERROR(INDEX('BLS OEWS May2025'!$B$3:$B$1396,MATCH($A694,'BLS OEWS May2025'!$A$3:$A$1396,0)),"")</f>
        <v>Helpers--Production Workers</v>
      </c>
      <c r="C694" s="0" t="s">
        <v>2705</v>
      </c>
      <c r="D694" s="0" t="s">
        <v>2946</v>
      </c>
      <c r="E694" s="0" t="s">
        <v>4312</v>
      </c>
      <c r="F694" s="0" t="str">
        <f aca="false">LEFT($A694,6)&amp;"0"</f>
        <v>51-9190</v>
      </c>
      <c r="G694" s="0" t="n">
        <f aca="false">COUNTIF('HBS Occupation Detail'!$G$3:$G$912,$A694)</f>
        <v>1</v>
      </c>
      <c r="H694" s="27" t="n">
        <f aca="false">AVERAGEIF('HBS Occupation Detail'!$G$3:$G$912,$A694,'HBS Occupation Detail'!$E$3:$E$912)</f>
        <v>0.03</v>
      </c>
      <c r="I694" s="27" t="n">
        <f aca="false">AVERAGEIF('HBS Occupation Detail'!$G$3:$G$912,$A694,'HBS Occupation Detail'!$F$3:$F$912)</f>
        <v>0.06</v>
      </c>
      <c r="J694" s="27" t="n">
        <f aca="false">_xlfn.MAXIFS('HBS Occupation Detail'!$E$3:$E$912,'HBS Occupation Detail'!$G$3:$G$912,$A694)-_xlfn.MINIFS('HBS Occupation Detail'!$E$3:$E$912,'HBS Occupation Detail'!$G$3:$G$912,$A694)</f>
        <v>0</v>
      </c>
      <c r="K694" s="24" t="n">
        <f aca="false">IFERROR(INDEX('BLS OEWS May2025'!$D$3:$D$1396,MATCH($A694,'BLS OEWS May2025'!$A$3:$A$1396,0)),0)</f>
        <v>165700</v>
      </c>
      <c r="L694" s="0" t="str">
        <f aca="false">IF(H694&gt;='Exposure Bands'!$B$6,"High",IF(H694&gt;='Exposure Bands'!$B$5,"Elevated",IF(H694&gt;='Exposure Bands'!$B$4,"Moderate","Low")))</f>
        <v>Low</v>
      </c>
      <c r="M694" s="28"/>
    </row>
    <row r="695" customFormat="false" ht="15" hidden="false" customHeight="true" outlineLevel="0" collapsed="false">
      <c r="A695" s="0" t="s">
        <v>2262</v>
      </c>
      <c r="B695" s="0" t="str">
        <f aca="false">IFERROR(INDEX('BLS OEWS May2025'!$B$3:$B$1396,MATCH($A695,'BLS OEWS May2025'!$A$3:$A$1396,0)),"")</f>
        <v>Timing Device Assemblers and Adjusters</v>
      </c>
      <c r="C695" s="0" t="s">
        <v>2705</v>
      </c>
      <c r="D695" s="0" t="s">
        <v>2946</v>
      </c>
      <c r="E695" s="0" t="s">
        <v>4314</v>
      </c>
      <c r="F695" s="0" t="str">
        <f aca="false">LEFT($A695,6)&amp;"0"</f>
        <v>51-2060</v>
      </c>
      <c r="G695" s="0" t="n">
        <f aca="false">COUNTIF('HBS Occupation Detail'!$G$3:$G$912,$A695)</f>
        <v>1</v>
      </c>
      <c r="H695" s="27" t="n">
        <f aca="false">AVERAGEIF('HBS Occupation Detail'!$G$3:$G$912,$A695,'HBS Occupation Detail'!$E$3:$E$912)</f>
        <v>0.03</v>
      </c>
      <c r="I695" s="27" t="n">
        <f aca="false">AVERAGEIF('HBS Occupation Detail'!$G$3:$G$912,$A695,'HBS Occupation Detail'!$F$3:$F$912)</f>
        <v>0.1</v>
      </c>
      <c r="J695" s="27" t="n">
        <f aca="false">_xlfn.MAXIFS('HBS Occupation Detail'!$E$3:$E$912,'HBS Occupation Detail'!$G$3:$G$912,$A695)-_xlfn.MINIFS('HBS Occupation Detail'!$E$3:$E$912,'HBS Occupation Detail'!$G$3:$G$912,$A695)</f>
        <v>0</v>
      </c>
      <c r="K695" s="24" t="n">
        <f aca="false">IFERROR(INDEX('BLS OEWS May2025'!$D$3:$D$1396,MATCH($A695,'BLS OEWS May2025'!$A$3:$A$1396,0)),0)</f>
        <v>250</v>
      </c>
      <c r="L695" s="0" t="str">
        <f aca="false">IF(H695&gt;='Exposure Bands'!$B$6,"High",IF(H695&gt;='Exposure Bands'!$B$5,"Elevated",IF(H695&gt;='Exposure Bands'!$B$4,"Moderate","Low")))</f>
        <v>Low</v>
      </c>
      <c r="M695" s="28"/>
    </row>
    <row r="696" customFormat="false" ht="15" hidden="false" customHeight="true" outlineLevel="0" collapsed="false">
      <c r="A696" s="0" t="s">
        <v>2336</v>
      </c>
      <c r="B696" s="0" t="str">
        <f aca="false">IFERROR(INDEX('BLS OEWS May2025'!$B$3:$B$1396,MATCH($A696,'BLS OEWS May2025'!$A$3:$A$1396,0)),"")</f>
        <v>Tool and Die Makers</v>
      </c>
      <c r="C696" s="0" t="s">
        <v>2705</v>
      </c>
      <c r="D696" s="0" t="s">
        <v>2946</v>
      </c>
      <c r="E696" s="0" t="s">
        <v>4316</v>
      </c>
      <c r="F696" s="0" t="str">
        <f aca="false">LEFT($A696,6)&amp;"0"</f>
        <v>51-4110</v>
      </c>
      <c r="G696" s="0" t="n">
        <f aca="false">COUNTIF('HBS Occupation Detail'!$G$3:$G$912,$A696)</f>
        <v>1</v>
      </c>
      <c r="H696" s="27" t="n">
        <f aca="false">AVERAGEIF('HBS Occupation Detail'!$G$3:$G$912,$A696,'HBS Occupation Detail'!$E$3:$E$912)</f>
        <v>0.03</v>
      </c>
      <c r="I696" s="27" t="n">
        <f aca="false">AVERAGEIF('HBS Occupation Detail'!$G$3:$G$912,$A696,'HBS Occupation Detail'!$F$3:$F$912)</f>
        <v>0.11</v>
      </c>
      <c r="J696" s="27" t="n">
        <f aca="false">_xlfn.MAXIFS('HBS Occupation Detail'!$E$3:$E$912,'HBS Occupation Detail'!$G$3:$G$912,$A696)-_xlfn.MINIFS('HBS Occupation Detail'!$E$3:$E$912,'HBS Occupation Detail'!$G$3:$G$912,$A696)</f>
        <v>0</v>
      </c>
      <c r="K696" s="24" t="n">
        <f aca="false">IFERROR(INDEX('BLS OEWS May2025'!$D$3:$D$1396,MATCH($A696,'BLS OEWS May2025'!$A$3:$A$1396,0)),0)</f>
        <v>56930</v>
      </c>
      <c r="L696" s="0" t="str">
        <f aca="false">IF(H696&gt;='Exposure Bands'!$B$6,"High",IF(H696&gt;='Exposure Bands'!$B$5,"Elevated",IF(H696&gt;='Exposure Bands'!$B$4,"Moderate","Low")))</f>
        <v>Low</v>
      </c>
      <c r="M696" s="28"/>
    </row>
    <row r="697" customFormat="false" ht="15" hidden="false" customHeight="true" outlineLevel="0" collapsed="false">
      <c r="A697" s="0" t="s">
        <v>2475</v>
      </c>
      <c r="B697" s="0" t="str">
        <f aca="false">IFERROR(INDEX('BLS OEWS May2025'!$B$3:$B$1396,MATCH($A697,'BLS OEWS May2025'!$A$3:$A$1396,0)),"")</f>
        <v>Cutters and Trimmers, Hand</v>
      </c>
      <c r="C697" s="0" t="s">
        <v>2705</v>
      </c>
      <c r="D697" s="0" t="s">
        <v>2946</v>
      </c>
      <c r="E697" s="0" t="s">
        <v>4318</v>
      </c>
      <c r="F697" s="0" t="str">
        <f aca="false">LEFT($A697,6)&amp;"0"</f>
        <v>51-9030</v>
      </c>
      <c r="G697" s="0" t="n">
        <f aca="false">COUNTIF('HBS Occupation Detail'!$G$3:$G$912,$A697)</f>
        <v>1</v>
      </c>
      <c r="H697" s="27" t="n">
        <f aca="false">AVERAGEIF('HBS Occupation Detail'!$G$3:$G$912,$A697,'HBS Occupation Detail'!$E$3:$E$912)</f>
        <v>0.03</v>
      </c>
      <c r="I697" s="27" t="n">
        <f aca="false">AVERAGEIF('HBS Occupation Detail'!$G$3:$G$912,$A697,'HBS Occupation Detail'!$F$3:$F$912)</f>
        <v>0.11</v>
      </c>
      <c r="J697" s="27" t="n">
        <f aca="false">_xlfn.MAXIFS('HBS Occupation Detail'!$E$3:$E$912,'HBS Occupation Detail'!$G$3:$G$912,$A697)-_xlfn.MINIFS('HBS Occupation Detail'!$E$3:$E$912,'HBS Occupation Detail'!$G$3:$G$912,$A697)</f>
        <v>0</v>
      </c>
      <c r="K697" s="24" t="n">
        <f aca="false">IFERROR(INDEX('BLS OEWS May2025'!$D$3:$D$1396,MATCH($A697,'BLS OEWS May2025'!$A$3:$A$1396,0)),0)</f>
        <v>6060</v>
      </c>
      <c r="L697" s="0" t="str">
        <f aca="false">IF(H697&gt;='Exposure Bands'!$B$6,"High",IF(H697&gt;='Exposure Bands'!$B$5,"Elevated",IF(H697&gt;='Exposure Bands'!$B$4,"Moderate","Low")))</f>
        <v>Low</v>
      </c>
      <c r="M697" s="28"/>
    </row>
    <row r="698" customFormat="false" ht="15" hidden="false" customHeight="true" outlineLevel="0" collapsed="false">
      <c r="A698" s="0" t="s">
        <v>2302</v>
      </c>
      <c r="B698" s="0" t="str">
        <f aca="false">IFERROR(INDEX('BLS OEWS May2025'!$B$3:$B$1396,MATCH($A698,'BLS OEWS May2025'!$A$3:$A$1396,0)),"")</f>
        <v>Drilling and Boring Machine Tool Setters, Operators, and Tenders, Metal and Plastic</v>
      </c>
      <c r="C698" s="0" t="s">
        <v>2705</v>
      </c>
      <c r="D698" s="0" t="s">
        <v>2946</v>
      </c>
      <c r="E698" s="0" t="s">
        <v>4320</v>
      </c>
      <c r="F698" s="0" t="str">
        <f aca="false">LEFT($A698,6)&amp;"0"</f>
        <v>51-4030</v>
      </c>
      <c r="G698" s="0" t="n">
        <f aca="false">COUNTIF('HBS Occupation Detail'!$G$3:$G$912,$A698)</f>
        <v>1</v>
      </c>
      <c r="H698" s="27" t="n">
        <f aca="false">AVERAGEIF('HBS Occupation Detail'!$G$3:$G$912,$A698,'HBS Occupation Detail'!$E$3:$E$912)</f>
        <v>0.03</v>
      </c>
      <c r="I698" s="27" t="n">
        <f aca="false">AVERAGEIF('HBS Occupation Detail'!$G$3:$G$912,$A698,'HBS Occupation Detail'!$F$3:$F$912)</f>
        <v>0.12</v>
      </c>
      <c r="J698" s="27" t="n">
        <f aca="false">_xlfn.MAXIFS('HBS Occupation Detail'!$E$3:$E$912,'HBS Occupation Detail'!$G$3:$G$912,$A698)-_xlfn.MINIFS('HBS Occupation Detail'!$E$3:$E$912,'HBS Occupation Detail'!$G$3:$G$912,$A698)</f>
        <v>0</v>
      </c>
      <c r="K698" s="24" t="n">
        <f aca="false">IFERROR(INDEX('BLS OEWS May2025'!$D$3:$D$1396,MATCH($A698,'BLS OEWS May2025'!$A$3:$A$1396,0)),0)</f>
        <v>4680</v>
      </c>
      <c r="L698" s="0" t="str">
        <f aca="false">IF(H698&gt;='Exposure Bands'!$B$6,"High",IF(H698&gt;='Exposure Bands'!$B$5,"Elevated",IF(H698&gt;='Exposure Bands'!$B$4,"Moderate","Low")))</f>
        <v>Low</v>
      </c>
      <c r="M698" s="28"/>
    </row>
    <row r="699" customFormat="false" ht="15" hidden="false" customHeight="true" outlineLevel="0" collapsed="false">
      <c r="A699" s="0" t="s">
        <v>2161</v>
      </c>
      <c r="B699" s="0" t="str">
        <f aca="false">IFERROR(INDEX('BLS OEWS May2025'!$B$3:$B$1396,MATCH($A699,'BLS OEWS May2025'!$A$3:$A$1396,0)),"")</f>
        <v>Bicycle Repairers</v>
      </c>
      <c r="C699" s="0" t="s">
        <v>2705</v>
      </c>
      <c r="D699" s="0" t="s">
        <v>2769</v>
      </c>
      <c r="E699" s="0" t="s">
        <v>4322</v>
      </c>
      <c r="F699" s="0" t="str">
        <f aca="false">LEFT($A699,6)&amp;"0"</f>
        <v>49-3090</v>
      </c>
      <c r="G699" s="0" t="n">
        <f aca="false">COUNTIF('HBS Occupation Detail'!$G$3:$G$912,$A699)</f>
        <v>1</v>
      </c>
      <c r="H699" s="27" t="n">
        <f aca="false">AVERAGEIF('HBS Occupation Detail'!$G$3:$G$912,$A699,'HBS Occupation Detail'!$E$3:$E$912)</f>
        <v>0.03</v>
      </c>
      <c r="I699" s="27" t="n">
        <f aca="false">AVERAGEIF('HBS Occupation Detail'!$G$3:$G$912,$A699,'HBS Occupation Detail'!$F$3:$F$912)</f>
        <v>0.13</v>
      </c>
      <c r="J699" s="27" t="n">
        <f aca="false">_xlfn.MAXIFS('HBS Occupation Detail'!$E$3:$E$912,'HBS Occupation Detail'!$G$3:$G$912,$A699)-_xlfn.MINIFS('HBS Occupation Detail'!$E$3:$E$912,'HBS Occupation Detail'!$G$3:$G$912,$A699)</f>
        <v>0</v>
      </c>
      <c r="K699" s="24" t="n">
        <f aca="false">IFERROR(INDEX('BLS OEWS May2025'!$D$3:$D$1396,MATCH($A699,'BLS OEWS May2025'!$A$3:$A$1396,0)),0)</f>
        <v>12170</v>
      </c>
      <c r="L699" s="0" t="str">
        <f aca="false">IF(H699&gt;='Exposure Bands'!$B$6,"High",IF(H699&gt;='Exposure Bands'!$B$5,"Elevated",IF(H699&gt;='Exposure Bands'!$B$4,"Moderate","Low")))</f>
        <v>Low</v>
      </c>
      <c r="M699" s="28"/>
    </row>
    <row r="700" customFormat="false" ht="15" hidden="false" customHeight="true" outlineLevel="0" collapsed="false">
      <c r="A700" s="0" t="s">
        <v>1991</v>
      </c>
      <c r="B700" s="0" t="str">
        <f aca="false">IFERROR(INDEX('BLS OEWS May2025'!$B$3:$B$1396,MATCH($A700,'BLS OEWS May2025'!$A$3:$A$1396,0)),"")</f>
        <v>Plasterers and Stucco Masons</v>
      </c>
      <c r="C700" s="0" t="s">
        <v>2705</v>
      </c>
      <c r="D700" s="0" t="s">
        <v>2946</v>
      </c>
      <c r="E700" s="0" t="s">
        <v>4324</v>
      </c>
      <c r="F700" s="0" t="str">
        <f aca="false">LEFT($A700,6)&amp;"0"</f>
        <v>47-2160</v>
      </c>
      <c r="G700" s="0" t="n">
        <f aca="false">COUNTIF('HBS Occupation Detail'!$G$3:$G$912,$A700)</f>
        <v>1</v>
      </c>
      <c r="H700" s="27" t="n">
        <f aca="false">AVERAGEIF('HBS Occupation Detail'!$G$3:$G$912,$A700,'HBS Occupation Detail'!$E$3:$E$912)</f>
        <v>0.03</v>
      </c>
      <c r="I700" s="27" t="n">
        <f aca="false">AVERAGEIF('HBS Occupation Detail'!$G$3:$G$912,$A700,'HBS Occupation Detail'!$F$3:$F$912)</f>
        <v>0.13</v>
      </c>
      <c r="J700" s="27" t="n">
        <f aca="false">_xlfn.MAXIFS('HBS Occupation Detail'!$E$3:$E$912,'HBS Occupation Detail'!$G$3:$G$912,$A700)-_xlfn.MINIFS('HBS Occupation Detail'!$E$3:$E$912,'HBS Occupation Detail'!$G$3:$G$912,$A700)</f>
        <v>0</v>
      </c>
      <c r="K700" s="24" t="n">
        <f aca="false">IFERROR(INDEX('BLS OEWS May2025'!$D$3:$D$1396,MATCH($A700,'BLS OEWS May2025'!$A$3:$A$1396,0)),0)</f>
        <v>19310</v>
      </c>
      <c r="L700" s="0" t="str">
        <f aca="false">IF(H700&gt;='Exposure Bands'!$B$6,"High",IF(H700&gt;='Exposure Bands'!$B$5,"Elevated",IF(H700&gt;='Exposure Bands'!$B$4,"Moderate","Low")))</f>
        <v>Low</v>
      </c>
      <c r="M700" s="28"/>
    </row>
    <row r="701" customFormat="false" ht="15" hidden="false" customHeight="true" outlineLevel="0" collapsed="false">
      <c r="A701" s="0" t="s">
        <v>2351</v>
      </c>
      <c r="B701" s="0" t="str">
        <f aca="false">IFERROR(INDEX('BLS OEWS May2025'!$B$3:$B$1396,MATCH($A701,'BLS OEWS May2025'!$A$3:$A$1396,0)),"")</f>
        <v>Tool Grinders, Filers, and Sharpeners</v>
      </c>
      <c r="C701" s="0" t="s">
        <v>2705</v>
      </c>
      <c r="D701" s="0" t="s">
        <v>2946</v>
      </c>
      <c r="E701" s="0" t="s">
        <v>4326</v>
      </c>
      <c r="F701" s="0" t="str">
        <f aca="false">LEFT($A701,6)&amp;"0"</f>
        <v>51-4190</v>
      </c>
      <c r="G701" s="0" t="n">
        <f aca="false">COUNTIF('HBS Occupation Detail'!$G$3:$G$912,$A701)</f>
        <v>1</v>
      </c>
      <c r="H701" s="27" t="n">
        <f aca="false">AVERAGEIF('HBS Occupation Detail'!$G$3:$G$912,$A701,'HBS Occupation Detail'!$E$3:$E$912)</f>
        <v>0.03</v>
      </c>
      <c r="I701" s="27" t="n">
        <f aca="false">AVERAGEIF('HBS Occupation Detail'!$G$3:$G$912,$A701,'HBS Occupation Detail'!$F$3:$F$912)</f>
        <v>0.11</v>
      </c>
      <c r="J701" s="27" t="n">
        <f aca="false">_xlfn.MAXIFS('HBS Occupation Detail'!$E$3:$E$912,'HBS Occupation Detail'!$G$3:$G$912,$A701)-_xlfn.MINIFS('HBS Occupation Detail'!$E$3:$E$912,'HBS Occupation Detail'!$G$3:$G$912,$A701)</f>
        <v>0</v>
      </c>
      <c r="K701" s="24" t="n">
        <f aca="false">IFERROR(INDEX('BLS OEWS May2025'!$D$3:$D$1396,MATCH($A701,'BLS OEWS May2025'!$A$3:$A$1396,0)),0)</f>
        <v>5600</v>
      </c>
      <c r="L701" s="0" t="str">
        <f aca="false">IF(H701&gt;='Exposure Bands'!$B$6,"High",IF(H701&gt;='Exposure Bands'!$B$5,"Elevated",IF(H701&gt;='Exposure Bands'!$B$4,"Moderate","Low")))</f>
        <v>Low</v>
      </c>
      <c r="M701" s="28"/>
    </row>
    <row r="702" customFormat="false" ht="15" hidden="false" customHeight="true" outlineLevel="0" collapsed="false">
      <c r="A702" s="0" t="s">
        <v>2229</v>
      </c>
      <c r="B702" s="0" t="str">
        <f aca="false">IFERROR(INDEX('BLS OEWS May2025'!$B$3:$B$1396,MATCH($A702,'BLS OEWS May2025'!$A$3:$A$1396,0)),"")</f>
        <v>Helpers--Installation, Maintenance, and Repair Workers</v>
      </c>
      <c r="C702" s="0" t="s">
        <v>2705</v>
      </c>
      <c r="D702" s="0" t="s">
        <v>2769</v>
      </c>
      <c r="E702" s="0" t="s">
        <v>4328</v>
      </c>
      <c r="F702" s="0" t="str">
        <f aca="false">LEFT($A702,6)&amp;"0"</f>
        <v>49-9090</v>
      </c>
      <c r="G702" s="0" t="n">
        <f aca="false">COUNTIF('HBS Occupation Detail'!$G$3:$G$912,$A702)</f>
        <v>1</v>
      </c>
      <c r="H702" s="27" t="n">
        <f aca="false">AVERAGEIF('HBS Occupation Detail'!$G$3:$G$912,$A702,'HBS Occupation Detail'!$E$3:$E$912)</f>
        <v>0.03</v>
      </c>
      <c r="I702" s="27" t="n">
        <f aca="false">AVERAGEIF('HBS Occupation Detail'!$G$3:$G$912,$A702,'HBS Occupation Detail'!$F$3:$F$912)</f>
        <v>0.11</v>
      </c>
      <c r="J702" s="27" t="n">
        <f aca="false">_xlfn.MAXIFS('HBS Occupation Detail'!$E$3:$E$912,'HBS Occupation Detail'!$G$3:$G$912,$A702)-_xlfn.MINIFS('HBS Occupation Detail'!$E$3:$E$912,'HBS Occupation Detail'!$G$3:$G$912,$A702)</f>
        <v>0</v>
      </c>
      <c r="K702" s="24" t="n">
        <f aca="false">IFERROR(INDEX('BLS OEWS May2025'!$D$3:$D$1396,MATCH($A702,'BLS OEWS May2025'!$A$3:$A$1396,0)),0)</f>
        <v>95580</v>
      </c>
      <c r="L702" s="0" t="str">
        <f aca="false">IF(H702&gt;='Exposure Bands'!$B$6,"High",IF(H702&gt;='Exposure Bands'!$B$5,"Elevated",IF(H702&gt;='Exposure Bands'!$B$4,"Moderate","Low")))</f>
        <v>Low</v>
      </c>
      <c r="M702" s="28"/>
    </row>
    <row r="703" customFormat="false" ht="15" hidden="false" customHeight="true" outlineLevel="0" collapsed="false">
      <c r="A703" s="0" t="s">
        <v>1963</v>
      </c>
      <c r="B703" s="0" t="str">
        <f aca="false">IFERROR(INDEX('BLS OEWS May2025'!$B$3:$B$1396,MATCH($A703,'BLS OEWS May2025'!$A$3:$A$1396,0)),"")</f>
        <v>Tapers</v>
      </c>
      <c r="C703" s="0" t="s">
        <v>2705</v>
      </c>
      <c r="D703" s="0" t="s">
        <v>2946</v>
      </c>
      <c r="E703" s="0" t="s">
        <v>1964</v>
      </c>
      <c r="F703" s="0" t="str">
        <f aca="false">LEFT($A703,6)&amp;"0"</f>
        <v>47-2080</v>
      </c>
      <c r="G703" s="0" t="n">
        <f aca="false">COUNTIF('HBS Occupation Detail'!$G$3:$G$912,$A703)</f>
        <v>1</v>
      </c>
      <c r="H703" s="27" t="n">
        <f aca="false">AVERAGEIF('HBS Occupation Detail'!$G$3:$G$912,$A703,'HBS Occupation Detail'!$E$3:$E$912)</f>
        <v>0.03</v>
      </c>
      <c r="I703" s="27" t="n">
        <f aca="false">AVERAGEIF('HBS Occupation Detail'!$G$3:$G$912,$A703,'HBS Occupation Detail'!$F$3:$F$912)</f>
        <v>0.12</v>
      </c>
      <c r="J703" s="27" t="n">
        <f aca="false">_xlfn.MAXIFS('HBS Occupation Detail'!$E$3:$E$912,'HBS Occupation Detail'!$G$3:$G$912,$A703)-_xlfn.MINIFS('HBS Occupation Detail'!$E$3:$E$912,'HBS Occupation Detail'!$G$3:$G$912,$A703)</f>
        <v>0</v>
      </c>
      <c r="K703" s="24" t="n">
        <f aca="false">IFERROR(INDEX('BLS OEWS May2025'!$D$3:$D$1396,MATCH($A703,'BLS OEWS May2025'!$A$3:$A$1396,0)),0)</f>
        <v>12840</v>
      </c>
      <c r="L703" s="0" t="str">
        <f aca="false">IF(H703&gt;='Exposure Bands'!$B$6,"High",IF(H703&gt;='Exposure Bands'!$B$5,"Elevated",IF(H703&gt;='Exposure Bands'!$B$4,"Moderate","Low")))</f>
        <v>Low</v>
      </c>
      <c r="M703" s="28"/>
    </row>
    <row r="704" customFormat="false" ht="15" hidden="false" customHeight="true" outlineLevel="0" collapsed="false">
      <c r="A704" s="0" t="s">
        <v>1442</v>
      </c>
      <c r="B704" s="0" t="str">
        <f aca="false">IFERROR(INDEX('BLS OEWS May2025'!$B$3:$B$1396,MATCH($A704,'BLS OEWS May2025'!$A$3:$A$1396,0)),"")</f>
        <v>Food Preparation Workers</v>
      </c>
      <c r="C704" s="0" t="s">
        <v>2705</v>
      </c>
      <c r="D704" s="0" t="s">
        <v>2769</v>
      </c>
      <c r="E704" s="0" t="s">
        <v>4331</v>
      </c>
      <c r="F704" s="0" t="str">
        <f aca="false">LEFT($A704,6)&amp;"0"</f>
        <v>35-2020</v>
      </c>
      <c r="G704" s="0" t="n">
        <f aca="false">COUNTIF('HBS Occupation Detail'!$G$3:$G$912,$A704)</f>
        <v>1</v>
      </c>
      <c r="H704" s="27" t="n">
        <f aca="false">AVERAGEIF('HBS Occupation Detail'!$G$3:$G$912,$A704,'HBS Occupation Detail'!$E$3:$E$912)</f>
        <v>0.03</v>
      </c>
      <c r="I704" s="27" t="n">
        <f aca="false">AVERAGEIF('HBS Occupation Detail'!$G$3:$G$912,$A704,'HBS Occupation Detail'!$F$3:$F$912)</f>
        <v>0.07</v>
      </c>
      <c r="J704" s="27" t="n">
        <f aca="false">_xlfn.MAXIFS('HBS Occupation Detail'!$E$3:$E$912,'HBS Occupation Detail'!$G$3:$G$912,$A704)-_xlfn.MINIFS('HBS Occupation Detail'!$E$3:$E$912,'HBS Occupation Detail'!$G$3:$G$912,$A704)</f>
        <v>0</v>
      </c>
      <c r="K704" s="24" t="n">
        <f aca="false">IFERROR(INDEX('BLS OEWS May2025'!$D$3:$D$1396,MATCH($A704,'BLS OEWS May2025'!$A$3:$A$1396,0)),0)</f>
        <v>893600</v>
      </c>
      <c r="L704" s="0" t="str">
        <f aca="false">IF(H704&gt;='Exposure Bands'!$B$6,"High",IF(H704&gt;='Exposure Bands'!$B$5,"Elevated",IF(H704&gt;='Exposure Bands'!$B$4,"Moderate","Low")))</f>
        <v>Low</v>
      </c>
      <c r="M704" s="28"/>
    </row>
    <row r="705" customFormat="false" ht="15" hidden="false" customHeight="true" outlineLevel="0" collapsed="false">
      <c r="A705" s="0" t="s">
        <v>2193</v>
      </c>
      <c r="B705" s="0" t="str">
        <f aca="false">IFERROR(INDEX('BLS OEWS May2025'!$B$3:$B$1396,MATCH($A705,'BLS OEWS May2025'!$A$3:$A$1396,0)),"")</f>
        <v>Electrical Power-Line Installers and Repairers</v>
      </c>
      <c r="C705" s="0" t="s">
        <v>2705</v>
      </c>
      <c r="D705" s="0" t="s">
        <v>2769</v>
      </c>
      <c r="E705" s="0" t="s">
        <v>4335</v>
      </c>
      <c r="F705" s="0" t="str">
        <f aca="false">LEFT($A705,6)&amp;"0"</f>
        <v>49-9050</v>
      </c>
      <c r="G705" s="0" t="n">
        <f aca="false">COUNTIF('HBS Occupation Detail'!$G$3:$G$912,$A705)</f>
        <v>1</v>
      </c>
      <c r="H705" s="27" t="n">
        <f aca="false">AVERAGEIF('HBS Occupation Detail'!$G$3:$G$912,$A705,'HBS Occupation Detail'!$E$3:$E$912)</f>
        <v>0.02</v>
      </c>
      <c r="I705" s="27" t="n">
        <f aca="false">AVERAGEIF('HBS Occupation Detail'!$G$3:$G$912,$A705,'HBS Occupation Detail'!$F$3:$F$912)</f>
        <v>0.09</v>
      </c>
      <c r="J705" s="27" t="n">
        <f aca="false">_xlfn.MAXIFS('HBS Occupation Detail'!$E$3:$E$912,'HBS Occupation Detail'!$G$3:$G$912,$A705)-_xlfn.MINIFS('HBS Occupation Detail'!$E$3:$E$912,'HBS Occupation Detail'!$G$3:$G$912,$A705)</f>
        <v>0</v>
      </c>
      <c r="K705" s="24" t="n">
        <f aca="false">IFERROR(INDEX('BLS OEWS May2025'!$D$3:$D$1396,MATCH($A705,'BLS OEWS May2025'!$A$3:$A$1396,0)),0)</f>
        <v>131070</v>
      </c>
      <c r="L705" s="0" t="str">
        <f aca="false">IF(H705&gt;='Exposure Bands'!$B$6,"High",IF(H705&gt;='Exposure Bands'!$B$5,"Elevated",IF(H705&gt;='Exposure Bands'!$B$4,"Moderate","Low")))</f>
        <v>Low</v>
      </c>
      <c r="M705" s="28"/>
    </row>
    <row r="706" customFormat="false" ht="15" hidden="false" customHeight="true" outlineLevel="0" collapsed="false">
      <c r="A706" s="0" t="s">
        <v>2377</v>
      </c>
      <c r="B706" s="0" t="str">
        <f aca="false">IFERROR(INDEX('BLS OEWS May2025'!$B$3:$B$1396,MATCH($A706,'BLS OEWS May2025'!$A$3:$A$1396,0)),"")</f>
        <v>Shoe and Leather Workers and Repairers</v>
      </c>
      <c r="C706" s="0" t="s">
        <v>2705</v>
      </c>
      <c r="D706" s="0" t="s">
        <v>2946</v>
      </c>
      <c r="E706" s="0" t="s">
        <v>4337</v>
      </c>
      <c r="F706" s="0" t="str">
        <f aca="false">LEFT($A706,6)&amp;"0"</f>
        <v>51-6040</v>
      </c>
      <c r="G706" s="0" t="n">
        <f aca="false">COUNTIF('HBS Occupation Detail'!$G$3:$G$912,$A706)</f>
        <v>1</v>
      </c>
      <c r="H706" s="27" t="n">
        <f aca="false">AVERAGEIF('HBS Occupation Detail'!$G$3:$G$912,$A706,'HBS Occupation Detail'!$E$3:$E$912)</f>
        <v>0.02</v>
      </c>
      <c r="I706" s="27" t="n">
        <f aca="false">AVERAGEIF('HBS Occupation Detail'!$G$3:$G$912,$A706,'HBS Occupation Detail'!$F$3:$F$912)</f>
        <v>0.07</v>
      </c>
      <c r="J706" s="27" t="n">
        <f aca="false">_xlfn.MAXIFS('HBS Occupation Detail'!$E$3:$E$912,'HBS Occupation Detail'!$G$3:$G$912,$A706)-_xlfn.MINIFS('HBS Occupation Detail'!$E$3:$E$912,'HBS Occupation Detail'!$G$3:$G$912,$A706)</f>
        <v>0</v>
      </c>
      <c r="K706" s="24" t="n">
        <f aca="false">IFERROR(INDEX('BLS OEWS May2025'!$D$3:$D$1396,MATCH($A706,'BLS OEWS May2025'!$A$3:$A$1396,0)),0)</f>
        <v>7450</v>
      </c>
      <c r="L706" s="0" t="str">
        <f aca="false">IF(H706&gt;='Exposure Bands'!$B$6,"High",IF(H706&gt;='Exposure Bands'!$B$5,"Elevated",IF(H706&gt;='Exposure Bands'!$B$4,"Moderate","Low")))</f>
        <v>Low</v>
      </c>
      <c r="M706" s="28"/>
    </row>
    <row r="707" customFormat="false" ht="15" hidden="false" customHeight="true" outlineLevel="0" collapsed="false">
      <c r="A707" s="0" t="s">
        <v>2142</v>
      </c>
      <c r="B707" s="0" t="str">
        <f aca="false">IFERROR(INDEX('BLS OEWS May2025'!$B$3:$B$1396,MATCH($A707,'BLS OEWS May2025'!$A$3:$A$1396,0)),"")</f>
        <v>Bus and Truck Mechanics and Diesel Engine Specialists</v>
      </c>
      <c r="C707" s="0" t="s">
        <v>2705</v>
      </c>
      <c r="D707" s="0" t="s">
        <v>2769</v>
      </c>
      <c r="E707" s="0" t="s">
        <v>4339</v>
      </c>
      <c r="F707" s="0" t="str">
        <f aca="false">LEFT($A707,6)&amp;"0"</f>
        <v>49-3030</v>
      </c>
      <c r="G707" s="0" t="n">
        <f aca="false">COUNTIF('HBS Occupation Detail'!$G$3:$G$912,$A707)</f>
        <v>1</v>
      </c>
      <c r="H707" s="27" t="n">
        <f aca="false">AVERAGEIF('HBS Occupation Detail'!$G$3:$G$912,$A707,'HBS Occupation Detail'!$E$3:$E$912)</f>
        <v>0.02</v>
      </c>
      <c r="I707" s="27" t="n">
        <f aca="false">AVERAGEIF('HBS Occupation Detail'!$G$3:$G$912,$A707,'HBS Occupation Detail'!$F$3:$F$912)</f>
        <v>0.07</v>
      </c>
      <c r="J707" s="27" t="n">
        <f aca="false">_xlfn.MAXIFS('HBS Occupation Detail'!$E$3:$E$912,'HBS Occupation Detail'!$G$3:$G$912,$A707)-_xlfn.MINIFS('HBS Occupation Detail'!$E$3:$E$912,'HBS Occupation Detail'!$G$3:$G$912,$A707)</f>
        <v>0</v>
      </c>
      <c r="K707" s="24" t="n">
        <f aca="false">IFERROR(INDEX('BLS OEWS May2025'!$D$3:$D$1396,MATCH($A707,'BLS OEWS May2025'!$A$3:$A$1396,0)),0)</f>
        <v>289960</v>
      </c>
      <c r="L707" s="0" t="str">
        <f aca="false">IF(H707&gt;='Exposure Bands'!$B$6,"High",IF(H707&gt;='Exposure Bands'!$B$5,"Elevated",IF(H707&gt;='Exposure Bands'!$B$4,"Moderate","Low")))</f>
        <v>Low</v>
      </c>
      <c r="M707" s="28"/>
    </row>
    <row r="708" customFormat="false" ht="15" hidden="false" customHeight="true" outlineLevel="0" collapsed="false">
      <c r="A708" s="0" t="s">
        <v>2165</v>
      </c>
      <c r="B708" s="0" t="str">
        <f aca="false">IFERROR(INDEX('BLS OEWS May2025'!$B$3:$B$1396,MATCH($A708,'BLS OEWS May2025'!$A$3:$A$1396,0)),"")</f>
        <v>Tire Repairers and Changers</v>
      </c>
      <c r="C708" s="0" t="s">
        <v>2705</v>
      </c>
      <c r="D708" s="0" t="s">
        <v>2769</v>
      </c>
      <c r="E708" s="0" t="s">
        <v>4341</v>
      </c>
      <c r="F708" s="0" t="str">
        <f aca="false">LEFT($A708,6)&amp;"0"</f>
        <v>49-3090</v>
      </c>
      <c r="G708" s="0" t="n">
        <f aca="false">COUNTIF('HBS Occupation Detail'!$G$3:$G$912,$A708)</f>
        <v>1</v>
      </c>
      <c r="H708" s="27" t="n">
        <f aca="false">AVERAGEIF('HBS Occupation Detail'!$G$3:$G$912,$A708,'HBS Occupation Detail'!$E$3:$E$912)</f>
        <v>0.02</v>
      </c>
      <c r="I708" s="27" t="n">
        <f aca="false">AVERAGEIF('HBS Occupation Detail'!$G$3:$G$912,$A708,'HBS Occupation Detail'!$F$3:$F$912)</f>
        <v>0.07</v>
      </c>
      <c r="J708" s="27" t="n">
        <f aca="false">_xlfn.MAXIFS('HBS Occupation Detail'!$E$3:$E$912,'HBS Occupation Detail'!$G$3:$G$912,$A708)-_xlfn.MINIFS('HBS Occupation Detail'!$E$3:$E$912,'HBS Occupation Detail'!$G$3:$G$912,$A708)</f>
        <v>0</v>
      </c>
      <c r="K708" s="24" t="n">
        <f aca="false">IFERROR(INDEX('BLS OEWS May2025'!$D$3:$D$1396,MATCH($A708,'BLS OEWS May2025'!$A$3:$A$1396,0)),0)</f>
        <v>108410</v>
      </c>
      <c r="L708" s="0" t="str">
        <f aca="false">IF(H708&gt;='Exposure Bands'!$B$6,"High",IF(H708&gt;='Exposure Bands'!$B$5,"Elevated",IF(H708&gt;='Exposure Bands'!$B$4,"Moderate","Low")))</f>
        <v>Low</v>
      </c>
      <c r="M708" s="28"/>
    </row>
    <row r="709" customFormat="false" ht="15" hidden="false" customHeight="true" outlineLevel="0" collapsed="false">
      <c r="A709" s="0" t="s">
        <v>1997</v>
      </c>
      <c r="B709" s="0" t="str">
        <f aca="false">IFERROR(INDEX('BLS OEWS May2025'!$B$3:$B$1396,MATCH($A709,'BLS OEWS May2025'!$A$3:$A$1396,0)),"")</f>
        <v>Roofers</v>
      </c>
      <c r="C709" s="0" t="s">
        <v>2705</v>
      </c>
      <c r="D709" s="0" t="s">
        <v>2946</v>
      </c>
      <c r="E709" s="0" t="s">
        <v>1996</v>
      </c>
      <c r="F709" s="0" t="str">
        <f aca="false">LEFT($A709,6)&amp;"0"</f>
        <v>47-2180</v>
      </c>
      <c r="G709" s="0" t="n">
        <f aca="false">COUNTIF('HBS Occupation Detail'!$G$3:$G$912,$A709)</f>
        <v>1</v>
      </c>
      <c r="H709" s="27" t="n">
        <f aca="false">AVERAGEIF('HBS Occupation Detail'!$G$3:$G$912,$A709,'HBS Occupation Detail'!$E$3:$E$912)</f>
        <v>0.02</v>
      </c>
      <c r="I709" s="27" t="n">
        <f aca="false">AVERAGEIF('HBS Occupation Detail'!$G$3:$G$912,$A709,'HBS Occupation Detail'!$F$3:$F$912)</f>
        <v>0.07</v>
      </c>
      <c r="J709" s="27" t="n">
        <f aca="false">_xlfn.MAXIFS('HBS Occupation Detail'!$E$3:$E$912,'HBS Occupation Detail'!$G$3:$G$912,$A709)-_xlfn.MINIFS('HBS Occupation Detail'!$E$3:$E$912,'HBS Occupation Detail'!$G$3:$G$912,$A709)</f>
        <v>0</v>
      </c>
      <c r="K709" s="24" t="n">
        <f aca="false">IFERROR(INDEX('BLS OEWS May2025'!$D$3:$D$1396,MATCH($A709,'BLS OEWS May2025'!$A$3:$A$1396,0)),0)</f>
        <v>135490</v>
      </c>
      <c r="L709" s="0" t="str">
        <f aca="false">IF(H709&gt;='Exposure Bands'!$B$6,"High",IF(H709&gt;='Exposure Bands'!$B$5,"Elevated",IF(H709&gt;='Exposure Bands'!$B$4,"Moderate","Low")))</f>
        <v>Low</v>
      </c>
      <c r="M709" s="28"/>
    </row>
    <row r="710" customFormat="false" ht="15" hidden="false" customHeight="true" outlineLevel="0" collapsed="false">
      <c r="A710" s="0" t="s">
        <v>1940</v>
      </c>
      <c r="B710" s="0" t="str">
        <f aca="false">IFERROR(INDEX('BLS OEWS May2025'!$B$3:$B$1396,MATCH($A710,'BLS OEWS May2025'!$A$3:$A$1396,0)),"")</f>
        <v>Tile and Stone Setters</v>
      </c>
      <c r="C710" s="0" t="s">
        <v>2705</v>
      </c>
      <c r="D710" s="0" t="s">
        <v>2946</v>
      </c>
      <c r="E710" s="0" t="s">
        <v>4344</v>
      </c>
      <c r="F710" s="0" t="str">
        <f aca="false">LEFT($A710,6)&amp;"0"</f>
        <v>47-2040</v>
      </c>
      <c r="G710" s="0" t="n">
        <f aca="false">COUNTIF('HBS Occupation Detail'!$G$3:$G$912,$A710)</f>
        <v>1</v>
      </c>
      <c r="H710" s="27" t="n">
        <f aca="false">AVERAGEIF('HBS Occupation Detail'!$G$3:$G$912,$A710,'HBS Occupation Detail'!$E$3:$E$912)</f>
        <v>0.02</v>
      </c>
      <c r="I710" s="27" t="n">
        <f aca="false">AVERAGEIF('HBS Occupation Detail'!$G$3:$G$912,$A710,'HBS Occupation Detail'!$F$3:$F$912)</f>
        <v>0.08</v>
      </c>
      <c r="J710" s="27" t="n">
        <f aca="false">_xlfn.MAXIFS('HBS Occupation Detail'!$E$3:$E$912,'HBS Occupation Detail'!$G$3:$G$912,$A710)-_xlfn.MINIFS('HBS Occupation Detail'!$E$3:$E$912,'HBS Occupation Detail'!$G$3:$G$912,$A710)</f>
        <v>0</v>
      </c>
      <c r="K710" s="24" t="n">
        <f aca="false">IFERROR(INDEX('BLS OEWS May2025'!$D$3:$D$1396,MATCH($A710,'BLS OEWS May2025'!$A$3:$A$1396,0)),0)</f>
        <v>35850</v>
      </c>
      <c r="L710" s="0" t="str">
        <f aca="false">IF(H710&gt;='Exposure Bands'!$B$6,"High",IF(H710&gt;='Exposure Bands'!$B$5,"Elevated",IF(H710&gt;='Exposure Bands'!$B$4,"Moderate","Low")))</f>
        <v>Low</v>
      </c>
      <c r="M710" s="28"/>
    </row>
    <row r="711" customFormat="false" ht="15" hidden="false" customHeight="true" outlineLevel="0" collapsed="false">
      <c r="A711" s="0" t="s">
        <v>2219</v>
      </c>
      <c r="B711" s="0" t="str">
        <f aca="false">IFERROR(INDEX('BLS OEWS May2025'!$B$3:$B$1396,MATCH($A711,'BLS OEWS May2025'!$A$3:$A$1396,0)),"")</f>
        <v>Commercial Divers</v>
      </c>
      <c r="C711" s="0" t="s">
        <v>2705</v>
      </c>
      <c r="D711" s="0" t="s">
        <v>2769</v>
      </c>
      <c r="E711" s="0" t="s">
        <v>4346</v>
      </c>
      <c r="F711" s="0" t="str">
        <f aca="false">LEFT($A711,6)&amp;"0"</f>
        <v>49-9090</v>
      </c>
      <c r="G711" s="0" t="n">
        <f aca="false">COUNTIF('HBS Occupation Detail'!$G$3:$G$912,$A711)</f>
        <v>1</v>
      </c>
      <c r="H711" s="27" t="n">
        <f aca="false">AVERAGEIF('HBS Occupation Detail'!$G$3:$G$912,$A711,'HBS Occupation Detail'!$E$3:$E$912)</f>
        <v>0.02</v>
      </c>
      <c r="I711" s="27" t="n">
        <f aca="false">AVERAGEIF('HBS Occupation Detail'!$G$3:$G$912,$A711,'HBS Occupation Detail'!$F$3:$F$912)</f>
        <v>0.08</v>
      </c>
      <c r="J711" s="27" t="n">
        <f aca="false">_xlfn.MAXIFS('HBS Occupation Detail'!$E$3:$E$912,'HBS Occupation Detail'!$G$3:$G$912,$A711)-_xlfn.MINIFS('HBS Occupation Detail'!$E$3:$E$912,'HBS Occupation Detail'!$G$3:$G$912,$A711)</f>
        <v>0</v>
      </c>
      <c r="K711" s="24" t="n">
        <f aca="false">IFERROR(INDEX('BLS OEWS May2025'!$D$3:$D$1396,MATCH($A711,'BLS OEWS May2025'!$A$3:$A$1396,0)),0)</f>
        <v>3450</v>
      </c>
      <c r="L711" s="0" t="str">
        <f aca="false">IF(H711&gt;='Exposure Bands'!$B$6,"High",IF(H711&gt;='Exposure Bands'!$B$5,"Elevated",IF(H711&gt;='Exposure Bands'!$B$4,"Moderate","Low")))</f>
        <v>Low</v>
      </c>
      <c r="M711" s="28"/>
    </row>
    <row r="712" customFormat="false" ht="15" hidden="false" customHeight="true" outlineLevel="0" collapsed="false">
      <c r="A712" s="0" t="s">
        <v>1970</v>
      </c>
      <c r="B712" s="0" t="str">
        <f aca="false">IFERROR(INDEX('BLS OEWS May2025'!$B$3:$B$1396,MATCH($A712,'BLS OEWS May2025'!$A$3:$A$1396,0)),"")</f>
        <v>Glaziers</v>
      </c>
      <c r="C712" s="0" t="s">
        <v>2705</v>
      </c>
      <c r="D712" s="0" t="s">
        <v>2946</v>
      </c>
      <c r="E712" s="0" t="s">
        <v>1969</v>
      </c>
      <c r="F712" s="0" t="str">
        <f aca="false">LEFT($A712,6)&amp;"0"</f>
        <v>47-2120</v>
      </c>
      <c r="G712" s="0" t="n">
        <f aca="false">COUNTIF('HBS Occupation Detail'!$G$3:$G$912,$A712)</f>
        <v>1</v>
      </c>
      <c r="H712" s="27" t="n">
        <f aca="false">AVERAGEIF('HBS Occupation Detail'!$G$3:$G$912,$A712,'HBS Occupation Detail'!$E$3:$E$912)</f>
        <v>0.02</v>
      </c>
      <c r="I712" s="27" t="n">
        <f aca="false">AVERAGEIF('HBS Occupation Detail'!$G$3:$G$912,$A712,'HBS Occupation Detail'!$F$3:$F$912)</f>
        <v>0.08</v>
      </c>
      <c r="J712" s="27" t="n">
        <f aca="false">_xlfn.MAXIFS('HBS Occupation Detail'!$E$3:$E$912,'HBS Occupation Detail'!$G$3:$G$912,$A712)-_xlfn.MINIFS('HBS Occupation Detail'!$E$3:$E$912,'HBS Occupation Detail'!$G$3:$G$912,$A712)</f>
        <v>0</v>
      </c>
      <c r="K712" s="24" t="n">
        <f aca="false">IFERROR(INDEX('BLS OEWS May2025'!$D$3:$D$1396,MATCH($A712,'BLS OEWS May2025'!$A$3:$A$1396,0)),0)</f>
        <v>58480</v>
      </c>
      <c r="L712" s="0" t="str">
        <f aca="false">IF(H712&gt;='Exposure Bands'!$B$6,"High",IF(H712&gt;='Exposure Bands'!$B$5,"Elevated",IF(H712&gt;='Exposure Bands'!$B$4,"Moderate","Low")))</f>
        <v>Low</v>
      </c>
      <c r="M712" s="28"/>
    </row>
    <row r="713" customFormat="false" ht="15" hidden="false" customHeight="true" outlineLevel="0" collapsed="false">
      <c r="A713" s="0" t="s">
        <v>1961</v>
      </c>
      <c r="B713" s="0" t="str">
        <f aca="false">IFERROR(INDEX('BLS OEWS May2025'!$B$3:$B$1396,MATCH($A713,'BLS OEWS May2025'!$A$3:$A$1396,0)),"")</f>
        <v>Drywall and Ceiling Tile Installers</v>
      </c>
      <c r="C713" s="0" t="s">
        <v>2705</v>
      </c>
      <c r="D713" s="0" t="s">
        <v>2946</v>
      </c>
      <c r="E713" s="0" t="s">
        <v>4349</v>
      </c>
      <c r="F713" s="0" t="str">
        <f aca="false">LEFT($A713,6)&amp;"0"</f>
        <v>47-2080</v>
      </c>
      <c r="G713" s="0" t="n">
        <f aca="false">COUNTIF('HBS Occupation Detail'!$G$3:$G$912,$A713)</f>
        <v>1</v>
      </c>
      <c r="H713" s="27" t="n">
        <f aca="false">AVERAGEIF('HBS Occupation Detail'!$G$3:$G$912,$A713,'HBS Occupation Detail'!$E$3:$E$912)</f>
        <v>0.02</v>
      </c>
      <c r="I713" s="27" t="n">
        <f aca="false">AVERAGEIF('HBS Occupation Detail'!$G$3:$G$912,$A713,'HBS Occupation Detail'!$F$3:$F$912)</f>
        <v>0.08</v>
      </c>
      <c r="J713" s="27" t="n">
        <f aca="false">_xlfn.MAXIFS('HBS Occupation Detail'!$E$3:$E$912,'HBS Occupation Detail'!$G$3:$G$912,$A713)-_xlfn.MINIFS('HBS Occupation Detail'!$E$3:$E$912,'HBS Occupation Detail'!$G$3:$G$912,$A713)</f>
        <v>0</v>
      </c>
      <c r="K713" s="24" t="n">
        <f aca="false">IFERROR(INDEX('BLS OEWS May2025'!$D$3:$D$1396,MATCH($A713,'BLS OEWS May2025'!$A$3:$A$1396,0)),0)</f>
        <v>83080</v>
      </c>
      <c r="L713" s="0" t="str">
        <f aca="false">IF(H713&gt;='Exposure Bands'!$B$6,"High",IF(H713&gt;='Exposure Bands'!$B$5,"Elevated",IF(H713&gt;='Exposure Bands'!$B$4,"Moderate","Low")))</f>
        <v>Low</v>
      </c>
      <c r="M713" s="28"/>
    </row>
    <row r="714" customFormat="false" ht="15" hidden="false" customHeight="true" outlineLevel="0" collapsed="false">
      <c r="A714" s="0" t="s">
        <v>2423</v>
      </c>
      <c r="B714" s="0" t="str">
        <f aca="false">IFERROR(INDEX('BLS OEWS May2025'!$B$3:$B$1396,MATCH($A714,'BLS OEWS May2025'!$A$3:$A$1396,0)),"")</f>
        <v>Sawing Machine Setters, Operators, and Tenders, Wood</v>
      </c>
      <c r="C714" s="0" t="s">
        <v>2705</v>
      </c>
      <c r="D714" s="0" t="s">
        <v>2946</v>
      </c>
      <c r="E714" s="0" t="s">
        <v>4351</v>
      </c>
      <c r="F714" s="0" t="str">
        <f aca="false">LEFT($A714,6)&amp;"0"</f>
        <v>51-7040</v>
      </c>
      <c r="G714" s="0" t="n">
        <f aca="false">COUNTIF('HBS Occupation Detail'!$G$3:$G$912,$A714)</f>
        <v>1</v>
      </c>
      <c r="H714" s="27" t="n">
        <f aca="false">AVERAGEIF('HBS Occupation Detail'!$G$3:$G$912,$A714,'HBS Occupation Detail'!$E$3:$E$912)</f>
        <v>0.02</v>
      </c>
      <c r="I714" s="27" t="n">
        <f aca="false">AVERAGEIF('HBS Occupation Detail'!$G$3:$G$912,$A714,'HBS Occupation Detail'!$F$3:$F$912)</f>
        <v>0.08</v>
      </c>
      <c r="J714" s="27" t="n">
        <f aca="false">_xlfn.MAXIFS('HBS Occupation Detail'!$E$3:$E$912,'HBS Occupation Detail'!$G$3:$G$912,$A714)-_xlfn.MINIFS('HBS Occupation Detail'!$E$3:$E$912,'HBS Occupation Detail'!$G$3:$G$912,$A714)</f>
        <v>0</v>
      </c>
      <c r="K714" s="24" t="n">
        <f aca="false">IFERROR(INDEX('BLS OEWS May2025'!$D$3:$D$1396,MATCH($A714,'BLS OEWS May2025'!$A$3:$A$1396,0)),0)</f>
        <v>40850</v>
      </c>
      <c r="L714" s="0" t="str">
        <f aca="false">IF(H714&gt;='Exposure Bands'!$B$6,"High",IF(H714&gt;='Exposure Bands'!$B$5,"Elevated",IF(H714&gt;='Exposure Bands'!$B$4,"Moderate","Low")))</f>
        <v>Low</v>
      </c>
      <c r="M714" s="28"/>
    </row>
    <row r="715" customFormat="false" ht="15" hidden="false" customHeight="true" outlineLevel="0" collapsed="false">
      <c r="A715" s="0" t="s">
        <v>2034</v>
      </c>
      <c r="B715" s="0" t="str">
        <f aca="false">IFERROR(INDEX('BLS OEWS May2025'!$B$3:$B$1396,MATCH($A715,'BLS OEWS May2025'!$A$3:$A$1396,0)),"")</f>
        <v>Fence Erectors</v>
      </c>
      <c r="C715" s="0" t="s">
        <v>2705</v>
      </c>
      <c r="D715" s="0" t="s">
        <v>2946</v>
      </c>
      <c r="E715" s="0" t="s">
        <v>4353</v>
      </c>
      <c r="F715" s="0" t="str">
        <f aca="false">LEFT($A715,6)&amp;"0"</f>
        <v>47-4030</v>
      </c>
      <c r="G715" s="0" t="n">
        <f aca="false">COUNTIF('HBS Occupation Detail'!$G$3:$G$912,$A715)</f>
        <v>1</v>
      </c>
      <c r="H715" s="27" t="n">
        <f aca="false">AVERAGEIF('HBS Occupation Detail'!$G$3:$G$912,$A715,'HBS Occupation Detail'!$E$3:$E$912)</f>
        <v>0.02</v>
      </c>
      <c r="I715" s="27" t="n">
        <f aca="false">AVERAGEIF('HBS Occupation Detail'!$G$3:$G$912,$A715,'HBS Occupation Detail'!$F$3:$F$912)</f>
        <v>0.09</v>
      </c>
      <c r="J715" s="27" t="n">
        <f aca="false">_xlfn.MAXIFS('HBS Occupation Detail'!$E$3:$E$912,'HBS Occupation Detail'!$G$3:$G$912,$A715)-_xlfn.MINIFS('HBS Occupation Detail'!$E$3:$E$912,'HBS Occupation Detail'!$G$3:$G$912,$A715)</f>
        <v>0</v>
      </c>
      <c r="K715" s="24" t="n">
        <f aca="false">IFERROR(INDEX('BLS OEWS May2025'!$D$3:$D$1396,MATCH($A715,'BLS OEWS May2025'!$A$3:$A$1396,0)),0)</f>
        <v>24480</v>
      </c>
      <c r="L715" s="0" t="str">
        <f aca="false">IF(H715&gt;='Exposure Bands'!$B$6,"High",IF(H715&gt;='Exposure Bands'!$B$5,"Elevated",IF(H715&gt;='Exposure Bands'!$B$4,"Moderate","Low")))</f>
        <v>Low</v>
      </c>
      <c r="M715" s="28"/>
    </row>
    <row r="716" customFormat="false" ht="15" hidden="false" customHeight="true" outlineLevel="0" collapsed="false">
      <c r="A716" s="0" t="s">
        <v>2300</v>
      </c>
      <c r="B716" s="0" t="str">
        <f aca="false">IFERROR(INDEX('BLS OEWS May2025'!$B$3:$B$1396,MATCH($A716,'BLS OEWS May2025'!$A$3:$A$1396,0)),"")</f>
        <v>Cutting, Punching, and Press Machine Setters, Operators, and Tenders, Metal and Plastic</v>
      </c>
      <c r="C716" s="0" t="s">
        <v>2705</v>
      </c>
      <c r="D716" s="0" t="s">
        <v>2946</v>
      </c>
      <c r="E716" s="0" t="s">
        <v>4355</v>
      </c>
      <c r="F716" s="0" t="str">
        <f aca="false">LEFT($A716,6)&amp;"0"</f>
        <v>51-4030</v>
      </c>
      <c r="G716" s="0" t="n">
        <f aca="false">COUNTIF('HBS Occupation Detail'!$G$3:$G$912,$A716)</f>
        <v>1</v>
      </c>
      <c r="H716" s="27" t="n">
        <f aca="false">AVERAGEIF('HBS Occupation Detail'!$G$3:$G$912,$A716,'HBS Occupation Detail'!$E$3:$E$912)</f>
        <v>0.02</v>
      </c>
      <c r="I716" s="27" t="n">
        <f aca="false">AVERAGEIF('HBS Occupation Detail'!$G$3:$G$912,$A716,'HBS Occupation Detail'!$F$3:$F$912)</f>
        <v>0.07</v>
      </c>
      <c r="J716" s="27" t="n">
        <f aca="false">_xlfn.MAXIFS('HBS Occupation Detail'!$E$3:$E$912,'HBS Occupation Detail'!$G$3:$G$912,$A716)-_xlfn.MINIFS('HBS Occupation Detail'!$E$3:$E$912,'HBS Occupation Detail'!$G$3:$G$912,$A716)</f>
        <v>0</v>
      </c>
      <c r="K716" s="24" t="n">
        <f aca="false">IFERROR(INDEX('BLS OEWS May2025'!$D$3:$D$1396,MATCH($A716,'BLS OEWS May2025'!$A$3:$A$1396,0)),0)</f>
        <v>171200</v>
      </c>
      <c r="L716" s="0" t="str">
        <f aca="false">IF(H716&gt;='Exposure Bands'!$B$6,"High",IF(H716&gt;='Exposure Bands'!$B$5,"Elevated",IF(H716&gt;='Exposure Bands'!$B$4,"Moderate","Low")))</f>
        <v>Low</v>
      </c>
      <c r="M716" s="28"/>
    </row>
    <row r="717" customFormat="false" ht="15" hidden="false" customHeight="true" outlineLevel="0" collapsed="false">
      <c r="A717" s="0" t="s">
        <v>2368</v>
      </c>
      <c r="B717" s="0" t="str">
        <f aca="false">IFERROR(INDEX('BLS OEWS May2025'!$B$3:$B$1396,MATCH($A717,'BLS OEWS May2025'!$A$3:$A$1396,0)),"")</f>
        <v>Laundry and Dry-Cleaning Workers</v>
      </c>
      <c r="C717" s="0" t="s">
        <v>2705</v>
      </c>
      <c r="D717" s="0" t="s">
        <v>2946</v>
      </c>
      <c r="E717" s="0" t="s">
        <v>4357</v>
      </c>
      <c r="F717" s="0" t="str">
        <f aca="false">LEFT($A717,6)&amp;"0"</f>
        <v>51-6010</v>
      </c>
      <c r="G717" s="0" t="n">
        <f aca="false">COUNTIF('HBS Occupation Detail'!$G$3:$G$912,$A717)</f>
        <v>1</v>
      </c>
      <c r="H717" s="27" t="n">
        <f aca="false">AVERAGEIF('HBS Occupation Detail'!$G$3:$G$912,$A717,'HBS Occupation Detail'!$E$3:$E$912)</f>
        <v>0.02</v>
      </c>
      <c r="I717" s="27" t="n">
        <f aca="false">AVERAGEIF('HBS Occupation Detail'!$G$3:$G$912,$A717,'HBS Occupation Detail'!$F$3:$F$912)</f>
        <v>0.06</v>
      </c>
      <c r="J717" s="27" t="n">
        <f aca="false">_xlfn.MAXIFS('HBS Occupation Detail'!$E$3:$E$912,'HBS Occupation Detail'!$G$3:$G$912,$A717)-_xlfn.MINIFS('HBS Occupation Detail'!$E$3:$E$912,'HBS Occupation Detail'!$G$3:$G$912,$A717)</f>
        <v>0</v>
      </c>
      <c r="K717" s="24" t="n">
        <f aca="false">IFERROR(INDEX('BLS OEWS May2025'!$D$3:$D$1396,MATCH($A717,'BLS OEWS May2025'!$A$3:$A$1396,0)),0)</f>
        <v>198040</v>
      </c>
      <c r="L717" s="0" t="str">
        <f aca="false">IF(H717&gt;='Exposure Bands'!$B$6,"High",IF(H717&gt;='Exposure Bands'!$B$5,"Elevated",IF(H717&gt;='Exposure Bands'!$B$4,"Moderate","Low")))</f>
        <v>Low</v>
      </c>
      <c r="M717" s="28"/>
    </row>
    <row r="718" customFormat="false" ht="15" hidden="false" customHeight="true" outlineLevel="0" collapsed="false">
      <c r="A718" s="0" t="s">
        <v>1281</v>
      </c>
      <c r="B718" s="0" t="str">
        <f aca="false">IFERROR(INDEX('BLS OEWS May2025'!$B$3:$B$1396,MATCH($A718,'BLS OEWS May2025'!$A$3:$A$1396,0)),"")</f>
        <v>Surgical Assistants</v>
      </c>
      <c r="C718" s="0" t="s">
        <v>2705</v>
      </c>
      <c r="D718" s="0" t="s">
        <v>2721</v>
      </c>
      <c r="E718" s="0" t="s">
        <v>4359</v>
      </c>
      <c r="F718" s="0" t="str">
        <f aca="false">LEFT($A718,6)&amp;"0"</f>
        <v>29-9090</v>
      </c>
      <c r="G718" s="0" t="n">
        <f aca="false">COUNTIF('HBS Occupation Detail'!$G$3:$G$912,$A718)</f>
        <v>1</v>
      </c>
      <c r="H718" s="27" t="n">
        <f aca="false">AVERAGEIF('HBS Occupation Detail'!$G$3:$G$912,$A718,'HBS Occupation Detail'!$E$3:$E$912)</f>
        <v>0.02</v>
      </c>
      <c r="I718" s="27" t="n">
        <f aca="false">AVERAGEIF('HBS Occupation Detail'!$G$3:$G$912,$A718,'HBS Occupation Detail'!$F$3:$F$912)</f>
        <v>0.07</v>
      </c>
      <c r="J718" s="27" t="n">
        <f aca="false">_xlfn.MAXIFS('HBS Occupation Detail'!$E$3:$E$912,'HBS Occupation Detail'!$G$3:$G$912,$A718)-_xlfn.MINIFS('HBS Occupation Detail'!$E$3:$E$912,'HBS Occupation Detail'!$G$3:$G$912,$A718)</f>
        <v>0</v>
      </c>
      <c r="K718" s="24" t="n">
        <f aca="false">IFERROR(INDEX('BLS OEWS May2025'!$D$3:$D$1396,MATCH($A718,'BLS OEWS May2025'!$A$3:$A$1396,0)),0)</f>
        <v>22270</v>
      </c>
      <c r="L718" s="0" t="str">
        <f aca="false">IF(H718&gt;='Exposure Bands'!$B$6,"High",IF(H718&gt;='Exposure Bands'!$B$5,"Elevated",IF(H718&gt;='Exposure Bands'!$B$4,"Moderate","Low")))</f>
        <v>Low</v>
      </c>
      <c r="M718" s="28"/>
    </row>
    <row r="719" customFormat="false" ht="15" hidden="false" customHeight="true" outlineLevel="0" collapsed="false">
      <c r="A719" s="0" t="s">
        <v>1938</v>
      </c>
      <c r="B719" s="0" t="str">
        <f aca="false">IFERROR(INDEX('BLS OEWS May2025'!$B$3:$B$1396,MATCH($A719,'BLS OEWS May2025'!$A$3:$A$1396,0)),"")</f>
        <v>Floor Sanders and Finishers</v>
      </c>
      <c r="C719" s="0" t="s">
        <v>2705</v>
      </c>
      <c r="D719" s="0" t="s">
        <v>2946</v>
      </c>
      <c r="E719" s="0" t="s">
        <v>4361</v>
      </c>
      <c r="F719" s="0" t="str">
        <f aca="false">LEFT($A719,6)&amp;"0"</f>
        <v>47-2040</v>
      </c>
      <c r="G719" s="0" t="n">
        <f aca="false">COUNTIF('HBS Occupation Detail'!$G$3:$G$912,$A719)</f>
        <v>1</v>
      </c>
      <c r="H719" s="27" t="n">
        <f aca="false">AVERAGEIF('HBS Occupation Detail'!$G$3:$G$912,$A719,'HBS Occupation Detail'!$E$3:$E$912)</f>
        <v>0</v>
      </c>
      <c r="I719" s="27" t="n">
        <f aca="false">AVERAGEIF('HBS Occupation Detail'!$G$3:$G$912,$A719,'HBS Occupation Detail'!$F$3:$F$912)</f>
        <v>0</v>
      </c>
      <c r="J719" s="27" t="n">
        <f aca="false">_xlfn.MAXIFS('HBS Occupation Detail'!$E$3:$E$912,'HBS Occupation Detail'!$G$3:$G$912,$A719)-_xlfn.MINIFS('HBS Occupation Detail'!$E$3:$E$912,'HBS Occupation Detail'!$G$3:$G$912,$A719)</f>
        <v>0</v>
      </c>
      <c r="K719" s="24" t="n">
        <f aca="false">IFERROR(INDEX('BLS OEWS May2025'!$D$3:$D$1396,MATCH($A719,'BLS OEWS May2025'!$A$3:$A$1396,0)),0)</f>
        <v>3720</v>
      </c>
      <c r="L719" s="0" t="str">
        <f aca="false">IF(H719&gt;='Exposure Bands'!$B$6,"High",IF(H719&gt;='Exposure Bands'!$B$5,"Elevated",IF(H719&gt;='Exposure Bands'!$B$4,"Moderate","Low")))</f>
        <v>Low</v>
      </c>
      <c r="M719" s="28"/>
    </row>
    <row r="720" customFormat="false" ht="15" hidden="false" customHeight="true" outlineLevel="0" collapsed="false">
      <c r="A720" s="0" t="s">
        <v>1934</v>
      </c>
      <c r="B720" s="0" t="str">
        <f aca="false">IFERROR(INDEX('BLS OEWS May2025'!$B$3:$B$1396,MATCH($A720,'BLS OEWS May2025'!$A$3:$A$1396,0)),"")</f>
        <v>Carpet Installers</v>
      </c>
      <c r="C720" s="0" t="s">
        <v>2705</v>
      </c>
      <c r="D720" s="0" t="s">
        <v>2946</v>
      </c>
      <c r="E720" s="0" t="s">
        <v>4363</v>
      </c>
      <c r="F720" s="0" t="str">
        <f aca="false">LEFT($A720,6)&amp;"0"</f>
        <v>47-2040</v>
      </c>
      <c r="G720" s="0" t="n">
        <f aca="false">COUNTIF('HBS Occupation Detail'!$G$3:$G$912,$A720)</f>
        <v>1</v>
      </c>
      <c r="H720" s="27" t="n">
        <f aca="false">AVERAGEIF('HBS Occupation Detail'!$G$3:$G$912,$A720,'HBS Occupation Detail'!$E$3:$E$912)</f>
        <v>0</v>
      </c>
      <c r="I720" s="27" t="n">
        <f aca="false">AVERAGEIF('HBS Occupation Detail'!$G$3:$G$912,$A720,'HBS Occupation Detail'!$F$3:$F$912)</f>
        <v>0</v>
      </c>
      <c r="J720" s="27" t="n">
        <f aca="false">_xlfn.MAXIFS('HBS Occupation Detail'!$E$3:$E$912,'HBS Occupation Detail'!$G$3:$G$912,$A720)-_xlfn.MINIFS('HBS Occupation Detail'!$E$3:$E$912,'HBS Occupation Detail'!$G$3:$G$912,$A720)</f>
        <v>0</v>
      </c>
      <c r="K720" s="24" t="n">
        <f aca="false">IFERROR(INDEX('BLS OEWS May2025'!$D$3:$D$1396,MATCH($A720,'BLS OEWS May2025'!$A$3:$A$1396,0)),0)</f>
        <v>13780</v>
      </c>
      <c r="L720" s="0" t="str">
        <f aca="false">IF(H720&gt;='Exposure Bands'!$B$6,"High",IF(H720&gt;='Exposure Bands'!$B$5,"Elevated",IF(H720&gt;='Exposure Bands'!$B$4,"Moderate","Low")))</f>
        <v>Low</v>
      </c>
      <c r="M720" s="28"/>
    </row>
    <row r="721" customFormat="false" ht="15" hidden="false" customHeight="true" outlineLevel="0" collapsed="false">
      <c r="A721" s="0" t="s">
        <v>1936</v>
      </c>
      <c r="B721" s="0" t="str">
        <f aca="false">IFERROR(INDEX('BLS OEWS May2025'!$B$3:$B$1396,MATCH($A721,'BLS OEWS May2025'!$A$3:$A$1396,0)),"")</f>
        <v>Floor Layers, Except Carpet, Wood, and Hard Tiles</v>
      </c>
      <c r="C721" s="0" t="s">
        <v>2705</v>
      </c>
      <c r="D721" s="0" t="s">
        <v>2946</v>
      </c>
      <c r="E721" s="0" t="s">
        <v>4365</v>
      </c>
      <c r="F721" s="0" t="str">
        <f aca="false">LEFT($A721,6)&amp;"0"</f>
        <v>47-2040</v>
      </c>
      <c r="G721" s="0" t="n">
        <f aca="false">COUNTIF('HBS Occupation Detail'!$G$3:$G$912,$A721)</f>
        <v>1</v>
      </c>
      <c r="H721" s="27" t="n">
        <f aca="false">AVERAGEIF('HBS Occupation Detail'!$G$3:$G$912,$A721,'HBS Occupation Detail'!$E$3:$E$912)</f>
        <v>0</v>
      </c>
      <c r="I721" s="27" t="n">
        <f aca="false">AVERAGEIF('HBS Occupation Detail'!$G$3:$G$912,$A721,'HBS Occupation Detail'!$F$3:$F$912)</f>
        <v>0</v>
      </c>
      <c r="J721" s="27" t="n">
        <f aca="false">_xlfn.MAXIFS('HBS Occupation Detail'!$E$3:$E$912,'HBS Occupation Detail'!$G$3:$G$912,$A721)-_xlfn.MINIFS('HBS Occupation Detail'!$E$3:$E$912,'HBS Occupation Detail'!$G$3:$G$912,$A721)</f>
        <v>0</v>
      </c>
      <c r="K721" s="24" t="n">
        <f aca="false">IFERROR(INDEX('BLS OEWS May2025'!$D$3:$D$1396,MATCH($A721,'BLS OEWS May2025'!$A$3:$A$1396,0)),0)</f>
        <v>23640</v>
      </c>
      <c r="L721" s="0" t="str">
        <f aca="false">IF(H721&gt;='Exposure Bands'!$B$6,"High",IF(H721&gt;='Exposure Bands'!$B$5,"Elevated",IF(H721&gt;='Exposure Bands'!$B$4,"Moderate","Low")))</f>
        <v>Low</v>
      </c>
      <c r="M721" s="28"/>
    </row>
    <row r="722" customFormat="false" ht="15" hidden="false" customHeight="true" outlineLevel="0" collapsed="false">
      <c r="A722" s="0" t="s">
        <v>2256</v>
      </c>
      <c r="B722" s="0" t="str">
        <f aca="false">IFERROR(INDEX('BLS OEWS May2025'!$B$3:$B$1396,MATCH($A722,'BLS OEWS May2025'!$A$3:$A$1396,0)),"")</f>
        <v>Structural Metal Fabricators and Fitters</v>
      </c>
      <c r="C722" s="0" t="s">
        <v>2705</v>
      </c>
      <c r="D722" s="0" t="s">
        <v>2946</v>
      </c>
      <c r="E722" s="0" t="s">
        <v>4367</v>
      </c>
      <c r="F722" s="0" t="str">
        <f aca="false">LEFT($A722,6)&amp;"0"</f>
        <v>51-2040</v>
      </c>
      <c r="G722" s="0" t="n">
        <f aca="false">COUNTIF('HBS Occupation Detail'!$G$3:$G$912,$A722)</f>
        <v>1</v>
      </c>
      <c r="H722" s="27" t="n">
        <f aca="false">AVERAGEIF('HBS Occupation Detail'!$G$3:$G$912,$A722,'HBS Occupation Detail'!$E$3:$E$912)</f>
        <v>0</v>
      </c>
      <c r="I722" s="27" t="n">
        <f aca="false">AVERAGEIF('HBS Occupation Detail'!$G$3:$G$912,$A722,'HBS Occupation Detail'!$F$3:$F$912)</f>
        <v>0</v>
      </c>
      <c r="J722" s="27" t="n">
        <f aca="false">_xlfn.MAXIFS('HBS Occupation Detail'!$E$3:$E$912,'HBS Occupation Detail'!$G$3:$G$912,$A722)-_xlfn.MINIFS('HBS Occupation Detail'!$E$3:$E$912,'HBS Occupation Detail'!$G$3:$G$912,$A722)</f>
        <v>0</v>
      </c>
      <c r="K722" s="24" t="n">
        <f aca="false">IFERROR(INDEX('BLS OEWS May2025'!$D$3:$D$1396,MATCH($A722,'BLS OEWS May2025'!$A$3:$A$1396,0)),0)</f>
        <v>52360</v>
      </c>
      <c r="L722" s="0" t="str">
        <f aca="false">IF(H722&gt;='Exposure Bands'!$B$6,"High",IF(H722&gt;='Exposure Bands'!$B$5,"Elevated",IF(H722&gt;='Exposure Bands'!$B$4,"Moderate","Low")))</f>
        <v>Low</v>
      </c>
      <c r="M722" s="28"/>
    </row>
    <row r="723" customFormat="false" ht="15" hidden="false" customHeight="true" outlineLevel="0" collapsed="false">
      <c r="A723" s="0" t="s">
        <v>1985</v>
      </c>
      <c r="B723" s="0" t="str">
        <f aca="false">IFERROR(INDEX('BLS OEWS May2025'!$B$3:$B$1396,MATCH($A723,'BLS OEWS May2025'!$A$3:$A$1396,0)),"")</f>
        <v>Pipelayers</v>
      </c>
      <c r="C723" s="0" t="s">
        <v>2705</v>
      </c>
      <c r="D723" s="0" t="s">
        <v>2946</v>
      </c>
      <c r="E723" s="0" t="s">
        <v>1986</v>
      </c>
      <c r="F723" s="0" t="str">
        <f aca="false">LEFT($A723,6)&amp;"0"</f>
        <v>47-2150</v>
      </c>
      <c r="G723" s="0" t="n">
        <f aca="false">COUNTIF('HBS Occupation Detail'!$G$3:$G$912,$A723)</f>
        <v>1</v>
      </c>
      <c r="H723" s="27" t="n">
        <f aca="false">AVERAGEIF('HBS Occupation Detail'!$G$3:$G$912,$A723,'HBS Occupation Detail'!$E$3:$E$912)</f>
        <v>0</v>
      </c>
      <c r="I723" s="27" t="n">
        <f aca="false">AVERAGEIF('HBS Occupation Detail'!$G$3:$G$912,$A723,'HBS Occupation Detail'!$F$3:$F$912)</f>
        <v>0</v>
      </c>
      <c r="J723" s="27" t="n">
        <f aca="false">_xlfn.MAXIFS('HBS Occupation Detail'!$E$3:$E$912,'HBS Occupation Detail'!$G$3:$G$912,$A723)-_xlfn.MINIFS('HBS Occupation Detail'!$E$3:$E$912,'HBS Occupation Detail'!$G$3:$G$912,$A723)</f>
        <v>0</v>
      </c>
      <c r="K723" s="24" t="n">
        <f aca="false">IFERROR(INDEX('BLS OEWS May2025'!$D$3:$D$1396,MATCH($A723,'BLS OEWS May2025'!$A$3:$A$1396,0)),0)</f>
        <v>33050</v>
      </c>
      <c r="L723" s="0" t="str">
        <f aca="false">IF(H723&gt;='Exposure Bands'!$B$6,"High",IF(H723&gt;='Exposure Bands'!$B$5,"Elevated",IF(H723&gt;='Exposure Bands'!$B$4,"Moderate","Low")))</f>
        <v>Low</v>
      </c>
      <c r="M723" s="28"/>
    </row>
    <row r="724" customFormat="false" ht="15" hidden="false" customHeight="true" outlineLevel="0" collapsed="false">
      <c r="A724" s="0" t="s">
        <v>2276</v>
      </c>
      <c r="B724" s="0" t="str">
        <f aca="false">IFERROR(INDEX('BLS OEWS May2025'!$B$3:$B$1396,MATCH($A724,'BLS OEWS May2025'!$A$3:$A$1396,0)),"")</f>
        <v>Slaughterers and Meat Packers</v>
      </c>
      <c r="C724" s="0" t="s">
        <v>2705</v>
      </c>
      <c r="D724" s="0" t="s">
        <v>2946</v>
      </c>
      <c r="E724" s="0" t="s">
        <v>4370</v>
      </c>
      <c r="F724" s="0" t="str">
        <f aca="false">LEFT($A724,6)&amp;"0"</f>
        <v>51-3020</v>
      </c>
      <c r="G724" s="0" t="n">
        <f aca="false">COUNTIF('HBS Occupation Detail'!$G$3:$G$912,$A724)</f>
        <v>1</v>
      </c>
      <c r="H724" s="27" t="n">
        <f aca="false">AVERAGEIF('HBS Occupation Detail'!$G$3:$G$912,$A724,'HBS Occupation Detail'!$E$3:$E$912)</f>
        <v>0</v>
      </c>
      <c r="I724" s="27" t="n">
        <f aca="false">AVERAGEIF('HBS Occupation Detail'!$G$3:$G$912,$A724,'HBS Occupation Detail'!$F$3:$F$912)</f>
        <v>0</v>
      </c>
      <c r="J724" s="27" t="n">
        <f aca="false">_xlfn.MAXIFS('HBS Occupation Detail'!$E$3:$E$912,'HBS Occupation Detail'!$G$3:$G$912,$A724)-_xlfn.MINIFS('HBS Occupation Detail'!$E$3:$E$912,'HBS Occupation Detail'!$G$3:$G$912,$A724)</f>
        <v>0</v>
      </c>
      <c r="K724" s="24" t="n">
        <f aca="false">IFERROR(INDEX('BLS OEWS May2025'!$D$3:$D$1396,MATCH($A724,'BLS OEWS May2025'!$A$3:$A$1396,0)),0)</f>
        <v>69950</v>
      </c>
      <c r="L724" s="0" t="str">
        <f aca="false">IF(H724&gt;='Exposure Bands'!$B$6,"High",IF(H724&gt;='Exposure Bands'!$B$5,"Elevated",IF(H724&gt;='Exposure Bands'!$B$4,"Moderate","Low")))</f>
        <v>Low</v>
      </c>
      <c r="M724" s="28"/>
    </row>
    <row r="725" customFormat="false" ht="15" hidden="false" customHeight="true" outlineLevel="0" collapsed="false">
      <c r="A725" s="0" t="s">
        <v>1461</v>
      </c>
      <c r="B725" s="0" t="str">
        <f aca="false">IFERROR(INDEX('BLS OEWS May2025'!$B$3:$B$1396,MATCH($A725,'BLS OEWS May2025'!$A$3:$A$1396,0)),"")</f>
        <v>Dining Room and Cafeteria Attendants and Bartender Helpers</v>
      </c>
      <c r="C725" s="0" t="s">
        <v>2705</v>
      </c>
      <c r="D725" s="0" t="s">
        <v>2769</v>
      </c>
      <c r="E725" s="0" t="s">
        <v>4372</v>
      </c>
      <c r="F725" s="0" t="str">
        <f aca="false">LEFT($A725,6)&amp;"0"</f>
        <v>35-9010</v>
      </c>
      <c r="G725" s="0" t="n">
        <f aca="false">COUNTIF('HBS Occupation Detail'!$G$3:$G$912,$A725)</f>
        <v>1</v>
      </c>
      <c r="H725" s="27" t="n">
        <f aca="false">AVERAGEIF('HBS Occupation Detail'!$G$3:$G$912,$A725,'HBS Occupation Detail'!$E$3:$E$912)</f>
        <v>0</v>
      </c>
      <c r="I725" s="27" t="n">
        <f aca="false">AVERAGEIF('HBS Occupation Detail'!$G$3:$G$912,$A725,'HBS Occupation Detail'!$F$3:$F$912)</f>
        <v>0</v>
      </c>
      <c r="J725" s="27" t="n">
        <f aca="false">_xlfn.MAXIFS('HBS Occupation Detail'!$E$3:$E$912,'HBS Occupation Detail'!$G$3:$G$912,$A725)-_xlfn.MINIFS('HBS Occupation Detail'!$E$3:$E$912,'HBS Occupation Detail'!$G$3:$G$912,$A725)</f>
        <v>0</v>
      </c>
      <c r="K725" s="24" t="n">
        <f aca="false">IFERROR(INDEX('BLS OEWS May2025'!$D$3:$D$1396,MATCH($A725,'BLS OEWS May2025'!$A$3:$A$1396,0)),0)</f>
        <v>542750</v>
      </c>
      <c r="L725" s="0" t="str">
        <f aca="false">IF(H725&gt;='Exposure Bands'!$B$6,"High",IF(H725&gt;='Exposure Bands'!$B$5,"Elevated",IF(H725&gt;='Exposure Bands'!$B$4,"Moderate","Low")))</f>
        <v>Low</v>
      </c>
      <c r="M725" s="28"/>
    </row>
    <row r="726" customFormat="false" ht="15" hidden="false" customHeight="true" outlineLevel="0" collapsed="false">
      <c r="A726" s="0" t="s">
        <v>2666</v>
      </c>
      <c r="B726" s="0" t="str">
        <f aca="false">IFERROR(INDEX('BLS OEWS May2025'!$B$3:$B$1396,MATCH($A726,'BLS OEWS May2025'!$A$3:$A$1396,0)),"")</f>
        <v>Dredge Operators</v>
      </c>
      <c r="C726" s="0" t="s">
        <v>2705</v>
      </c>
      <c r="D726" s="0" t="s">
        <v>2946</v>
      </c>
      <c r="E726" s="0" t="s">
        <v>4374</v>
      </c>
      <c r="F726" s="0" t="str">
        <f aca="false">LEFT($A726,6)&amp;"0"</f>
        <v>53-7030</v>
      </c>
      <c r="G726" s="0" t="n">
        <f aca="false">COUNTIF('HBS Occupation Detail'!$G$3:$G$912,$A726)</f>
        <v>1</v>
      </c>
      <c r="H726" s="27" t="n">
        <f aca="false">AVERAGEIF('HBS Occupation Detail'!$G$3:$G$912,$A726,'HBS Occupation Detail'!$E$3:$E$912)</f>
        <v>0</v>
      </c>
      <c r="I726" s="27" t="n">
        <f aca="false">AVERAGEIF('HBS Occupation Detail'!$G$3:$G$912,$A726,'HBS Occupation Detail'!$F$3:$F$912)</f>
        <v>0</v>
      </c>
      <c r="J726" s="27" t="n">
        <f aca="false">_xlfn.MAXIFS('HBS Occupation Detail'!$E$3:$E$912,'HBS Occupation Detail'!$G$3:$G$912,$A726)-_xlfn.MINIFS('HBS Occupation Detail'!$E$3:$E$912,'HBS Occupation Detail'!$G$3:$G$912,$A726)</f>
        <v>0</v>
      </c>
      <c r="K726" s="24" t="n">
        <f aca="false">IFERROR(INDEX('BLS OEWS May2025'!$D$3:$D$1396,MATCH($A726,'BLS OEWS May2025'!$A$3:$A$1396,0)),0)</f>
        <v>1040</v>
      </c>
      <c r="L726" s="0" t="str">
        <f aca="false">IF(H726&gt;='Exposure Bands'!$B$6,"High",IF(H726&gt;='Exposure Bands'!$B$5,"Elevated",IF(H726&gt;='Exposure Bands'!$B$4,"Moderate","Low")))</f>
        <v>Low</v>
      </c>
      <c r="M726" s="28"/>
    </row>
    <row r="727" customFormat="false" ht="15" hidden="false" customHeight="true" outlineLevel="0" collapsed="false">
      <c r="A727" s="0" t="s">
        <v>2187</v>
      </c>
      <c r="B727" s="0" t="str">
        <f aca="false">IFERROR(INDEX('BLS OEWS May2025'!$B$3:$B$1396,MATCH($A727,'BLS OEWS May2025'!$A$3:$A$1396,0)),"")</f>
        <v>Millwrights</v>
      </c>
      <c r="C727" s="0" t="s">
        <v>2705</v>
      </c>
      <c r="D727" s="0" t="s">
        <v>2769</v>
      </c>
      <c r="E727" s="0" t="s">
        <v>2188</v>
      </c>
      <c r="F727" s="0" t="str">
        <f aca="false">LEFT($A727,6)&amp;"0"</f>
        <v>49-9040</v>
      </c>
      <c r="G727" s="0" t="n">
        <f aca="false">COUNTIF('HBS Occupation Detail'!$G$3:$G$912,$A727)</f>
        <v>1</v>
      </c>
      <c r="H727" s="27" t="n">
        <f aca="false">AVERAGEIF('HBS Occupation Detail'!$G$3:$G$912,$A727,'HBS Occupation Detail'!$E$3:$E$912)</f>
        <v>0</v>
      </c>
      <c r="I727" s="27" t="n">
        <f aca="false">AVERAGEIF('HBS Occupation Detail'!$G$3:$G$912,$A727,'HBS Occupation Detail'!$F$3:$F$912)</f>
        <v>0</v>
      </c>
      <c r="J727" s="27" t="n">
        <f aca="false">_xlfn.MAXIFS('HBS Occupation Detail'!$E$3:$E$912,'HBS Occupation Detail'!$G$3:$G$912,$A727)-_xlfn.MINIFS('HBS Occupation Detail'!$E$3:$E$912,'HBS Occupation Detail'!$G$3:$G$912,$A727)</f>
        <v>0</v>
      </c>
      <c r="K727" s="24" t="n">
        <f aca="false">IFERROR(INDEX('BLS OEWS May2025'!$D$3:$D$1396,MATCH($A727,'BLS OEWS May2025'!$A$3:$A$1396,0)),0)</f>
        <v>40330</v>
      </c>
      <c r="L727" s="0" t="str">
        <f aca="false">IF(H727&gt;='Exposure Bands'!$B$6,"High",IF(H727&gt;='Exposure Bands'!$B$5,"Elevated",IF(H727&gt;='Exposure Bands'!$B$4,"Moderate","Low")))</f>
        <v>Low</v>
      </c>
      <c r="M727" s="28"/>
    </row>
    <row r="728" customFormat="false" ht="15" hidden="false" customHeight="true" outlineLevel="0" collapsed="false">
      <c r="A728" s="0" t="s">
        <v>2317</v>
      </c>
      <c r="B728" s="0" t="str">
        <f aca="false">IFERROR(INDEX('BLS OEWS May2025'!$B$3:$B$1396,MATCH($A728,'BLS OEWS May2025'!$A$3:$A$1396,0)),"")</f>
        <v>Pourers and Casters, Metal</v>
      </c>
      <c r="C728" s="0" t="s">
        <v>2705</v>
      </c>
      <c r="D728" s="0" t="s">
        <v>2946</v>
      </c>
      <c r="E728" s="0" t="s">
        <v>4379</v>
      </c>
      <c r="F728" s="0" t="str">
        <f aca="false">LEFT($A728,6)&amp;"0"</f>
        <v>51-4050</v>
      </c>
      <c r="G728" s="0" t="n">
        <f aca="false">COUNTIF('HBS Occupation Detail'!$G$3:$G$912,$A728)</f>
        <v>1</v>
      </c>
      <c r="H728" s="27" t="n">
        <f aca="false">AVERAGEIF('HBS Occupation Detail'!$G$3:$G$912,$A728,'HBS Occupation Detail'!$E$3:$E$912)</f>
        <v>0</v>
      </c>
      <c r="I728" s="27" t="n">
        <f aca="false">AVERAGEIF('HBS Occupation Detail'!$G$3:$G$912,$A728,'HBS Occupation Detail'!$F$3:$F$912)</f>
        <v>0</v>
      </c>
      <c r="J728" s="27" t="n">
        <f aca="false">_xlfn.MAXIFS('HBS Occupation Detail'!$E$3:$E$912,'HBS Occupation Detail'!$G$3:$G$912,$A728)-_xlfn.MINIFS('HBS Occupation Detail'!$E$3:$E$912,'HBS Occupation Detail'!$G$3:$G$912,$A728)</f>
        <v>0</v>
      </c>
      <c r="K728" s="24" t="n">
        <f aca="false">IFERROR(INDEX('BLS OEWS May2025'!$D$3:$D$1396,MATCH($A728,'BLS OEWS May2025'!$A$3:$A$1396,0)),0)</f>
        <v>4560</v>
      </c>
      <c r="L728" s="0" t="str">
        <f aca="false">IF(H728&gt;='Exposure Bands'!$B$6,"High",IF(H728&gt;='Exposure Bands'!$B$5,"Elevated",IF(H728&gt;='Exposure Bands'!$B$4,"Moderate","Low")))</f>
        <v>Low</v>
      </c>
      <c r="M728" s="28"/>
    </row>
    <row r="729" customFormat="false" ht="15" hidden="false" customHeight="true" outlineLevel="0" collapsed="false">
      <c r="A729" s="0" t="s">
        <v>2501</v>
      </c>
      <c r="B729" s="0" t="str">
        <f aca="false">IFERROR(INDEX('BLS OEWS May2025'!$B$3:$B$1396,MATCH($A729,'BLS OEWS May2025'!$A$3:$A$1396,0)),"")</f>
        <v>Packaging and Filling Machine Operators and Tenders</v>
      </c>
      <c r="C729" s="0" t="s">
        <v>2705</v>
      </c>
      <c r="D729" s="0" t="s">
        <v>2946</v>
      </c>
      <c r="E729" s="0" t="s">
        <v>4381</v>
      </c>
      <c r="F729" s="0" t="str">
        <f aca="false">LEFT($A729,6)&amp;"0"</f>
        <v>51-9110</v>
      </c>
      <c r="G729" s="0" t="n">
        <f aca="false">COUNTIF('HBS Occupation Detail'!$G$3:$G$912,$A729)</f>
        <v>1</v>
      </c>
      <c r="H729" s="27" t="n">
        <f aca="false">AVERAGEIF('HBS Occupation Detail'!$G$3:$G$912,$A729,'HBS Occupation Detail'!$E$3:$E$912)</f>
        <v>0</v>
      </c>
      <c r="I729" s="27" t="n">
        <f aca="false">AVERAGEIF('HBS Occupation Detail'!$G$3:$G$912,$A729,'HBS Occupation Detail'!$F$3:$F$912)</f>
        <v>0</v>
      </c>
      <c r="J729" s="27" t="n">
        <f aca="false">_xlfn.MAXIFS('HBS Occupation Detail'!$E$3:$E$912,'HBS Occupation Detail'!$G$3:$G$912,$A729)-_xlfn.MINIFS('HBS Occupation Detail'!$E$3:$E$912,'HBS Occupation Detail'!$G$3:$G$912,$A729)</f>
        <v>0</v>
      </c>
      <c r="K729" s="24" t="n">
        <f aca="false">IFERROR(INDEX('BLS OEWS May2025'!$D$3:$D$1396,MATCH($A729,'BLS OEWS May2025'!$A$3:$A$1396,0)),0)</f>
        <v>379060</v>
      </c>
      <c r="L729" s="0" t="str">
        <f aca="false">IF(H729&gt;='Exposure Bands'!$B$6,"High",IF(H729&gt;='Exposure Bands'!$B$5,"Elevated",IF(H729&gt;='Exposure Bands'!$B$4,"Moderate","Low")))</f>
        <v>Low</v>
      </c>
      <c r="M729" s="28"/>
    </row>
    <row r="730" customFormat="false" ht="15" hidden="false" customHeight="true" outlineLevel="0" collapsed="false">
      <c r="A730" s="0" t="s">
        <v>2274</v>
      </c>
      <c r="B730" s="0" t="str">
        <f aca="false">IFERROR(INDEX('BLS OEWS May2025'!$B$3:$B$1396,MATCH($A730,'BLS OEWS May2025'!$A$3:$A$1396,0)),"")</f>
        <v>Meat, Poultry, and Fish Cutters and Trimmers</v>
      </c>
      <c r="C730" s="0" t="s">
        <v>2705</v>
      </c>
      <c r="D730" s="0" t="s">
        <v>2946</v>
      </c>
      <c r="E730" s="0" t="s">
        <v>4383</v>
      </c>
      <c r="F730" s="0" t="str">
        <f aca="false">LEFT($A730,6)&amp;"0"</f>
        <v>51-3020</v>
      </c>
      <c r="G730" s="0" t="n">
        <f aca="false">COUNTIF('HBS Occupation Detail'!$G$3:$G$912,$A730)</f>
        <v>1</v>
      </c>
      <c r="H730" s="27" t="n">
        <f aca="false">AVERAGEIF('HBS Occupation Detail'!$G$3:$G$912,$A730,'HBS Occupation Detail'!$E$3:$E$912)</f>
        <v>0</v>
      </c>
      <c r="I730" s="27" t="n">
        <f aca="false">AVERAGEIF('HBS Occupation Detail'!$G$3:$G$912,$A730,'HBS Occupation Detail'!$F$3:$F$912)</f>
        <v>0</v>
      </c>
      <c r="J730" s="27" t="n">
        <f aca="false">_xlfn.MAXIFS('HBS Occupation Detail'!$E$3:$E$912,'HBS Occupation Detail'!$G$3:$G$912,$A730)-_xlfn.MINIFS('HBS Occupation Detail'!$E$3:$E$912,'HBS Occupation Detail'!$G$3:$G$912,$A730)</f>
        <v>0</v>
      </c>
      <c r="K730" s="24" t="n">
        <f aca="false">IFERROR(INDEX('BLS OEWS May2025'!$D$3:$D$1396,MATCH($A730,'BLS OEWS May2025'!$A$3:$A$1396,0)),0)</f>
        <v>145700</v>
      </c>
      <c r="L730" s="0" t="str">
        <f aca="false">IF(H730&gt;='Exposure Bands'!$B$6,"High",IF(H730&gt;='Exposure Bands'!$B$5,"Elevated",IF(H730&gt;='Exposure Bands'!$B$4,"Moderate","Low")))</f>
        <v>Low</v>
      </c>
      <c r="M730" s="28"/>
    </row>
    <row r="731" customFormat="false" ht="15" hidden="false" customHeight="true" outlineLevel="0" collapsed="false">
      <c r="A731" s="0" t="s">
        <v>2528</v>
      </c>
      <c r="B731" s="0" t="str">
        <f aca="false">IFERROR(INDEX('BLS OEWS May2025'!$B$3:$B$1396,MATCH($A731,'BLS OEWS May2025'!$A$3:$A$1396,0)),"")</f>
        <v>Etchers and Engravers</v>
      </c>
      <c r="C731" s="0" t="s">
        <v>2705</v>
      </c>
      <c r="D731" s="0" t="s">
        <v>2946</v>
      </c>
      <c r="E731" s="0" t="s">
        <v>4385</v>
      </c>
      <c r="F731" s="0" t="str">
        <f aca="false">LEFT($A731,6)&amp;"0"</f>
        <v>51-9190</v>
      </c>
      <c r="G731" s="0" t="n">
        <f aca="false">COUNTIF('HBS Occupation Detail'!$G$3:$G$912,$A731)</f>
        <v>1</v>
      </c>
      <c r="H731" s="27" t="n">
        <f aca="false">AVERAGEIF('HBS Occupation Detail'!$G$3:$G$912,$A731,'HBS Occupation Detail'!$E$3:$E$912)</f>
        <v>0</v>
      </c>
      <c r="I731" s="27" t="n">
        <f aca="false">AVERAGEIF('HBS Occupation Detail'!$G$3:$G$912,$A731,'HBS Occupation Detail'!$F$3:$F$912)</f>
        <v>0</v>
      </c>
      <c r="J731" s="27" t="n">
        <f aca="false">_xlfn.MAXIFS('HBS Occupation Detail'!$E$3:$E$912,'HBS Occupation Detail'!$G$3:$G$912,$A731)-_xlfn.MINIFS('HBS Occupation Detail'!$E$3:$E$912,'HBS Occupation Detail'!$G$3:$G$912,$A731)</f>
        <v>0</v>
      </c>
      <c r="K731" s="24" t="n">
        <f aca="false">IFERROR(INDEX('BLS OEWS May2025'!$D$3:$D$1396,MATCH($A731,'BLS OEWS May2025'!$A$3:$A$1396,0)),0)</f>
        <v>7750</v>
      </c>
      <c r="L731" s="0" t="str">
        <f aca="false">IF(H731&gt;='Exposure Bands'!$B$6,"High",IF(H731&gt;='Exposure Bands'!$B$5,"Elevated",IF(H731&gt;='Exposure Bands'!$B$4,"Moderate","Low")))</f>
        <v>Low</v>
      </c>
      <c r="M731" s="28"/>
    </row>
    <row r="732" customFormat="false" ht="15" hidden="false" customHeight="true" outlineLevel="0" collapsed="false">
      <c r="A732" s="0" t="s">
        <v>1295</v>
      </c>
      <c r="B732" s="0" t="str">
        <f aca="false">IFERROR(INDEX('BLS OEWS May2025'!$B$3:$B$1396,MATCH($A732,'BLS OEWS May2025'!$A$3:$A$1396,0)),"")</f>
        <v>Orderlies</v>
      </c>
      <c r="C732" s="0" t="s">
        <v>2705</v>
      </c>
      <c r="D732" s="0" t="s">
        <v>2721</v>
      </c>
      <c r="E732" s="0" t="s">
        <v>1296</v>
      </c>
      <c r="F732" s="0" t="str">
        <f aca="false">LEFT($A732,6)&amp;"0"</f>
        <v>31-1130</v>
      </c>
      <c r="G732" s="0" t="n">
        <f aca="false">COUNTIF('HBS Occupation Detail'!$G$3:$G$912,$A732)</f>
        <v>1</v>
      </c>
      <c r="H732" s="27" t="n">
        <f aca="false">AVERAGEIF('HBS Occupation Detail'!$G$3:$G$912,$A732,'HBS Occupation Detail'!$E$3:$E$912)</f>
        <v>0</v>
      </c>
      <c r="I732" s="27" t="n">
        <f aca="false">AVERAGEIF('HBS Occupation Detail'!$G$3:$G$912,$A732,'HBS Occupation Detail'!$F$3:$F$912)</f>
        <v>0</v>
      </c>
      <c r="J732" s="27" t="n">
        <f aca="false">_xlfn.MAXIFS('HBS Occupation Detail'!$E$3:$E$912,'HBS Occupation Detail'!$G$3:$G$912,$A732)-_xlfn.MINIFS('HBS Occupation Detail'!$E$3:$E$912,'HBS Occupation Detail'!$G$3:$G$912,$A732)</f>
        <v>0</v>
      </c>
      <c r="K732" s="24" t="n">
        <f aca="false">IFERROR(INDEX('BLS OEWS May2025'!$D$3:$D$1396,MATCH($A732,'BLS OEWS May2025'!$A$3:$A$1396,0)),0)</f>
        <v>52440</v>
      </c>
      <c r="L732" s="0" t="str">
        <f aca="false">IF(H732&gt;='Exposure Bands'!$B$6,"High",IF(H732&gt;='Exposure Bands'!$B$5,"Elevated",IF(H732&gt;='Exposure Bands'!$B$4,"Moderate","Low")))</f>
        <v>Low</v>
      </c>
      <c r="M732" s="28"/>
    </row>
    <row r="733" customFormat="false" ht="15" hidden="false" customHeight="true" outlineLevel="0" collapsed="false">
      <c r="A733" s="0" t="s">
        <v>1946</v>
      </c>
      <c r="B733" s="0" t="str">
        <f aca="false">IFERROR(INDEX('BLS OEWS May2025'!$B$3:$B$1396,MATCH($A733,'BLS OEWS May2025'!$A$3:$A$1396,0)),"")</f>
        <v>Terrazzo Workers and Finishers</v>
      </c>
      <c r="C733" s="0" t="s">
        <v>2705</v>
      </c>
      <c r="D733" s="0" t="s">
        <v>2946</v>
      </c>
      <c r="E733" s="0" t="s">
        <v>4388</v>
      </c>
      <c r="F733" s="0" t="str">
        <f aca="false">LEFT($A733,6)&amp;"0"</f>
        <v>47-2050</v>
      </c>
      <c r="G733" s="0" t="n">
        <f aca="false">COUNTIF('HBS Occupation Detail'!$G$3:$G$912,$A733)</f>
        <v>1</v>
      </c>
      <c r="H733" s="27" t="n">
        <f aca="false">AVERAGEIF('HBS Occupation Detail'!$G$3:$G$912,$A733,'HBS Occupation Detail'!$E$3:$E$912)</f>
        <v>0</v>
      </c>
      <c r="I733" s="27" t="n">
        <f aca="false">AVERAGEIF('HBS Occupation Detail'!$G$3:$G$912,$A733,'HBS Occupation Detail'!$F$3:$F$912)</f>
        <v>0</v>
      </c>
      <c r="J733" s="27" t="n">
        <f aca="false">_xlfn.MAXIFS('HBS Occupation Detail'!$E$3:$E$912,'HBS Occupation Detail'!$G$3:$G$912,$A733)-_xlfn.MINIFS('HBS Occupation Detail'!$E$3:$E$912,'HBS Occupation Detail'!$G$3:$G$912,$A733)</f>
        <v>0</v>
      </c>
      <c r="K733" s="24" t="n">
        <f aca="false">IFERROR(INDEX('BLS OEWS May2025'!$D$3:$D$1396,MATCH($A733,'BLS OEWS May2025'!$A$3:$A$1396,0)),0)</f>
        <v>1180</v>
      </c>
      <c r="L733" s="0" t="str">
        <f aca="false">IF(H733&gt;='Exposure Bands'!$B$6,"High",IF(H733&gt;='Exposure Bands'!$B$5,"Elevated",IF(H733&gt;='Exposure Bands'!$B$4,"Moderate","Low")))</f>
        <v>Low</v>
      </c>
      <c r="M733" s="28"/>
    </row>
    <row r="734" customFormat="false" ht="15" hidden="false" customHeight="true" outlineLevel="0" collapsed="false">
      <c r="A734" s="0" t="s">
        <v>1944</v>
      </c>
      <c r="B734" s="0" t="str">
        <f aca="false">IFERROR(INDEX('BLS OEWS May2025'!$B$3:$B$1396,MATCH($A734,'BLS OEWS May2025'!$A$3:$A$1396,0)),"")</f>
        <v>Cement Masons and Concrete Finishers</v>
      </c>
      <c r="C734" s="0" t="s">
        <v>2705</v>
      </c>
      <c r="D734" s="0" t="s">
        <v>2946</v>
      </c>
      <c r="E734" s="0" t="s">
        <v>4390</v>
      </c>
      <c r="F734" s="0" t="str">
        <f aca="false">LEFT($A734,6)&amp;"0"</f>
        <v>47-2050</v>
      </c>
      <c r="G734" s="0" t="n">
        <f aca="false">COUNTIF('HBS Occupation Detail'!$G$3:$G$912,$A734)</f>
        <v>1</v>
      </c>
      <c r="H734" s="27" t="n">
        <f aca="false">AVERAGEIF('HBS Occupation Detail'!$G$3:$G$912,$A734,'HBS Occupation Detail'!$E$3:$E$912)</f>
        <v>0</v>
      </c>
      <c r="I734" s="27" t="n">
        <f aca="false">AVERAGEIF('HBS Occupation Detail'!$G$3:$G$912,$A734,'HBS Occupation Detail'!$F$3:$F$912)</f>
        <v>0</v>
      </c>
      <c r="J734" s="27" t="n">
        <f aca="false">_xlfn.MAXIFS('HBS Occupation Detail'!$E$3:$E$912,'HBS Occupation Detail'!$G$3:$G$912,$A734)-_xlfn.MINIFS('HBS Occupation Detail'!$E$3:$E$912,'HBS Occupation Detail'!$G$3:$G$912,$A734)</f>
        <v>0</v>
      </c>
      <c r="K734" s="24" t="n">
        <f aca="false">IFERROR(INDEX('BLS OEWS May2025'!$D$3:$D$1396,MATCH($A734,'BLS OEWS May2025'!$A$3:$A$1396,0)),0)</f>
        <v>206170</v>
      </c>
      <c r="L734" s="0" t="str">
        <f aca="false">IF(H734&gt;='Exposure Bands'!$B$6,"High",IF(H734&gt;='Exposure Bands'!$B$5,"Elevated",IF(H734&gt;='Exposure Bands'!$B$4,"Moderate","Low")))</f>
        <v>Low</v>
      </c>
      <c r="M734" s="28"/>
    </row>
    <row r="735" customFormat="false" ht="15" hidden="false" customHeight="true" outlineLevel="0" collapsed="false">
      <c r="A735" s="0" t="s">
        <v>2493</v>
      </c>
      <c r="B735" s="0" t="str">
        <f aca="false">IFERROR(INDEX('BLS OEWS May2025'!$B$3:$B$1396,MATCH($A735,'BLS OEWS May2025'!$A$3:$A$1396,0)),"")</f>
        <v>Dental Laboratory Technicians</v>
      </c>
      <c r="C735" s="0" t="s">
        <v>2705</v>
      </c>
      <c r="D735" s="0" t="s">
        <v>2946</v>
      </c>
      <c r="E735" s="0" t="s">
        <v>4392</v>
      </c>
      <c r="F735" s="0" t="str">
        <f aca="false">LEFT($A735,6)&amp;"0"</f>
        <v>51-9080</v>
      </c>
      <c r="G735" s="0" t="n">
        <f aca="false">COUNTIF('HBS Occupation Detail'!$G$3:$G$912,$A735)</f>
        <v>1</v>
      </c>
      <c r="H735" s="27" t="n">
        <f aca="false">AVERAGEIF('HBS Occupation Detail'!$G$3:$G$912,$A735,'HBS Occupation Detail'!$E$3:$E$912)</f>
        <v>0</v>
      </c>
      <c r="I735" s="27" t="n">
        <f aca="false">AVERAGEIF('HBS Occupation Detail'!$G$3:$G$912,$A735,'HBS Occupation Detail'!$F$3:$F$912)</f>
        <v>0</v>
      </c>
      <c r="J735" s="27" t="n">
        <f aca="false">_xlfn.MAXIFS('HBS Occupation Detail'!$E$3:$E$912,'HBS Occupation Detail'!$G$3:$G$912,$A735)-_xlfn.MINIFS('HBS Occupation Detail'!$E$3:$E$912,'HBS Occupation Detail'!$G$3:$G$912,$A735)</f>
        <v>0</v>
      </c>
      <c r="K735" s="24" t="n">
        <f aca="false">IFERROR(INDEX('BLS OEWS May2025'!$D$3:$D$1396,MATCH($A735,'BLS OEWS May2025'!$A$3:$A$1396,0)),0)</f>
        <v>34410</v>
      </c>
      <c r="L735" s="0" t="str">
        <f aca="false">IF(H735&gt;='Exposure Bands'!$B$6,"High",IF(H735&gt;='Exposure Bands'!$B$5,"Elevated",IF(H735&gt;='Exposure Bands'!$B$4,"Moderate","Low")))</f>
        <v>Low</v>
      </c>
      <c r="M735" s="28"/>
    </row>
    <row r="736" customFormat="false" ht="15" hidden="false" customHeight="true" outlineLevel="0" collapsed="false">
      <c r="A736" s="0" t="s">
        <v>2691</v>
      </c>
      <c r="B736" s="0" t="str">
        <f aca="false">IFERROR(INDEX('BLS OEWS May2025'!$B$3:$B$1396,MATCH($A736,'BLS OEWS May2025'!$A$3:$A$1396,0)),"")</f>
        <v>Wellhead Pumpers</v>
      </c>
      <c r="C736" s="0" t="s">
        <v>2705</v>
      </c>
      <c r="D736" s="0" t="s">
        <v>2946</v>
      </c>
      <c r="E736" s="0" t="s">
        <v>4394</v>
      </c>
      <c r="F736" s="0" t="str">
        <f aca="false">LEFT($A736,6)&amp;"0"</f>
        <v>53-7070</v>
      </c>
      <c r="G736" s="0" t="n">
        <f aca="false">COUNTIF('HBS Occupation Detail'!$G$3:$G$912,$A736)</f>
        <v>1</v>
      </c>
      <c r="H736" s="27" t="n">
        <f aca="false">AVERAGEIF('HBS Occupation Detail'!$G$3:$G$912,$A736,'HBS Occupation Detail'!$E$3:$E$912)</f>
        <v>0</v>
      </c>
      <c r="I736" s="27" t="n">
        <f aca="false">AVERAGEIF('HBS Occupation Detail'!$G$3:$G$912,$A736,'HBS Occupation Detail'!$F$3:$F$912)</f>
        <v>0</v>
      </c>
      <c r="J736" s="27" t="n">
        <f aca="false">_xlfn.MAXIFS('HBS Occupation Detail'!$E$3:$E$912,'HBS Occupation Detail'!$G$3:$G$912,$A736)-_xlfn.MINIFS('HBS Occupation Detail'!$E$3:$E$912,'HBS Occupation Detail'!$G$3:$G$912,$A736)</f>
        <v>0</v>
      </c>
      <c r="K736" s="24" t="n">
        <f aca="false">IFERROR(INDEX('BLS OEWS May2025'!$D$3:$D$1396,MATCH($A736,'BLS OEWS May2025'!$A$3:$A$1396,0)),0)</f>
        <v>17990</v>
      </c>
      <c r="L736" s="0" t="str">
        <f aca="false">IF(H736&gt;='Exposure Bands'!$B$6,"High",IF(H736&gt;='Exposure Bands'!$B$5,"Elevated",IF(H736&gt;='Exposure Bands'!$B$4,"Moderate","Low")))</f>
        <v>Low</v>
      </c>
      <c r="M736" s="28"/>
    </row>
    <row r="737" customFormat="false" ht="15" hidden="false" customHeight="true" outlineLevel="0" collapsed="false">
      <c r="A737" s="0" t="s">
        <v>1953</v>
      </c>
      <c r="B737" s="0" t="str">
        <f aca="false">IFERROR(INDEX('BLS OEWS May2025'!$B$3:$B$1396,MATCH($A737,'BLS OEWS May2025'!$A$3:$A$1396,0)),"")</f>
        <v>Paving, Surfacing, and Tamping Equipment Operators</v>
      </c>
      <c r="C737" s="0" t="s">
        <v>2705</v>
      </c>
      <c r="D737" s="0" t="s">
        <v>2946</v>
      </c>
      <c r="E737" s="0" t="s">
        <v>4396</v>
      </c>
      <c r="F737" s="0" t="str">
        <f aca="false">LEFT($A737,6)&amp;"0"</f>
        <v>47-2070</v>
      </c>
      <c r="G737" s="0" t="n">
        <f aca="false">COUNTIF('HBS Occupation Detail'!$G$3:$G$912,$A737)</f>
        <v>1</v>
      </c>
      <c r="H737" s="27" t="n">
        <f aca="false">AVERAGEIF('HBS Occupation Detail'!$G$3:$G$912,$A737,'HBS Occupation Detail'!$E$3:$E$912)</f>
        <v>0</v>
      </c>
      <c r="I737" s="27" t="n">
        <f aca="false">AVERAGEIF('HBS Occupation Detail'!$G$3:$G$912,$A737,'HBS Occupation Detail'!$F$3:$F$912)</f>
        <v>0</v>
      </c>
      <c r="J737" s="27" t="n">
        <f aca="false">_xlfn.MAXIFS('HBS Occupation Detail'!$E$3:$E$912,'HBS Occupation Detail'!$G$3:$G$912,$A737)-_xlfn.MINIFS('HBS Occupation Detail'!$E$3:$E$912,'HBS Occupation Detail'!$G$3:$G$912,$A737)</f>
        <v>0</v>
      </c>
      <c r="K737" s="24" t="n">
        <f aca="false">IFERROR(INDEX('BLS OEWS May2025'!$D$3:$D$1396,MATCH($A737,'BLS OEWS May2025'!$A$3:$A$1396,0)),0)</f>
        <v>41820</v>
      </c>
      <c r="L737" s="0" t="str">
        <f aca="false">IF(H737&gt;='Exposure Bands'!$B$6,"High",IF(H737&gt;='Exposure Bands'!$B$5,"Elevated",IF(H737&gt;='Exposure Bands'!$B$4,"Moderate","Low")))</f>
        <v>Low</v>
      </c>
      <c r="M737" s="28"/>
    </row>
    <row r="738" customFormat="false" ht="15" hidden="false" customHeight="true" outlineLevel="0" collapsed="false">
      <c r="A738" s="0" t="s">
        <v>2010</v>
      </c>
      <c r="B738" s="0" t="str">
        <f aca="false">IFERROR(INDEX('BLS OEWS May2025'!$B$3:$B$1396,MATCH($A738,'BLS OEWS May2025'!$A$3:$A$1396,0)),"")</f>
        <v>Helpers--Brickmasons, Blockmasons, Stonemasons, and Tile and Marble Setters</v>
      </c>
      <c r="C738" s="0" t="s">
        <v>2705</v>
      </c>
      <c r="D738" s="0" t="s">
        <v>2946</v>
      </c>
      <c r="E738" s="0" t="s">
        <v>4398</v>
      </c>
      <c r="F738" s="0" t="str">
        <f aca="false">LEFT($A738,6)&amp;"0"</f>
        <v>47-3010</v>
      </c>
      <c r="G738" s="0" t="n">
        <f aca="false">COUNTIF('HBS Occupation Detail'!$G$3:$G$912,$A738)</f>
        <v>1</v>
      </c>
      <c r="H738" s="27" t="n">
        <f aca="false">AVERAGEIF('HBS Occupation Detail'!$G$3:$G$912,$A738,'HBS Occupation Detail'!$E$3:$E$912)</f>
        <v>0</v>
      </c>
      <c r="I738" s="27" t="n">
        <f aca="false">AVERAGEIF('HBS Occupation Detail'!$G$3:$G$912,$A738,'HBS Occupation Detail'!$F$3:$F$912)</f>
        <v>0</v>
      </c>
      <c r="J738" s="27" t="n">
        <f aca="false">_xlfn.MAXIFS('HBS Occupation Detail'!$E$3:$E$912,'HBS Occupation Detail'!$G$3:$G$912,$A738)-_xlfn.MINIFS('HBS Occupation Detail'!$E$3:$E$912,'HBS Occupation Detail'!$G$3:$G$912,$A738)</f>
        <v>0</v>
      </c>
      <c r="K738" s="24" t="n">
        <f aca="false">IFERROR(INDEX('BLS OEWS May2025'!$D$3:$D$1396,MATCH($A738,'BLS OEWS May2025'!$A$3:$A$1396,0)),0)</f>
        <v>14170</v>
      </c>
      <c r="L738" s="0" t="str">
        <f aca="false">IF(H738&gt;='Exposure Bands'!$B$6,"High",IF(H738&gt;='Exposure Bands'!$B$5,"Elevated",IF(H738&gt;='Exposure Bands'!$B$4,"Moderate","Low")))</f>
        <v>Low</v>
      </c>
      <c r="M738" s="28"/>
    </row>
    <row r="739" customFormat="false" ht="15" hidden="false" customHeight="true" outlineLevel="0" collapsed="false">
      <c r="A739" s="0" t="s">
        <v>2043</v>
      </c>
      <c r="B739" s="0" t="str">
        <f aca="false">IFERROR(INDEX('BLS OEWS May2025'!$B$3:$B$1396,MATCH($A739,'BLS OEWS May2025'!$A$3:$A$1396,0)),"")</f>
        <v>Rail-Track Laying and Maintenance Equipment Operators</v>
      </c>
      <c r="C739" s="0" t="s">
        <v>2705</v>
      </c>
      <c r="D739" s="0" t="s">
        <v>2946</v>
      </c>
      <c r="E739" s="0" t="s">
        <v>4400</v>
      </c>
      <c r="F739" s="0" t="str">
        <f aca="false">LEFT($A739,6)&amp;"0"</f>
        <v>47-4060</v>
      </c>
      <c r="G739" s="0" t="n">
        <f aca="false">COUNTIF('HBS Occupation Detail'!$G$3:$G$912,$A739)</f>
        <v>1</v>
      </c>
      <c r="H739" s="27" t="n">
        <f aca="false">AVERAGEIF('HBS Occupation Detail'!$G$3:$G$912,$A739,'HBS Occupation Detail'!$E$3:$E$912)</f>
        <v>0</v>
      </c>
      <c r="I739" s="27" t="n">
        <f aca="false">AVERAGEIF('HBS Occupation Detail'!$G$3:$G$912,$A739,'HBS Occupation Detail'!$F$3:$F$912)</f>
        <v>0</v>
      </c>
      <c r="J739" s="27" t="n">
        <f aca="false">_xlfn.MAXIFS('HBS Occupation Detail'!$E$3:$E$912,'HBS Occupation Detail'!$G$3:$G$912,$A739)-_xlfn.MINIFS('HBS Occupation Detail'!$E$3:$E$912,'HBS Occupation Detail'!$G$3:$G$912,$A739)</f>
        <v>0</v>
      </c>
      <c r="K739" s="24" t="n">
        <f aca="false">IFERROR(INDEX('BLS OEWS May2025'!$D$3:$D$1396,MATCH($A739,'BLS OEWS May2025'!$A$3:$A$1396,0)),0)</f>
        <v>19580</v>
      </c>
      <c r="L739" s="0" t="str">
        <f aca="false">IF(H739&gt;='Exposure Bands'!$B$6,"High",IF(H739&gt;='Exposure Bands'!$B$5,"Elevated",IF(H739&gt;='Exposure Bands'!$B$4,"Moderate","Low")))</f>
        <v>Low</v>
      </c>
      <c r="M739" s="28"/>
    </row>
    <row r="740" customFormat="false" ht="15" hidden="false" customHeight="true" outlineLevel="0" collapsed="false">
      <c r="A740" s="0" t="s">
        <v>1114</v>
      </c>
      <c r="B740" s="0" t="str">
        <f aca="false">IFERROR(INDEX('BLS OEWS May2025'!$B$3:$B$1396,MATCH($A740,'BLS OEWS May2025'!$A$3:$A$1396,0)),"")</f>
        <v>Prosthodontists</v>
      </c>
      <c r="C740" s="0" t="s">
        <v>2705</v>
      </c>
      <c r="D740" s="0" t="s">
        <v>2721</v>
      </c>
      <c r="E740" s="0" t="s">
        <v>1115</v>
      </c>
      <c r="F740" s="0" t="str">
        <f aca="false">LEFT($A740,6)&amp;"0"</f>
        <v>29-1020</v>
      </c>
      <c r="G740" s="0" t="n">
        <f aca="false">COUNTIF('HBS Occupation Detail'!$G$3:$G$912,$A740)</f>
        <v>1</v>
      </c>
      <c r="H740" s="27" t="n">
        <f aca="false">AVERAGEIF('HBS Occupation Detail'!$G$3:$G$912,$A740,'HBS Occupation Detail'!$E$3:$E$912)</f>
        <v>0</v>
      </c>
      <c r="I740" s="27" t="n">
        <f aca="false">AVERAGEIF('HBS Occupation Detail'!$G$3:$G$912,$A740,'HBS Occupation Detail'!$F$3:$F$912)</f>
        <v>0</v>
      </c>
      <c r="J740" s="27" t="n">
        <f aca="false">_xlfn.MAXIFS('HBS Occupation Detail'!$E$3:$E$912,'HBS Occupation Detail'!$G$3:$G$912,$A740)-_xlfn.MINIFS('HBS Occupation Detail'!$E$3:$E$912,'HBS Occupation Detail'!$G$3:$G$912,$A740)</f>
        <v>0</v>
      </c>
      <c r="K740" s="24" t="n">
        <f aca="false">IFERROR(INDEX('BLS OEWS May2025'!$D$3:$D$1396,MATCH($A740,'BLS OEWS May2025'!$A$3:$A$1396,0)),0)</f>
        <v>870</v>
      </c>
      <c r="L740" s="0" t="str">
        <f aca="false">IF(H740&gt;='Exposure Bands'!$B$6,"High",IF(H740&gt;='Exposure Bands'!$B$5,"Elevated",IF(H740&gt;='Exposure Bands'!$B$4,"Moderate","Low")))</f>
        <v>Low</v>
      </c>
      <c r="M740" s="28"/>
    </row>
    <row r="741" customFormat="false" ht="15" hidden="false" customHeight="true" outlineLevel="0" collapsed="false">
      <c r="A741" s="0" t="s">
        <v>2155</v>
      </c>
      <c r="B741" s="0" t="str">
        <f aca="false">IFERROR(INDEX('BLS OEWS May2025'!$B$3:$B$1396,MATCH($A741,'BLS OEWS May2025'!$A$3:$A$1396,0)),"")</f>
        <v>Motorcycle Mechanics</v>
      </c>
      <c r="C741" s="0" t="s">
        <v>2705</v>
      </c>
      <c r="D741" s="0" t="s">
        <v>2769</v>
      </c>
      <c r="E741" s="0" t="s">
        <v>4403</v>
      </c>
      <c r="F741" s="0" t="str">
        <f aca="false">LEFT($A741,6)&amp;"0"</f>
        <v>49-3050</v>
      </c>
      <c r="G741" s="0" t="n">
        <f aca="false">COUNTIF('HBS Occupation Detail'!$G$3:$G$912,$A741)</f>
        <v>1</v>
      </c>
      <c r="H741" s="27" t="n">
        <f aca="false">AVERAGEIF('HBS Occupation Detail'!$G$3:$G$912,$A741,'HBS Occupation Detail'!$E$3:$E$912)</f>
        <v>0</v>
      </c>
      <c r="I741" s="27" t="n">
        <f aca="false">AVERAGEIF('HBS Occupation Detail'!$G$3:$G$912,$A741,'HBS Occupation Detail'!$F$3:$F$912)</f>
        <v>0</v>
      </c>
      <c r="J741" s="27" t="n">
        <f aca="false">_xlfn.MAXIFS('HBS Occupation Detail'!$E$3:$E$912,'HBS Occupation Detail'!$G$3:$G$912,$A741)-_xlfn.MINIFS('HBS Occupation Detail'!$E$3:$E$912,'HBS Occupation Detail'!$G$3:$G$912,$A741)</f>
        <v>0</v>
      </c>
      <c r="K741" s="24" t="n">
        <f aca="false">IFERROR(INDEX('BLS OEWS May2025'!$D$3:$D$1396,MATCH($A741,'BLS OEWS May2025'!$A$3:$A$1396,0)),0)</f>
        <v>13510</v>
      </c>
      <c r="L741" s="0" t="str">
        <f aca="false">IF(H741&gt;='Exposure Bands'!$B$6,"High",IF(H741&gt;='Exposure Bands'!$B$5,"Elevated",IF(H741&gt;='Exposure Bands'!$B$4,"Moderate","Low")))</f>
        <v>Low</v>
      </c>
      <c r="M741" s="28"/>
    </row>
    <row r="742" customFormat="false" ht="15" hidden="false" customHeight="true" outlineLevel="0" collapsed="false">
      <c r="A742" s="0" t="s">
        <v>2504</v>
      </c>
      <c r="B742" s="0" t="str">
        <f aca="false">IFERROR(INDEX('BLS OEWS May2025'!$B$3:$B$1396,MATCH($A742,'BLS OEWS May2025'!$A$3:$A$1396,0)),"")</f>
        <v>Painting, Coating, and Decorating Workers</v>
      </c>
      <c r="C742" s="0" t="s">
        <v>2705</v>
      </c>
      <c r="D742" s="0" t="s">
        <v>2946</v>
      </c>
      <c r="E742" s="0" t="s">
        <v>4405</v>
      </c>
      <c r="F742" s="0" t="str">
        <f aca="false">LEFT($A742,6)&amp;"0"</f>
        <v>51-9120</v>
      </c>
      <c r="G742" s="0" t="n">
        <f aca="false">COUNTIF('HBS Occupation Detail'!$G$3:$G$912,$A742)</f>
        <v>1</v>
      </c>
      <c r="H742" s="27" t="n">
        <f aca="false">AVERAGEIF('HBS Occupation Detail'!$G$3:$G$912,$A742,'HBS Occupation Detail'!$E$3:$E$912)</f>
        <v>0</v>
      </c>
      <c r="I742" s="27" t="n">
        <f aca="false">AVERAGEIF('HBS Occupation Detail'!$G$3:$G$912,$A742,'HBS Occupation Detail'!$F$3:$F$912)</f>
        <v>0</v>
      </c>
      <c r="J742" s="27" t="n">
        <f aca="false">_xlfn.MAXIFS('HBS Occupation Detail'!$E$3:$E$912,'HBS Occupation Detail'!$G$3:$G$912,$A742)-_xlfn.MINIFS('HBS Occupation Detail'!$E$3:$E$912,'HBS Occupation Detail'!$G$3:$G$912,$A742)</f>
        <v>0</v>
      </c>
      <c r="K742" s="24" t="n">
        <f aca="false">IFERROR(INDEX('BLS OEWS May2025'!$D$3:$D$1396,MATCH($A742,'BLS OEWS May2025'!$A$3:$A$1396,0)),0)</f>
        <v>7940</v>
      </c>
      <c r="L742" s="0" t="str">
        <f aca="false">IF(H742&gt;='Exposure Bands'!$B$6,"High",IF(H742&gt;='Exposure Bands'!$B$5,"Elevated",IF(H742&gt;='Exposure Bands'!$B$4,"Moderate","Low")))</f>
        <v>Low</v>
      </c>
      <c r="M742" s="28"/>
    </row>
    <row r="743" customFormat="false" ht="15" hidden="false" customHeight="true" outlineLevel="0" collapsed="false">
      <c r="A743" s="0" t="s">
        <v>1084</v>
      </c>
      <c r="B743" s="0" t="str">
        <f aca="false">IFERROR(INDEX('BLS OEWS May2025'!$B$3:$B$1396,MATCH($A743,'BLS OEWS May2025'!$A$3:$A$1396,0)),"")</f>
        <v>Lighting Technicians</v>
      </c>
      <c r="C743" s="0" t="s">
        <v>2705</v>
      </c>
      <c r="D743" s="0" t="s">
        <v>2716</v>
      </c>
      <c r="E743" s="0" t="s">
        <v>4407</v>
      </c>
      <c r="F743" s="0" t="str">
        <f aca="false">LEFT($A743,6)&amp;"0"</f>
        <v>27-4010</v>
      </c>
      <c r="G743" s="0" t="n">
        <f aca="false">COUNTIF('HBS Occupation Detail'!$G$3:$G$912,$A743)</f>
        <v>1</v>
      </c>
      <c r="H743" s="27" t="n">
        <f aca="false">AVERAGEIF('HBS Occupation Detail'!$G$3:$G$912,$A743,'HBS Occupation Detail'!$E$3:$E$912)</f>
        <v>0</v>
      </c>
      <c r="I743" s="27" t="n">
        <f aca="false">AVERAGEIF('HBS Occupation Detail'!$G$3:$G$912,$A743,'HBS Occupation Detail'!$F$3:$F$912)</f>
        <v>0</v>
      </c>
      <c r="J743" s="27" t="n">
        <f aca="false">_xlfn.MAXIFS('HBS Occupation Detail'!$E$3:$E$912,'HBS Occupation Detail'!$G$3:$G$912,$A743)-_xlfn.MINIFS('HBS Occupation Detail'!$E$3:$E$912,'HBS Occupation Detail'!$G$3:$G$912,$A743)</f>
        <v>0</v>
      </c>
      <c r="K743" s="24" t="n">
        <f aca="false">IFERROR(INDEX('BLS OEWS May2025'!$D$3:$D$1396,MATCH($A743,'BLS OEWS May2025'!$A$3:$A$1396,0)),0)</f>
        <v>8900</v>
      </c>
      <c r="L743" s="0" t="str">
        <f aca="false">IF(H743&gt;='Exposure Bands'!$B$6,"High",IF(H743&gt;='Exposure Bands'!$B$5,"Elevated",IF(H743&gt;='Exposure Bands'!$B$4,"Moderate","Low")))</f>
        <v>Low</v>
      </c>
      <c r="M743" s="28"/>
    </row>
    <row r="744" customFormat="false" ht="15" hidden="false" customHeight="true" outlineLevel="0" collapsed="false">
      <c r="A744" s="0" t="s">
        <v>2203</v>
      </c>
      <c r="B744" s="0" t="str">
        <f aca="false">IFERROR(INDEX('BLS OEWS May2025'!$B$3:$B$1396,MATCH($A744,'BLS OEWS May2025'!$A$3:$A$1396,0)),"")</f>
        <v>Musical Instrument Repairers and Tuners</v>
      </c>
      <c r="C744" s="0" t="s">
        <v>2705</v>
      </c>
      <c r="D744" s="0" t="s">
        <v>2769</v>
      </c>
      <c r="E744" s="0" t="s">
        <v>4411</v>
      </c>
      <c r="F744" s="0" t="str">
        <f aca="false">LEFT($A744,6)&amp;"0"</f>
        <v>49-9060</v>
      </c>
      <c r="G744" s="0" t="n">
        <f aca="false">COUNTIF('HBS Occupation Detail'!$G$3:$G$912,$A744)</f>
        <v>1</v>
      </c>
      <c r="H744" s="27" t="n">
        <f aca="false">AVERAGEIF('HBS Occupation Detail'!$G$3:$G$912,$A744,'HBS Occupation Detail'!$E$3:$E$912)</f>
        <v>0</v>
      </c>
      <c r="I744" s="27" t="n">
        <f aca="false">AVERAGEIF('HBS Occupation Detail'!$G$3:$G$912,$A744,'HBS Occupation Detail'!$F$3:$F$912)</f>
        <v>0</v>
      </c>
      <c r="J744" s="27" t="n">
        <f aca="false">_xlfn.MAXIFS('HBS Occupation Detail'!$E$3:$E$912,'HBS Occupation Detail'!$G$3:$G$912,$A744)-_xlfn.MINIFS('HBS Occupation Detail'!$E$3:$E$912,'HBS Occupation Detail'!$G$3:$G$912,$A744)</f>
        <v>0</v>
      </c>
      <c r="K744" s="24" t="n">
        <f aca="false">IFERROR(INDEX('BLS OEWS May2025'!$D$3:$D$1396,MATCH($A744,'BLS OEWS May2025'!$A$3:$A$1396,0)),0)</f>
        <v>5380</v>
      </c>
      <c r="L744" s="0" t="str">
        <f aca="false">IF(H744&gt;='Exposure Bands'!$B$6,"High",IF(H744&gt;='Exposure Bands'!$B$5,"Elevated",IF(H744&gt;='Exposure Bands'!$B$4,"Moderate","Low")))</f>
        <v>Low</v>
      </c>
      <c r="M744" s="28"/>
    </row>
    <row r="745" customFormat="false" ht="15" hidden="false" customHeight="true" outlineLevel="0" collapsed="false">
      <c r="A745" s="0" t="s">
        <v>2189</v>
      </c>
      <c r="B745" s="0" t="str">
        <f aca="false">IFERROR(INDEX('BLS OEWS May2025'!$B$3:$B$1396,MATCH($A745,'BLS OEWS May2025'!$A$3:$A$1396,0)),"")</f>
        <v>Refractory Materials Repairers, Except Brickmasons</v>
      </c>
      <c r="C745" s="0" t="s">
        <v>2705</v>
      </c>
      <c r="D745" s="0" t="s">
        <v>2769</v>
      </c>
      <c r="E745" s="0" t="s">
        <v>4413</v>
      </c>
      <c r="F745" s="0" t="str">
        <f aca="false">LEFT($A745,6)&amp;"0"</f>
        <v>49-9040</v>
      </c>
      <c r="G745" s="0" t="n">
        <f aca="false">COUNTIF('HBS Occupation Detail'!$G$3:$G$912,$A745)</f>
        <v>1</v>
      </c>
      <c r="H745" s="27" t="n">
        <f aca="false">AVERAGEIF('HBS Occupation Detail'!$G$3:$G$912,$A745,'HBS Occupation Detail'!$E$3:$E$912)</f>
        <v>0</v>
      </c>
      <c r="I745" s="27" t="n">
        <f aca="false">AVERAGEIF('HBS Occupation Detail'!$G$3:$G$912,$A745,'HBS Occupation Detail'!$F$3:$F$912)</f>
        <v>0</v>
      </c>
      <c r="J745" s="27" t="n">
        <f aca="false">_xlfn.MAXIFS('HBS Occupation Detail'!$E$3:$E$912,'HBS Occupation Detail'!$G$3:$G$912,$A745)-_xlfn.MINIFS('HBS Occupation Detail'!$E$3:$E$912,'HBS Occupation Detail'!$G$3:$G$912,$A745)</f>
        <v>0</v>
      </c>
      <c r="K745" s="24" t="n">
        <f aca="false">IFERROR(INDEX('BLS OEWS May2025'!$D$3:$D$1396,MATCH($A745,'BLS OEWS May2025'!$A$3:$A$1396,0)),0)</f>
        <v>1080</v>
      </c>
      <c r="L745" s="0" t="str">
        <f aca="false">IF(H745&gt;='Exposure Bands'!$B$6,"High",IF(H745&gt;='Exposure Bands'!$B$5,"Elevated",IF(H745&gt;='Exposure Bands'!$B$4,"Moderate","Low")))</f>
        <v>Low</v>
      </c>
      <c r="M745" s="28"/>
    </row>
    <row r="746" customFormat="false" ht="15" hidden="false" customHeight="true" outlineLevel="0" collapsed="false">
      <c r="A746" s="0" t="s">
        <v>1994</v>
      </c>
      <c r="B746" s="0" t="str">
        <f aca="false">IFERROR(INDEX('BLS OEWS May2025'!$B$3:$B$1396,MATCH($A746,'BLS OEWS May2025'!$A$3:$A$1396,0)),"")</f>
        <v>Reinforcing Iron and Rebar Workers</v>
      </c>
      <c r="C746" s="0" t="s">
        <v>2705</v>
      </c>
      <c r="D746" s="0" t="s">
        <v>2946</v>
      </c>
      <c r="E746" s="0" t="s">
        <v>4415</v>
      </c>
      <c r="F746" s="0" t="str">
        <f aca="false">LEFT($A746,6)&amp;"0"</f>
        <v>47-2170</v>
      </c>
      <c r="G746" s="0" t="n">
        <f aca="false">COUNTIF('HBS Occupation Detail'!$G$3:$G$912,$A746)</f>
        <v>1</v>
      </c>
      <c r="H746" s="27" t="n">
        <f aca="false">AVERAGEIF('HBS Occupation Detail'!$G$3:$G$912,$A746,'HBS Occupation Detail'!$E$3:$E$912)</f>
        <v>0</v>
      </c>
      <c r="I746" s="27" t="n">
        <f aca="false">AVERAGEIF('HBS Occupation Detail'!$G$3:$G$912,$A746,'HBS Occupation Detail'!$F$3:$F$912)</f>
        <v>0</v>
      </c>
      <c r="J746" s="27" t="n">
        <f aca="false">_xlfn.MAXIFS('HBS Occupation Detail'!$E$3:$E$912,'HBS Occupation Detail'!$G$3:$G$912,$A746)-_xlfn.MINIFS('HBS Occupation Detail'!$E$3:$E$912,'HBS Occupation Detail'!$G$3:$G$912,$A746)</f>
        <v>0</v>
      </c>
      <c r="K746" s="24" t="n">
        <f aca="false">IFERROR(INDEX('BLS OEWS May2025'!$D$3:$D$1396,MATCH($A746,'BLS OEWS May2025'!$A$3:$A$1396,0)),0)</f>
        <v>13800</v>
      </c>
      <c r="L746" s="0" t="str">
        <f aca="false">IF(H746&gt;='Exposure Bands'!$B$6,"High",IF(H746&gt;='Exposure Bands'!$B$5,"Elevated",IF(H746&gt;='Exposure Bands'!$B$4,"Moderate","Low")))</f>
        <v>Low</v>
      </c>
      <c r="M746" s="28"/>
    </row>
    <row r="747" customFormat="false" ht="15" hidden="false" customHeight="true" outlineLevel="0" collapsed="false">
      <c r="A747" s="0" t="s">
        <v>2371</v>
      </c>
      <c r="B747" s="0" t="str">
        <f aca="false">IFERROR(INDEX('BLS OEWS May2025'!$B$3:$B$1396,MATCH($A747,'BLS OEWS May2025'!$A$3:$A$1396,0)),"")</f>
        <v>Pressers, Textile, Garment, and Related Materials</v>
      </c>
      <c r="C747" s="0" t="s">
        <v>2705</v>
      </c>
      <c r="D747" s="0" t="s">
        <v>2946</v>
      </c>
      <c r="E747" s="0" t="s">
        <v>4417</v>
      </c>
      <c r="F747" s="0" t="str">
        <f aca="false">LEFT($A747,6)&amp;"0"</f>
        <v>51-6020</v>
      </c>
      <c r="G747" s="0" t="n">
        <f aca="false">COUNTIF('HBS Occupation Detail'!$G$3:$G$912,$A747)</f>
        <v>1</v>
      </c>
      <c r="H747" s="27" t="n">
        <f aca="false">AVERAGEIF('HBS Occupation Detail'!$G$3:$G$912,$A747,'HBS Occupation Detail'!$E$3:$E$912)</f>
        <v>0</v>
      </c>
      <c r="I747" s="27" t="n">
        <f aca="false">AVERAGEIF('HBS Occupation Detail'!$G$3:$G$912,$A747,'HBS Occupation Detail'!$F$3:$F$912)</f>
        <v>0</v>
      </c>
      <c r="J747" s="27" t="n">
        <f aca="false">_xlfn.MAXIFS('HBS Occupation Detail'!$E$3:$E$912,'HBS Occupation Detail'!$G$3:$G$912,$A747)-_xlfn.MINIFS('HBS Occupation Detail'!$E$3:$E$912,'HBS Occupation Detail'!$G$3:$G$912,$A747)</f>
        <v>0</v>
      </c>
      <c r="K747" s="24" t="n">
        <f aca="false">IFERROR(INDEX('BLS OEWS May2025'!$D$3:$D$1396,MATCH($A747,'BLS OEWS May2025'!$A$3:$A$1396,0)),0)</f>
        <v>26120</v>
      </c>
      <c r="L747" s="0" t="str">
        <f aca="false">IF(H747&gt;='Exposure Bands'!$B$6,"High",IF(H747&gt;='Exposure Bands'!$B$5,"Elevated",IF(H747&gt;='Exposure Bands'!$B$4,"Moderate","Low")))</f>
        <v>Low</v>
      </c>
      <c r="M747" s="28"/>
    </row>
    <row r="748" customFormat="false" ht="15" hidden="false" customHeight="true" outlineLevel="0" collapsed="false">
      <c r="A748" s="0" t="s">
        <v>2086</v>
      </c>
      <c r="B748" s="0" t="str">
        <f aca="false">IFERROR(INDEX('BLS OEWS May2025'!$B$3:$B$1396,MATCH($A748,'BLS OEWS May2025'!$A$3:$A$1396,0)),"")</f>
        <v>Helpers--Extraction Workers</v>
      </c>
      <c r="C748" s="0" t="s">
        <v>2705</v>
      </c>
      <c r="D748" s="0" t="s">
        <v>2946</v>
      </c>
      <c r="E748" s="0" t="s">
        <v>4421</v>
      </c>
      <c r="F748" s="0" t="str">
        <f aca="false">LEFT($A748,6)&amp;"0"</f>
        <v>47-5080</v>
      </c>
      <c r="G748" s="0" t="n">
        <f aca="false">COUNTIF('HBS Occupation Detail'!$G$3:$G$912,$A748)</f>
        <v>1</v>
      </c>
      <c r="H748" s="27" t="n">
        <f aca="false">AVERAGEIF('HBS Occupation Detail'!$G$3:$G$912,$A748,'HBS Occupation Detail'!$E$3:$E$912)</f>
        <v>0</v>
      </c>
      <c r="I748" s="27" t="n">
        <f aca="false">AVERAGEIF('HBS Occupation Detail'!$G$3:$G$912,$A748,'HBS Occupation Detail'!$F$3:$F$912)</f>
        <v>0</v>
      </c>
      <c r="J748" s="27" t="n">
        <f aca="false">_xlfn.MAXIFS('HBS Occupation Detail'!$E$3:$E$912,'HBS Occupation Detail'!$G$3:$G$912,$A748)-_xlfn.MINIFS('HBS Occupation Detail'!$E$3:$E$912,'HBS Occupation Detail'!$G$3:$G$912,$A748)</f>
        <v>0</v>
      </c>
      <c r="K748" s="24" t="n">
        <f aca="false">IFERROR(INDEX('BLS OEWS May2025'!$D$3:$D$1396,MATCH($A748,'BLS OEWS May2025'!$A$3:$A$1396,0)),0)</f>
        <v>6700</v>
      </c>
      <c r="L748" s="0" t="str">
        <f aca="false">IF(H748&gt;='Exposure Bands'!$B$6,"High",IF(H748&gt;='Exposure Bands'!$B$5,"Elevated",IF(H748&gt;='Exposure Bands'!$B$4,"Moderate","Low")))</f>
        <v>Low</v>
      </c>
      <c r="M748" s="28"/>
    </row>
    <row r="749" customFormat="false" ht="15" hidden="false" customHeight="true" outlineLevel="0" collapsed="false">
      <c r="A749" s="0" t="s">
        <v>2003</v>
      </c>
      <c r="B749" s="0" t="str">
        <f aca="false">IFERROR(INDEX('BLS OEWS May2025'!$B$3:$B$1396,MATCH($A749,'BLS OEWS May2025'!$A$3:$A$1396,0)),"")</f>
        <v>Structural Iron and Steel Workers</v>
      </c>
      <c r="C749" s="0" t="s">
        <v>2705</v>
      </c>
      <c r="D749" s="0" t="s">
        <v>2946</v>
      </c>
      <c r="E749" s="0" t="s">
        <v>4423</v>
      </c>
      <c r="F749" s="0" t="str">
        <f aca="false">LEFT($A749,6)&amp;"0"</f>
        <v>47-2220</v>
      </c>
      <c r="G749" s="0" t="n">
        <f aca="false">COUNTIF('HBS Occupation Detail'!$G$3:$G$912,$A749)</f>
        <v>1</v>
      </c>
      <c r="H749" s="27" t="n">
        <f aca="false">AVERAGEIF('HBS Occupation Detail'!$G$3:$G$912,$A749,'HBS Occupation Detail'!$E$3:$E$912)</f>
        <v>0</v>
      </c>
      <c r="I749" s="27" t="n">
        <f aca="false">AVERAGEIF('HBS Occupation Detail'!$G$3:$G$912,$A749,'HBS Occupation Detail'!$F$3:$F$912)</f>
        <v>0.11</v>
      </c>
      <c r="J749" s="27" t="n">
        <f aca="false">_xlfn.MAXIFS('HBS Occupation Detail'!$E$3:$E$912,'HBS Occupation Detail'!$G$3:$G$912,$A749)-_xlfn.MINIFS('HBS Occupation Detail'!$E$3:$E$912,'HBS Occupation Detail'!$G$3:$G$912,$A749)</f>
        <v>0</v>
      </c>
      <c r="K749" s="24" t="n">
        <f aca="false">IFERROR(INDEX('BLS OEWS May2025'!$D$3:$D$1396,MATCH($A749,'BLS OEWS May2025'!$A$3:$A$1396,0)),0)</f>
        <v>68380</v>
      </c>
      <c r="L749" s="0" t="str">
        <f aca="false">IF(H749&gt;='Exposure Bands'!$B$6,"High",IF(H749&gt;='Exposure Bands'!$B$5,"Elevated",IF(H749&gt;='Exposure Bands'!$B$4,"Moderate","Low")))</f>
        <v>Low</v>
      </c>
      <c r="M749" s="28"/>
    </row>
    <row r="750" customFormat="false" ht="15" hidden="false" customHeight="true" outlineLevel="0" collapsed="false">
      <c r="A750" s="0" t="s">
        <v>2244</v>
      </c>
      <c r="B750" s="0" t="str">
        <f aca="false">IFERROR(INDEX('BLS OEWS May2025'!$B$3:$B$1396,MATCH($A750,'BLS OEWS May2025'!$A$3:$A$1396,0)),"")</f>
        <v>Aircraft Structure, Surfaces, Rigging, and Systems Assemblers</v>
      </c>
      <c r="C750" s="0" t="s">
        <v>2705</v>
      </c>
      <c r="D750" s="0" t="s">
        <v>2946</v>
      </c>
      <c r="E750" s="0" t="s">
        <v>4425</v>
      </c>
      <c r="F750" s="0" t="str">
        <f aca="false">LEFT($A750,6)&amp;"0"</f>
        <v>51-2010</v>
      </c>
      <c r="G750" s="0" t="n">
        <f aca="false">COUNTIF('HBS Occupation Detail'!$G$3:$G$912,$A750)</f>
        <v>1</v>
      </c>
      <c r="H750" s="27" t="n">
        <f aca="false">AVERAGEIF('HBS Occupation Detail'!$G$3:$G$912,$A750,'HBS Occupation Detail'!$E$3:$E$912)</f>
        <v>0</v>
      </c>
      <c r="I750" s="27" t="n">
        <f aca="false">AVERAGEIF('HBS Occupation Detail'!$G$3:$G$912,$A750,'HBS Occupation Detail'!$F$3:$F$912)</f>
        <v>0.07</v>
      </c>
      <c r="J750" s="27" t="n">
        <f aca="false">_xlfn.MAXIFS('HBS Occupation Detail'!$E$3:$E$912,'HBS Occupation Detail'!$G$3:$G$912,$A750)-_xlfn.MINIFS('HBS Occupation Detail'!$E$3:$E$912,'HBS Occupation Detail'!$G$3:$G$912,$A750)</f>
        <v>0</v>
      </c>
      <c r="K750" s="24" t="n">
        <f aca="false">IFERROR(INDEX('BLS OEWS May2025'!$D$3:$D$1396,MATCH($A750,'BLS OEWS May2025'!$A$3:$A$1396,0)),0)</f>
        <v>34020</v>
      </c>
      <c r="L750" s="0" t="str">
        <f aca="false">IF(H750&gt;='Exposure Bands'!$B$6,"High",IF(H750&gt;='Exposure Bands'!$B$5,"Elevated",IF(H750&gt;='Exposure Bands'!$B$4,"Moderate","Low")))</f>
        <v>Low</v>
      </c>
      <c r="M750" s="28"/>
    </row>
    <row r="751" customFormat="false" ht="15" hidden="false" customHeight="true" outlineLevel="0" collapsed="false">
      <c r="A751" s="0" t="s">
        <v>2136</v>
      </c>
      <c r="B751" s="0" t="str">
        <f aca="false">IFERROR(INDEX('BLS OEWS May2025'!$B$3:$B$1396,MATCH($A751,'BLS OEWS May2025'!$A$3:$A$1396,0)),"")</f>
        <v>Automotive Glass Installers and Repairers</v>
      </c>
      <c r="C751" s="0" t="s">
        <v>2705</v>
      </c>
      <c r="D751" s="0" t="s">
        <v>2769</v>
      </c>
      <c r="E751" s="0" t="s">
        <v>4431</v>
      </c>
      <c r="F751" s="0" t="str">
        <f aca="false">LEFT($A751,6)&amp;"0"</f>
        <v>49-3020</v>
      </c>
      <c r="G751" s="0" t="n">
        <f aca="false">COUNTIF('HBS Occupation Detail'!$G$3:$G$912,$A751)</f>
        <v>1</v>
      </c>
      <c r="H751" s="27" t="n">
        <f aca="false">AVERAGEIF('HBS Occupation Detail'!$G$3:$G$912,$A751,'HBS Occupation Detail'!$E$3:$E$912)</f>
        <v>0</v>
      </c>
      <c r="I751" s="27" t="n">
        <f aca="false">AVERAGEIF('HBS Occupation Detail'!$G$3:$G$912,$A751,'HBS Occupation Detail'!$F$3:$F$912)</f>
        <v>0</v>
      </c>
      <c r="J751" s="27" t="n">
        <f aca="false">_xlfn.MAXIFS('HBS Occupation Detail'!$E$3:$E$912,'HBS Occupation Detail'!$G$3:$G$912,$A751)-_xlfn.MINIFS('HBS Occupation Detail'!$E$3:$E$912,'HBS Occupation Detail'!$G$3:$G$912,$A751)</f>
        <v>0</v>
      </c>
      <c r="K751" s="24" t="n">
        <f aca="false">IFERROR(INDEX('BLS OEWS May2025'!$D$3:$D$1396,MATCH($A751,'BLS OEWS May2025'!$A$3:$A$1396,0)),0)</f>
        <v>20310</v>
      </c>
      <c r="L751" s="0" t="str">
        <f aca="false">IF(H751&gt;='Exposure Bands'!$B$6,"High",IF(H751&gt;='Exposure Bands'!$B$5,"Elevated",IF(H751&gt;='Exposure Bands'!$B$4,"Moderate","Low")))</f>
        <v>Low</v>
      </c>
      <c r="M751" s="28"/>
    </row>
    <row r="752" customFormat="false" ht="15" hidden="false" customHeight="true" outlineLevel="0" collapsed="false">
      <c r="A752" s="0" t="s">
        <v>1464</v>
      </c>
      <c r="B752" s="0" t="str">
        <f aca="false">IFERROR(INDEX('BLS OEWS May2025'!$B$3:$B$1396,MATCH($A752,'BLS OEWS May2025'!$A$3:$A$1396,0)),"")</f>
        <v>Dishwashers</v>
      </c>
      <c r="C752" s="0" t="s">
        <v>2705</v>
      </c>
      <c r="D752" s="0" t="s">
        <v>2769</v>
      </c>
      <c r="E752" s="0" t="s">
        <v>1463</v>
      </c>
      <c r="F752" s="0" t="str">
        <f aca="false">LEFT($A752,6)&amp;"0"</f>
        <v>35-9020</v>
      </c>
      <c r="G752" s="0" t="n">
        <f aca="false">COUNTIF('HBS Occupation Detail'!$G$3:$G$912,$A752)</f>
        <v>1</v>
      </c>
      <c r="H752" s="27" t="n">
        <f aca="false">AVERAGEIF('HBS Occupation Detail'!$G$3:$G$912,$A752,'HBS Occupation Detail'!$E$3:$E$912)</f>
        <v>0</v>
      </c>
      <c r="I752" s="27" t="n">
        <f aca="false">AVERAGEIF('HBS Occupation Detail'!$G$3:$G$912,$A752,'HBS Occupation Detail'!$F$3:$F$912)</f>
        <v>0</v>
      </c>
      <c r="J752" s="27" t="n">
        <f aca="false">_xlfn.MAXIFS('HBS Occupation Detail'!$E$3:$E$912,'HBS Occupation Detail'!$G$3:$G$912,$A752)-_xlfn.MINIFS('HBS Occupation Detail'!$E$3:$E$912,'HBS Occupation Detail'!$G$3:$G$912,$A752)</f>
        <v>0</v>
      </c>
      <c r="K752" s="24" t="n">
        <f aca="false">IFERROR(INDEX('BLS OEWS May2025'!$D$3:$D$1396,MATCH($A752,'BLS OEWS May2025'!$A$3:$A$1396,0)),0)</f>
        <v>477450</v>
      </c>
      <c r="L752" s="0" t="str">
        <f aca="false">IF(H752&gt;='Exposure Bands'!$B$6,"High",IF(H752&gt;='Exposure Bands'!$B$5,"Elevated",IF(H752&gt;='Exposure Bands'!$B$4,"Moderate","Low")))</f>
        <v>Low</v>
      </c>
      <c r="M752" s="28"/>
    </row>
    <row r="753" customFormat="false" ht="15" hidden="false" customHeight="true" outlineLevel="0" collapsed="false">
      <c r="A753" s="0" t="s">
        <v>2497</v>
      </c>
      <c r="B753" s="0" t="str">
        <f aca="false">IFERROR(INDEX('BLS OEWS May2025'!$B$3:$B$1396,MATCH($A753,'BLS OEWS May2025'!$A$3:$A$1396,0)),"")</f>
        <v>Ophthalmic Laboratory Technicians</v>
      </c>
      <c r="C753" s="0" t="s">
        <v>2705</v>
      </c>
      <c r="D753" s="0" t="s">
        <v>2946</v>
      </c>
      <c r="E753" s="0" t="s">
        <v>4434</v>
      </c>
      <c r="F753" s="0" t="str">
        <f aca="false">LEFT($A753,6)&amp;"0"</f>
        <v>51-9080</v>
      </c>
      <c r="G753" s="0" t="n">
        <f aca="false">COUNTIF('HBS Occupation Detail'!$G$3:$G$912,$A753)</f>
        <v>1</v>
      </c>
      <c r="H753" s="27" t="n">
        <f aca="false">AVERAGEIF('HBS Occupation Detail'!$G$3:$G$912,$A753,'HBS Occupation Detail'!$E$3:$E$912)</f>
        <v>0</v>
      </c>
      <c r="I753" s="27" t="n">
        <f aca="false">AVERAGEIF('HBS Occupation Detail'!$G$3:$G$912,$A753,'HBS Occupation Detail'!$F$3:$F$912)</f>
        <v>0</v>
      </c>
      <c r="J753" s="27" t="n">
        <f aca="false">_xlfn.MAXIFS('HBS Occupation Detail'!$E$3:$E$912,'HBS Occupation Detail'!$G$3:$G$912,$A753)-_xlfn.MINIFS('HBS Occupation Detail'!$E$3:$E$912,'HBS Occupation Detail'!$G$3:$G$912,$A753)</f>
        <v>0</v>
      </c>
      <c r="K753" s="24" t="n">
        <f aca="false">IFERROR(INDEX('BLS OEWS May2025'!$D$3:$D$1396,MATCH($A753,'BLS OEWS May2025'!$A$3:$A$1396,0)),0)</f>
        <v>18660</v>
      </c>
      <c r="L753" s="0" t="str">
        <f aca="false">IF(H753&gt;='Exposure Bands'!$B$6,"High",IF(H753&gt;='Exposure Bands'!$B$5,"Elevated",IF(H753&gt;='Exposure Bands'!$B$4,"Moderate","Low")))</f>
        <v>Low</v>
      </c>
      <c r="M753" s="28"/>
    </row>
    <row r="754" customFormat="false" ht="15" hidden="false" customHeight="true" outlineLevel="0" collapsed="false">
      <c r="A754" s="0" t="s">
        <v>2259</v>
      </c>
      <c r="B754" s="0" t="str">
        <f aca="false">IFERROR(INDEX('BLS OEWS May2025'!$B$3:$B$1396,MATCH($A754,'BLS OEWS May2025'!$A$3:$A$1396,0)),"")</f>
        <v>Fiberglass Laminators and Fabricators</v>
      </c>
      <c r="C754" s="0" t="s">
        <v>2705</v>
      </c>
      <c r="D754" s="0" t="s">
        <v>2946</v>
      </c>
      <c r="E754" s="0" t="s">
        <v>4436</v>
      </c>
      <c r="F754" s="0" t="str">
        <f aca="false">LEFT($A754,6)&amp;"0"</f>
        <v>51-2050</v>
      </c>
      <c r="G754" s="0" t="n">
        <f aca="false">COUNTIF('HBS Occupation Detail'!$G$3:$G$912,$A754)</f>
        <v>1</v>
      </c>
      <c r="H754" s="27" t="n">
        <f aca="false">AVERAGEIF('HBS Occupation Detail'!$G$3:$G$912,$A754,'HBS Occupation Detail'!$E$3:$E$912)</f>
        <v>0</v>
      </c>
      <c r="I754" s="27" t="n">
        <f aca="false">AVERAGEIF('HBS Occupation Detail'!$G$3:$G$912,$A754,'HBS Occupation Detail'!$F$3:$F$912)</f>
        <v>0</v>
      </c>
      <c r="J754" s="27" t="n">
        <f aca="false">_xlfn.MAXIFS('HBS Occupation Detail'!$E$3:$E$912,'HBS Occupation Detail'!$G$3:$G$912,$A754)-_xlfn.MINIFS('HBS Occupation Detail'!$E$3:$E$912,'HBS Occupation Detail'!$G$3:$G$912,$A754)</f>
        <v>0</v>
      </c>
      <c r="K754" s="24" t="n">
        <f aca="false">IFERROR(INDEX('BLS OEWS May2025'!$D$3:$D$1396,MATCH($A754,'BLS OEWS May2025'!$A$3:$A$1396,0)),0)</f>
        <v>16170</v>
      </c>
      <c r="L754" s="0" t="str">
        <f aca="false">IF(H754&gt;='Exposure Bands'!$B$6,"High",IF(H754&gt;='Exposure Bands'!$B$5,"Elevated",IF(H754&gt;='Exposure Bands'!$B$4,"Moderate","Low")))</f>
        <v>Low</v>
      </c>
      <c r="M754" s="28"/>
    </row>
    <row r="755" customFormat="false" ht="15" hidden="false" customHeight="true" outlineLevel="0" collapsed="false">
      <c r="A755" s="0" t="s">
        <v>2669</v>
      </c>
      <c r="B755" s="0" t="str">
        <f aca="false">IFERROR(INDEX('BLS OEWS May2025'!$B$3:$B$1396,MATCH($A755,'BLS OEWS May2025'!$A$3:$A$1396,0)),"")</f>
        <v>Hoist and Winch Operators</v>
      </c>
      <c r="C755" s="0" t="s">
        <v>2705</v>
      </c>
      <c r="D755" s="0" t="s">
        <v>2946</v>
      </c>
      <c r="E755" s="0" t="s">
        <v>4438</v>
      </c>
      <c r="F755" s="0" t="str">
        <f aca="false">LEFT($A755,6)&amp;"0"</f>
        <v>53-7040</v>
      </c>
      <c r="G755" s="0" t="n">
        <f aca="false">COUNTIF('HBS Occupation Detail'!$G$3:$G$912,$A755)</f>
        <v>1</v>
      </c>
      <c r="H755" s="27" t="n">
        <f aca="false">AVERAGEIF('HBS Occupation Detail'!$G$3:$G$912,$A755,'HBS Occupation Detail'!$E$3:$E$912)</f>
        <v>0</v>
      </c>
      <c r="I755" s="27" t="n">
        <f aca="false">AVERAGEIF('HBS Occupation Detail'!$G$3:$G$912,$A755,'HBS Occupation Detail'!$F$3:$F$912)</f>
        <v>0</v>
      </c>
      <c r="J755" s="27" t="n">
        <f aca="false">_xlfn.MAXIFS('HBS Occupation Detail'!$E$3:$E$912,'HBS Occupation Detail'!$G$3:$G$912,$A755)-_xlfn.MINIFS('HBS Occupation Detail'!$E$3:$E$912,'HBS Occupation Detail'!$G$3:$G$912,$A755)</f>
        <v>0</v>
      </c>
      <c r="K755" s="24" t="n">
        <f aca="false">IFERROR(INDEX('BLS OEWS May2025'!$D$3:$D$1396,MATCH($A755,'BLS OEWS May2025'!$A$3:$A$1396,0)),0)</f>
        <v>2600</v>
      </c>
      <c r="L755" s="0" t="str">
        <f aca="false">IF(H755&gt;='Exposure Bands'!$B$6,"High",IF(H755&gt;='Exposure Bands'!$B$5,"Elevated",IF(H755&gt;='Exposure Bands'!$B$4,"Moderate","Low")))</f>
        <v>Low</v>
      </c>
      <c r="M755" s="28"/>
    </row>
    <row r="756" customFormat="false" ht="15" hidden="false" customHeight="true" outlineLevel="0" collapsed="false">
      <c r="A756" s="0" t="s">
        <v>1981</v>
      </c>
      <c r="B756" s="0" t="str">
        <f aca="false">IFERROR(INDEX('BLS OEWS May2025'!$B$3:$B$1396,MATCH($A756,'BLS OEWS May2025'!$A$3:$A$1396,0)),"")</f>
        <v>Paperhangers</v>
      </c>
      <c r="C756" s="0" t="s">
        <v>2705</v>
      </c>
      <c r="D756" s="0" t="s">
        <v>2946</v>
      </c>
      <c r="E756" s="0" t="s">
        <v>1982</v>
      </c>
      <c r="F756" s="0" t="str">
        <f aca="false">LEFT($A756,6)&amp;"0"</f>
        <v>47-2140</v>
      </c>
      <c r="G756" s="0" t="n">
        <f aca="false">COUNTIF('HBS Occupation Detail'!$G$3:$G$912,$A756)</f>
        <v>1</v>
      </c>
      <c r="H756" s="27" t="n">
        <f aca="false">AVERAGEIF('HBS Occupation Detail'!$G$3:$G$912,$A756,'HBS Occupation Detail'!$E$3:$E$912)</f>
        <v>0</v>
      </c>
      <c r="I756" s="27" t="n">
        <f aca="false">AVERAGEIF('HBS Occupation Detail'!$G$3:$G$912,$A756,'HBS Occupation Detail'!$F$3:$F$912)</f>
        <v>0</v>
      </c>
      <c r="J756" s="27" t="n">
        <f aca="false">_xlfn.MAXIFS('HBS Occupation Detail'!$E$3:$E$912,'HBS Occupation Detail'!$G$3:$G$912,$A756)-_xlfn.MINIFS('HBS Occupation Detail'!$E$3:$E$912,'HBS Occupation Detail'!$G$3:$G$912,$A756)</f>
        <v>0</v>
      </c>
      <c r="K756" s="24" t="n">
        <f aca="false">IFERROR(INDEX('BLS OEWS May2025'!$D$3:$D$1396,MATCH($A756,'BLS OEWS May2025'!$A$3:$A$1396,0)),0)</f>
        <v>1570</v>
      </c>
      <c r="L756" s="0" t="str">
        <f aca="false">IF(H756&gt;='Exposure Bands'!$B$6,"High",IF(H756&gt;='Exposure Bands'!$B$5,"Elevated",IF(H756&gt;='Exposure Bands'!$B$4,"Moderate","Low")))</f>
        <v>Low</v>
      </c>
      <c r="M756" s="28"/>
    </row>
    <row r="757" customFormat="false" ht="15" hidden="false" customHeight="true" outlineLevel="0" collapsed="false">
      <c r="A757" s="0" t="s">
        <v>1436</v>
      </c>
      <c r="B757" s="0" t="str">
        <f aca="false">IFERROR(INDEX('BLS OEWS May2025'!$B$3:$B$1396,MATCH($A757,'BLS OEWS May2025'!$A$3:$A$1396,0)),"")</f>
        <v>Cooks, Short Order</v>
      </c>
      <c r="C757" s="0" t="s">
        <v>2705</v>
      </c>
      <c r="D757" s="0" t="s">
        <v>2769</v>
      </c>
      <c r="E757" s="0" t="s">
        <v>4441</v>
      </c>
      <c r="F757" s="0" t="str">
        <f aca="false">LEFT($A757,6)&amp;"0"</f>
        <v>35-2010</v>
      </c>
      <c r="G757" s="0" t="n">
        <f aca="false">COUNTIF('HBS Occupation Detail'!$G$3:$G$912,$A757)</f>
        <v>1</v>
      </c>
      <c r="H757" s="27" t="n">
        <f aca="false">AVERAGEIF('HBS Occupation Detail'!$G$3:$G$912,$A757,'HBS Occupation Detail'!$E$3:$E$912)</f>
        <v>0</v>
      </c>
      <c r="I757" s="27" t="n">
        <f aca="false">AVERAGEIF('HBS Occupation Detail'!$G$3:$G$912,$A757,'HBS Occupation Detail'!$F$3:$F$912)</f>
        <v>0</v>
      </c>
      <c r="J757" s="27" t="n">
        <f aca="false">_xlfn.MAXIFS('HBS Occupation Detail'!$E$3:$E$912,'HBS Occupation Detail'!$G$3:$G$912,$A757)-_xlfn.MINIFS('HBS Occupation Detail'!$E$3:$E$912,'HBS Occupation Detail'!$G$3:$G$912,$A757)</f>
        <v>0</v>
      </c>
      <c r="K757" s="24" t="n">
        <f aca="false">IFERROR(INDEX('BLS OEWS May2025'!$D$3:$D$1396,MATCH($A757,'BLS OEWS May2025'!$A$3:$A$1396,0)),0)</f>
        <v>138650</v>
      </c>
      <c r="L757" s="0" t="str">
        <f aca="false">IF(H757&gt;='Exposure Bands'!$B$6,"High",IF(H757&gt;='Exposure Bands'!$B$5,"Elevated",IF(H757&gt;='Exposure Bands'!$B$4,"Moderate","Low")))</f>
        <v>Low</v>
      </c>
      <c r="M757" s="28"/>
    </row>
    <row r="758" customFormat="false" ht="15" hidden="false" customHeight="true" outlineLevel="0" collapsed="false">
      <c r="A758" s="0" t="s">
        <v>1955</v>
      </c>
      <c r="B758" s="0" t="str">
        <f aca="false">IFERROR(INDEX('BLS OEWS May2025'!$B$3:$B$1396,MATCH($A758,'BLS OEWS May2025'!$A$3:$A$1396,0)),"")</f>
        <v>Pile Driver Operators</v>
      </c>
      <c r="C758" s="0" t="s">
        <v>2705</v>
      </c>
      <c r="D758" s="0" t="s">
        <v>2946</v>
      </c>
      <c r="E758" s="0" t="s">
        <v>4443</v>
      </c>
      <c r="F758" s="0" t="str">
        <f aca="false">LEFT($A758,6)&amp;"0"</f>
        <v>47-2070</v>
      </c>
      <c r="G758" s="0" t="n">
        <f aca="false">COUNTIF('HBS Occupation Detail'!$G$3:$G$912,$A758)</f>
        <v>1</v>
      </c>
      <c r="H758" s="27" t="n">
        <f aca="false">AVERAGEIF('HBS Occupation Detail'!$G$3:$G$912,$A758,'HBS Occupation Detail'!$E$3:$E$912)</f>
        <v>0</v>
      </c>
      <c r="I758" s="27" t="n">
        <f aca="false">AVERAGEIF('HBS Occupation Detail'!$G$3:$G$912,$A758,'HBS Occupation Detail'!$F$3:$F$912)</f>
        <v>0</v>
      </c>
      <c r="J758" s="27" t="n">
        <f aca="false">_xlfn.MAXIFS('HBS Occupation Detail'!$E$3:$E$912,'HBS Occupation Detail'!$G$3:$G$912,$A758)-_xlfn.MINIFS('HBS Occupation Detail'!$E$3:$E$912,'HBS Occupation Detail'!$G$3:$G$912,$A758)</f>
        <v>0</v>
      </c>
      <c r="K758" s="24" t="n">
        <f aca="false">IFERROR(INDEX('BLS OEWS May2025'!$D$3:$D$1396,MATCH($A758,'BLS OEWS May2025'!$A$3:$A$1396,0)),0)</f>
        <v>2310</v>
      </c>
      <c r="L758" s="0" t="str">
        <f aca="false">IF(H758&gt;='Exposure Bands'!$B$6,"High",IF(H758&gt;='Exposure Bands'!$B$5,"Elevated",IF(H758&gt;='Exposure Bands'!$B$4,"Moderate","Low")))</f>
        <v>Low</v>
      </c>
      <c r="M758" s="28"/>
    </row>
    <row r="759" customFormat="false" ht="15" hidden="false" customHeight="true" outlineLevel="0" collapsed="false">
      <c r="A759" s="0" t="s">
        <v>2327</v>
      </c>
      <c r="B759" s="0" t="str">
        <f aca="false">IFERROR(INDEX('BLS OEWS May2025'!$B$3:$B$1396,MATCH($A759,'BLS OEWS May2025'!$A$3:$A$1396,0)),"")</f>
        <v>Foundry Mold and Coremakers</v>
      </c>
      <c r="C759" s="0" t="s">
        <v>2705</v>
      </c>
      <c r="D759" s="0" t="s">
        <v>2946</v>
      </c>
      <c r="E759" s="0" t="s">
        <v>4445</v>
      </c>
      <c r="F759" s="0" t="str">
        <f aca="false">LEFT($A759,6)&amp;"0"</f>
        <v>51-4070</v>
      </c>
      <c r="G759" s="0" t="n">
        <f aca="false">COUNTIF('HBS Occupation Detail'!$G$3:$G$912,$A759)</f>
        <v>1</v>
      </c>
      <c r="H759" s="27" t="n">
        <f aca="false">AVERAGEIF('HBS Occupation Detail'!$G$3:$G$912,$A759,'HBS Occupation Detail'!$E$3:$E$912)</f>
        <v>0</v>
      </c>
      <c r="I759" s="27" t="n">
        <f aca="false">AVERAGEIF('HBS Occupation Detail'!$G$3:$G$912,$A759,'HBS Occupation Detail'!$F$3:$F$912)</f>
        <v>0</v>
      </c>
      <c r="J759" s="27" t="n">
        <f aca="false">_xlfn.MAXIFS('HBS Occupation Detail'!$E$3:$E$912,'HBS Occupation Detail'!$G$3:$G$912,$A759)-_xlfn.MINIFS('HBS Occupation Detail'!$E$3:$E$912,'HBS Occupation Detail'!$G$3:$G$912,$A759)</f>
        <v>0</v>
      </c>
      <c r="K759" s="24" t="n">
        <f aca="false">IFERROR(INDEX('BLS OEWS May2025'!$D$3:$D$1396,MATCH($A759,'BLS OEWS May2025'!$A$3:$A$1396,0)),0)</f>
        <v>12790</v>
      </c>
      <c r="L759" s="0" t="str">
        <f aca="false">IF(H759&gt;='Exposure Bands'!$B$6,"High",IF(H759&gt;='Exposure Bands'!$B$5,"Elevated",IF(H759&gt;='Exposure Bands'!$B$4,"Moderate","Low")))</f>
        <v>Low</v>
      </c>
      <c r="M759" s="28"/>
    </row>
    <row r="760" customFormat="false" ht="15" hidden="false" customHeight="true" outlineLevel="0" collapsed="false">
      <c r="A760" s="0" t="s">
        <v>2672</v>
      </c>
      <c r="B760" s="0" t="str">
        <f aca="false">IFERROR(INDEX('BLS OEWS May2025'!$B$3:$B$1396,MATCH($A760,'BLS OEWS May2025'!$A$3:$A$1396,0)),"")</f>
        <v>Industrial Truck and Tractor Operators</v>
      </c>
      <c r="C760" s="0" t="s">
        <v>2705</v>
      </c>
      <c r="D760" s="0" t="s">
        <v>2946</v>
      </c>
      <c r="E760" s="0" t="s">
        <v>4447</v>
      </c>
      <c r="F760" s="0" t="str">
        <f aca="false">LEFT($A760,6)&amp;"0"</f>
        <v>53-7050</v>
      </c>
      <c r="G760" s="0" t="n">
        <f aca="false">COUNTIF('HBS Occupation Detail'!$G$3:$G$912,$A760)</f>
        <v>1</v>
      </c>
      <c r="H760" s="27" t="n">
        <f aca="false">AVERAGEIF('HBS Occupation Detail'!$G$3:$G$912,$A760,'HBS Occupation Detail'!$E$3:$E$912)</f>
        <v>0</v>
      </c>
      <c r="I760" s="27" t="n">
        <f aca="false">AVERAGEIF('HBS Occupation Detail'!$G$3:$G$912,$A760,'HBS Occupation Detail'!$F$3:$F$912)</f>
        <v>0</v>
      </c>
      <c r="J760" s="27" t="n">
        <f aca="false">_xlfn.MAXIFS('HBS Occupation Detail'!$E$3:$E$912,'HBS Occupation Detail'!$G$3:$G$912,$A760)-_xlfn.MINIFS('HBS Occupation Detail'!$E$3:$E$912,'HBS Occupation Detail'!$G$3:$G$912,$A760)</f>
        <v>0</v>
      </c>
      <c r="K760" s="24" t="n">
        <f aca="false">IFERROR(INDEX('BLS OEWS May2025'!$D$3:$D$1396,MATCH($A760,'BLS OEWS May2025'!$A$3:$A$1396,0)),0)</f>
        <v>774420</v>
      </c>
      <c r="L760" s="0" t="str">
        <f aca="false">IF(H760&gt;='Exposure Bands'!$B$6,"High",IF(H760&gt;='Exposure Bands'!$B$5,"Elevated",IF(H760&gt;='Exposure Bands'!$B$4,"Moderate","Low")))</f>
        <v>Low</v>
      </c>
      <c r="M760" s="28"/>
    </row>
    <row r="761" customFormat="false" ht="15" hidden="false" customHeight="true" outlineLevel="0" collapsed="false">
      <c r="A761" s="0" t="s">
        <v>2225</v>
      </c>
      <c r="B761" s="0" t="str">
        <f aca="false">IFERROR(INDEX('BLS OEWS May2025'!$B$3:$B$1396,MATCH($A761,'BLS OEWS May2025'!$A$3:$A$1396,0)),"")</f>
        <v>Riggers</v>
      </c>
      <c r="C761" s="0" t="s">
        <v>2705</v>
      </c>
      <c r="D761" s="0" t="s">
        <v>2769</v>
      </c>
      <c r="E761" s="0" t="s">
        <v>2226</v>
      </c>
      <c r="F761" s="0" t="str">
        <f aca="false">LEFT($A761,6)&amp;"0"</f>
        <v>49-9090</v>
      </c>
      <c r="G761" s="0" t="n">
        <f aca="false">COUNTIF('HBS Occupation Detail'!$G$3:$G$912,$A761)</f>
        <v>1</v>
      </c>
      <c r="H761" s="27" t="n">
        <f aca="false">AVERAGEIF('HBS Occupation Detail'!$G$3:$G$912,$A761,'HBS Occupation Detail'!$E$3:$E$912)</f>
        <v>0</v>
      </c>
      <c r="I761" s="27" t="n">
        <f aca="false">AVERAGEIF('HBS Occupation Detail'!$G$3:$G$912,$A761,'HBS Occupation Detail'!$F$3:$F$912)</f>
        <v>0</v>
      </c>
      <c r="J761" s="27" t="n">
        <f aca="false">_xlfn.MAXIFS('HBS Occupation Detail'!$E$3:$E$912,'HBS Occupation Detail'!$G$3:$G$912,$A761)-_xlfn.MINIFS('HBS Occupation Detail'!$E$3:$E$912,'HBS Occupation Detail'!$G$3:$G$912,$A761)</f>
        <v>0</v>
      </c>
      <c r="K761" s="24" t="n">
        <f aca="false">IFERROR(INDEX('BLS OEWS May2025'!$D$3:$D$1396,MATCH($A761,'BLS OEWS May2025'!$A$3:$A$1396,0)),0)</f>
        <v>22530</v>
      </c>
      <c r="L761" s="0" t="str">
        <f aca="false">IF(H761&gt;='Exposure Bands'!$B$6,"High",IF(H761&gt;='Exposure Bands'!$B$5,"Elevated",IF(H761&gt;='Exposure Bands'!$B$4,"Moderate","Low")))</f>
        <v>Low</v>
      </c>
      <c r="M761" s="28"/>
    </row>
    <row r="762" customFormat="false" ht="15" hidden="false" customHeight="true" outlineLevel="0" collapsed="false">
      <c r="A762" s="0" t="s">
        <v>1922</v>
      </c>
      <c r="B762" s="0" t="str">
        <f aca="false">IFERROR(INDEX('BLS OEWS May2025'!$B$3:$B$1396,MATCH($A762,'BLS OEWS May2025'!$A$3:$A$1396,0)),"")</f>
        <v>Boilermakers</v>
      </c>
      <c r="C762" s="0" t="s">
        <v>2705</v>
      </c>
      <c r="D762" s="0" t="s">
        <v>2946</v>
      </c>
      <c r="E762" s="0" t="s">
        <v>1921</v>
      </c>
      <c r="F762" s="0" t="str">
        <f aca="false">LEFT($A762,6)&amp;"0"</f>
        <v>47-2010</v>
      </c>
      <c r="G762" s="0" t="n">
        <f aca="false">COUNTIF('HBS Occupation Detail'!$G$3:$G$912,$A762)</f>
        <v>1</v>
      </c>
      <c r="H762" s="27" t="n">
        <f aca="false">AVERAGEIF('HBS Occupation Detail'!$G$3:$G$912,$A762,'HBS Occupation Detail'!$E$3:$E$912)</f>
        <v>0</v>
      </c>
      <c r="I762" s="27" t="n">
        <f aca="false">AVERAGEIF('HBS Occupation Detail'!$G$3:$G$912,$A762,'HBS Occupation Detail'!$F$3:$F$912)</f>
        <v>0</v>
      </c>
      <c r="J762" s="27" t="n">
        <f aca="false">_xlfn.MAXIFS('HBS Occupation Detail'!$E$3:$E$912,'HBS Occupation Detail'!$G$3:$G$912,$A762)-_xlfn.MINIFS('HBS Occupation Detail'!$E$3:$E$912,'HBS Occupation Detail'!$G$3:$G$912,$A762)</f>
        <v>0</v>
      </c>
      <c r="K762" s="24" t="n">
        <f aca="false">IFERROR(INDEX('BLS OEWS May2025'!$D$3:$D$1396,MATCH($A762,'BLS OEWS May2025'!$A$3:$A$1396,0)),0)</f>
        <v>10190</v>
      </c>
      <c r="L762" s="0" t="str">
        <f aca="false">IF(H762&gt;='Exposure Bands'!$B$6,"High",IF(H762&gt;='Exposure Bands'!$B$5,"Elevated",IF(H762&gt;='Exposure Bands'!$B$4,"Moderate","Low")))</f>
        <v>Low</v>
      </c>
      <c r="M762" s="28"/>
    </row>
    <row r="763" customFormat="false" ht="15" hidden="false" customHeight="true" outlineLevel="0" collapsed="false">
      <c r="A763" s="0" t="s">
        <v>1927</v>
      </c>
      <c r="B763" s="0" t="str">
        <f aca="false">IFERROR(INDEX('BLS OEWS May2025'!$B$3:$B$1396,MATCH($A763,'BLS OEWS May2025'!$A$3:$A$1396,0)),"")</f>
        <v>Stonemasons</v>
      </c>
      <c r="C763" s="0" t="s">
        <v>2705</v>
      </c>
      <c r="D763" s="0" t="s">
        <v>2946</v>
      </c>
      <c r="E763" s="0" t="s">
        <v>1928</v>
      </c>
      <c r="F763" s="0" t="str">
        <f aca="false">LEFT($A763,6)&amp;"0"</f>
        <v>47-2020</v>
      </c>
      <c r="G763" s="0" t="n">
        <f aca="false">COUNTIF('HBS Occupation Detail'!$G$3:$G$912,$A763)</f>
        <v>1</v>
      </c>
      <c r="H763" s="27" t="n">
        <f aca="false">AVERAGEIF('HBS Occupation Detail'!$G$3:$G$912,$A763,'HBS Occupation Detail'!$E$3:$E$912)</f>
        <v>0</v>
      </c>
      <c r="I763" s="27" t="n">
        <f aca="false">AVERAGEIF('HBS Occupation Detail'!$G$3:$G$912,$A763,'HBS Occupation Detail'!$F$3:$F$912)</f>
        <v>0</v>
      </c>
      <c r="J763" s="27" t="n">
        <f aca="false">_xlfn.MAXIFS('HBS Occupation Detail'!$E$3:$E$912,'HBS Occupation Detail'!$G$3:$G$912,$A763)-_xlfn.MINIFS('HBS Occupation Detail'!$E$3:$E$912,'HBS Occupation Detail'!$G$3:$G$912,$A763)</f>
        <v>0</v>
      </c>
      <c r="K763" s="24" t="n">
        <f aca="false">IFERROR(INDEX('BLS OEWS May2025'!$D$3:$D$1396,MATCH($A763,'BLS OEWS May2025'!$A$3:$A$1396,0)),0)</f>
        <v>7820</v>
      </c>
      <c r="L763" s="0" t="str">
        <f aca="false">IF(H763&gt;='Exposure Bands'!$B$6,"High",IF(H763&gt;='Exposure Bands'!$B$5,"Elevated",IF(H763&gt;='Exposure Bands'!$B$4,"Moderate","Low")))</f>
        <v>Low</v>
      </c>
      <c r="M763" s="28"/>
    </row>
    <row r="764" customFormat="false" ht="15" hidden="false" customHeight="true" outlineLevel="0" collapsed="false">
      <c r="A764" s="0" t="s">
        <v>2534</v>
      </c>
      <c r="B764" s="0" t="str">
        <f aca="false">IFERROR(INDEX('BLS OEWS May2025'!$B$3:$B$1396,MATCH($A764,'BLS OEWS May2025'!$A$3:$A$1396,0)),"")</f>
        <v>Tire Builders</v>
      </c>
      <c r="C764" s="0" t="s">
        <v>2705</v>
      </c>
      <c r="D764" s="0" t="s">
        <v>2946</v>
      </c>
      <c r="E764" s="0" t="s">
        <v>4452</v>
      </c>
      <c r="F764" s="0" t="str">
        <f aca="false">LEFT($A764,6)&amp;"0"</f>
        <v>51-9190</v>
      </c>
      <c r="G764" s="0" t="n">
        <f aca="false">COUNTIF('HBS Occupation Detail'!$G$3:$G$912,$A764)</f>
        <v>1</v>
      </c>
      <c r="H764" s="27" t="n">
        <f aca="false">AVERAGEIF('HBS Occupation Detail'!$G$3:$G$912,$A764,'HBS Occupation Detail'!$E$3:$E$912)</f>
        <v>0</v>
      </c>
      <c r="I764" s="27" t="n">
        <f aca="false">AVERAGEIF('HBS Occupation Detail'!$G$3:$G$912,$A764,'HBS Occupation Detail'!$F$3:$F$912)</f>
        <v>0</v>
      </c>
      <c r="J764" s="27" t="n">
        <f aca="false">_xlfn.MAXIFS('HBS Occupation Detail'!$E$3:$E$912,'HBS Occupation Detail'!$G$3:$G$912,$A764)-_xlfn.MINIFS('HBS Occupation Detail'!$E$3:$E$912,'HBS Occupation Detail'!$G$3:$G$912,$A764)</f>
        <v>0</v>
      </c>
      <c r="K764" s="24" t="n">
        <f aca="false">IFERROR(INDEX('BLS OEWS May2025'!$D$3:$D$1396,MATCH($A764,'BLS OEWS May2025'!$A$3:$A$1396,0)),0)</f>
        <v>20770</v>
      </c>
      <c r="L764" s="0" t="str">
        <f aca="false">IF(H764&gt;='Exposure Bands'!$B$6,"High",IF(H764&gt;='Exposure Bands'!$B$5,"Elevated",IF(H764&gt;='Exposure Bands'!$B$4,"Moderate","Low")))</f>
        <v>Low</v>
      </c>
      <c r="M764" s="28"/>
    </row>
    <row r="765" customFormat="false" ht="15" hidden="false" customHeight="true" outlineLevel="0" collapsed="false">
      <c r="A765" s="0" t="s">
        <v>2012</v>
      </c>
      <c r="B765" s="0" t="str">
        <f aca="false">IFERROR(INDEX('BLS OEWS May2025'!$B$3:$B$1396,MATCH($A765,'BLS OEWS May2025'!$A$3:$A$1396,0)),"")</f>
        <v>Helpers--Carpenters</v>
      </c>
      <c r="C765" s="0" t="s">
        <v>2705</v>
      </c>
      <c r="D765" s="0" t="s">
        <v>2946</v>
      </c>
      <c r="E765" s="0" t="s">
        <v>4454</v>
      </c>
      <c r="F765" s="0" t="str">
        <f aca="false">LEFT($A765,6)&amp;"0"</f>
        <v>47-3010</v>
      </c>
      <c r="G765" s="0" t="n">
        <f aca="false">COUNTIF('HBS Occupation Detail'!$G$3:$G$912,$A765)</f>
        <v>1</v>
      </c>
      <c r="H765" s="27" t="n">
        <f aca="false">AVERAGEIF('HBS Occupation Detail'!$G$3:$G$912,$A765,'HBS Occupation Detail'!$E$3:$E$912)</f>
        <v>0</v>
      </c>
      <c r="I765" s="27" t="n">
        <f aca="false">AVERAGEIF('HBS Occupation Detail'!$G$3:$G$912,$A765,'HBS Occupation Detail'!$F$3:$F$912)</f>
        <v>0</v>
      </c>
      <c r="J765" s="27" t="n">
        <f aca="false">_xlfn.MAXIFS('HBS Occupation Detail'!$E$3:$E$912,'HBS Occupation Detail'!$G$3:$G$912,$A765)-_xlfn.MINIFS('HBS Occupation Detail'!$E$3:$E$912,'HBS Occupation Detail'!$G$3:$G$912,$A765)</f>
        <v>0</v>
      </c>
      <c r="K765" s="24" t="n">
        <f aca="false">IFERROR(INDEX('BLS OEWS May2025'!$D$3:$D$1396,MATCH($A765,'BLS OEWS May2025'!$A$3:$A$1396,0)),0)</f>
        <v>21680</v>
      </c>
      <c r="L765" s="0" t="str">
        <f aca="false">IF(H765&gt;='Exposure Bands'!$B$6,"High",IF(H765&gt;='Exposure Bands'!$B$5,"Elevated",IF(H765&gt;='Exposure Bands'!$B$4,"Moderate","Low")))</f>
        <v>Low</v>
      </c>
      <c r="M765" s="28"/>
    </row>
    <row r="766" customFormat="false" ht="15" hidden="false" customHeight="true" outlineLevel="0" collapsed="false">
      <c r="A766" s="0" t="s">
        <v>2016</v>
      </c>
      <c r="B766" s="0" t="str">
        <f aca="false">IFERROR(INDEX('BLS OEWS May2025'!$B$3:$B$1396,MATCH($A766,'BLS OEWS May2025'!$A$3:$A$1396,0)),"")</f>
        <v>Helpers--Painters, Paperhangers, Plasterers, and Stucco Masons</v>
      </c>
      <c r="C766" s="0" t="s">
        <v>2705</v>
      </c>
      <c r="D766" s="0" t="s">
        <v>2946</v>
      </c>
      <c r="E766" s="0" t="s">
        <v>4456</v>
      </c>
      <c r="F766" s="0" t="str">
        <f aca="false">LEFT($A766,6)&amp;"0"</f>
        <v>47-3010</v>
      </c>
      <c r="G766" s="0" t="n">
        <f aca="false">COUNTIF('HBS Occupation Detail'!$G$3:$G$912,$A766)</f>
        <v>1</v>
      </c>
      <c r="H766" s="27" t="n">
        <f aca="false">AVERAGEIF('HBS Occupation Detail'!$G$3:$G$912,$A766,'HBS Occupation Detail'!$E$3:$E$912)</f>
        <v>0</v>
      </c>
      <c r="I766" s="27" t="n">
        <f aca="false">AVERAGEIF('HBS Occupation Detail'!$G$3:$G$912,$A766,'HBS Occupation Detail'!$F$3:$F$912)</f>
        <v>0</v>
      </c>
      <c r="J766" s="27" t="n">
        <f aca="false">_xlfn.MAXIFS('HBS Occupation Detail'!$E$3:$E$912,'HBS Occupation Detail'!$G$3:$G$912,$A766)-_xlfn.MINIFS('HBS Occupation Detail'!$E$3:$E$912,'HBS Occupation Detail'!$G$3:$G$912,$A766)</f>
        <v>0</v>
      </c>
      <c r="K766" s="24" t="n">
        <f aca="false">IFERROR(INDEX('BLS OEWS May2025'!$D$3:$D$1396,MATCH($A766,'BLS OEWS May2025'!$A$3:$A$1396,0)),0)</f>
        <v>7490</v>
      </c>
      <c r="L766" s="0" t="str">
        <f aca="false">IF(H766&gt;='Exposure Bands'!$B$6,"High",IF(H766&gt;='Exposure Bands'!$B$5,"Elevated",IF(H766&gt;='Exposure Bands'!$B$4,"Moderate","Low")))</f>
        <v>Low</v>
      </c>
      <c r="M766" s="28"/>
    </row>
    <row r="767" customFormat="false" ht="15" hidden="false" customHeight="true" outlineLevel="0" collapsed="false">
      <c r="A767" s="0" t="s">
        <v>2383</v>
      </c>
      <c r="B767" s="0" t="str">
        <f aca="false">IFERROR(INDEX('BLS OEWS May2025'!$B$3:$B$1396,MATCH($A767,'BLS OEWS May2025'!$A$3:$A$1396,0)),"")</f>
        <v>Sewers, Hand</v>
      </c>
      <c r="C767" s="0" t="s">
        <v>2705</v>
      </c>
      <c r="D767" s="0" t="s">
        <v>2946</v>
      </c>
      <c r="E767" s="0" t="s">
        <v>4458</v>
      </c>
      <c r="F767" s="0" t="str">
        <f aca="false">LEFT($A767,6)&amp;"0"</f>
        <v>51-6050</v>
      </c>
      <c r="G767" s="0" t="n">
        <f aca="false">COUNTIF('HBS Occupation Detail'!$G$3:$G$912,$A767)</f>
        <v>1</v>
      </c>
      <c r="H767" s="27" t="n">
        <f aca="false">AVERAGEIF('HBS Occupation Detail'!$G$3:$G$912,$A767,'HBS Occupation Detail'!$E$3:$E$912)</f>
        <v>0</v>
      </c>
      <c r="I767" s="27" t="n">
        <f aca="false">AVERAGEIF('HBS Occupation Detail'!$G$3:$G$912,$A767,'HBS Occupation Detail'!$F$3:$F$912)</f>
        <v>0</v>
      </c>
      <c r="J767" s="27" t="n">
        <f aca="false">_xlfn.MAXIFS('HBS Occupation Detail'!$E$3:$E$912,'HBS Occupation Detail'!$G$3:$G$912,$A767)-_xlfn.MINIFS('HBS Occupation Detail'!$E$3:$E$912,'HBS Occupation Detail'!$G$3:$G$912,$A767)</f>
        <v>0</v>
      </c>
      <c r="K767" s="24" t="n">
        <f aca="false">IFERROR(INDEX('BLS OEWS May2025'!$D$3:$D$1396,MATCH($A767,'BLS OEWS May2025'!$A$3:$A$1396,0)),0)</f>
        <v>2190</v>
      </c>
      <c r="L767" s="0" t="str">
        <f aca="false">IF(H767&gt;='Exposure Bands'!$B$6,"High",IF(H767&gt;='Exposure Bands'!$B$5,"Elevated",IF(H767&gt;='Exposure Bands'!$B$4,"Moderate","Low")))</f>
        <v>Low</v>
      </c>
      <c r="M767" s="28"/>
    </row>
    <row r="768" customFormat="false" ht="15" hidden="false" customHeight="true" outlineLevel="0" collapsed="false">
      <c r="A768" s="0" t="s">
        <v>2018</v>
      </c>
      <c r="B768" s="0" t="str">
        <f aca="false">IFERROR(INDEX('BLS OEWS May2025'!$B$3:$B$1396,MATCH($A768,'BLS OEWS May2025'!$A$3:$A$1396,0)),"")</f>
        <v>Helpers--Pipelayers, Plumbers, Pipefitters, and Steamfitters</v>
      </c>
      <c r="C768" s="0" t="s">
        <v>2705</v>
      </c>
      <c r="D768" s="0" t="s">
        <v>2946</v>
      </c>
      <c r="E768" s="0" t="s">
        <v>4460</v>
      </c>
      <c r="F768" s="0" t="str">
        <f aca="false">LEFT($A768,6)&amp;"0"</f>
        <v>47-3010</v>
      </c>
      <c r="G768" s="0" t="n">
        <f aca="false">COUNTIF('HBS Occupation Detail'!$G$3:$G$912,$A768)</f>
        <v>1</v>
      </c>
      <c r="H768" s="27" t="n">
        <f aca="false">AVERAGEIF('HBS Occupation Detail'!$G$3:$G$912,$A768,'HBS Occupation Detail'!$E$3:$E$912)</f>
        <v>0</v>
      </c>
      <c r="I768" s="27" t="n">
        <f aca="false">AVERAGEIF('HBS Occupation Detail'!$G$3:$G$912,$A768,'HBS Occupation Detail'!$F$3:$F$912)</f>
        <v>0</v>
      </c>
      <c r="J768" s="27" t="n">
        <f aca="false">_xlfn.MAXIFS('HBS Occupation Detail'!$E$3:$E$912,'HBS Occupation Detail'!$G$3:$G$912,$A768)-_xlfn.MINIFS('HBS Occupation Detail'!$E$3:$E$912,'HBS Occupation Detail'!$G$3:$G$912,$A768)</f>
        <v>0</v>
      </c>
      <c r="K768" s="24" t="n">
        <f aca="false">IFERROR(INDEX('BLS OEWS May2025'!$D$3:$D$1396,MATCH($A768,'BLS OEWS May2025'!$A$3:$A$1396,0)),0)</f>
        <v>44330</v>
      </c>
      <c r="L768" s="0" t="str">
        <f aca="false">IF(H768&gt;='Exposure Bands'!$B$6,"High",IF(H768&gt;='Exposure Bands'!$B$5,"Elevated",IF(H768&gt;='Exposure Bands'!$B$4,"Moderate","Low")))</f>
        <v>Low</v>
      </c>
      <c r="M768" s="28"/>
    </row>
    <row r="769" customFormat="false" ht="15" hidden="false" customHeight="true" outlineLevel="0" collapsed="false">
      <c r="A769" s="0" t="s">
        <v>2020</v>
      </c>
      <c r="B769" s="0" t="str">
        <f aca="false">IFERROR(INDEX('BLS OEWS May2025'!$B$3:$B$1396,MATCH($A769,'BLS OEWS May2025'!$A$3:$A$1396,0)),"")</f>
        <v>Helpers--Roofers</v>
      </c>
      <c r="C769" s="0" t="s">
        <v>2705</v>
      </c>
      <c r="D769" s="0" t="s">
        <v>2946</v>
      </c>
      <c r="E769" s="0" t="s">
        <v>4462</v>
      </c>
      <c r="F769" s="0" t="str">
        <f aca="false">LEFT($A769,6)&amp;"0"</f>
        <v>47-3010</v>
      </c>
      <c r="G769" s="0" t="n">
        <f aca="false">COUNTIF('HBS Occupation Detail'!$G$3:$G$912,$A769)</f>
        <v>1</v>
      </c>
      <c r="H769" s="27" t="n">
        <f aca="false">AVERAGEIF('HBS Occupation Detail'!$G$3:$G$912,$A769,'HBS Occupation Detail'!$E$3:$E$912)</f>
        <v>0</v>
      </c>
      <c r="I769" s="27" t="n">
        <f aca="false">AVERAGEIF('HBS Occupation Detail'!$G$3:$G$912,$A769,'HBS Occupation Detail'!$F$3:$F$912)</f>
        <v>0</v>
      </c>
      <c r="J769" s="27" t="n">
        <f aca="false">_xlfn.MAXIFS('HBS Occupation Detail'!$E$3:$E$912,'HBS Occupation Detail'!$G$3:$G$912,$A769)-_xlfn.MINIFS('HBS Occupation Detail'!$E$3:$E$912,'HBS Occupation Detail'!$G$3:$G$912,$A769)</f>
        <v>0</v>
      </c>
      <c r="K769" s="24" t="n">
        <f aca="false">IFERROR(INDEX('BLS OEWS May2025'!$D$3:$D$1396,MATCH($A769,'BLS OEWS May2025'!$A$3:$A$1396,0)),0)</f>
        <v>6030</v>
      </c>
      <c r="L769" s="0" t="str">
        <f aca="false">IF(H769&gt;='Exposure Bands'!$B$6,"High",IF(H769&gt;='Exposure Bands'!$B$5,"Elevated",IF(H769&gt;='Exposure Bands'!$B$4,"Moderate","Low")))</f>
        <v>Low</v>
      </c>
      <c r="M769" s="28"/>
    </row>
    <row r="770" customFormat="false" ht="15" hidden="false" customHeight="true" outlineLevel="0" collapsed="false">
      <c r="A770" s="0" t="s">
        <v>2532</v>
      </c>
      <c r="B770" s="0" t="str">
        <f aca="false">IFERROR(INDEX('BLS OEWS May2025'!$B$3:$B$1396,MATCH($A770,'BLS OEWS May2025'!$A$3:$A$1396,0)),"")</f>
        <v>Paper Goods Machine Setters, Operators, and Tenders</v>
      </c>
      <c r="C770" s="0" t="s">
        <v>2705</v>
      </c>
      <c r="D770" s="0" t="s">
        <v>2946</v>
      </c>
      <c r="E770" s="0" t="s">
        <v>4464</v>
      </c>
      <c r="F770" s="0" t="str">
        <f aca="false">LEFT($A770,6)&amp;"0"</f>
        <v>51-9190</v>
      </c>
      <c r="G770" s="0" t="n">
        <f aca="false">COUNTIF('HBS Occupation Detail'!$G$3:$G$912,$A770)</f>
        <v>1</v>
      </c>
      <c r="H770" s="27" t="n">
        <f aca="false">AVERAGEIF('HBS Occupation Detail'!$G$3:$G$912,$A770,'HBS Occupation Detail'!$E$3:$E$912)</f>
        <v>0</v>
      </c>
      <c r="I770" s="27" t="n">
        <f aca="false">AVERAGEIF('HBS Occupation Detail'!$G$3:$G$912,$A770,'HBS Occupation Detail'!$F$3:$F$912)</f>
        <v>0</v>
      </c>
      <c r="J770" s="27" t="n">
        <f aca="false">_xlfn.MAXIFS('HBS Occupation Detail'!$E$3:$E$912,'HBS Occupation Detail'!$G$3:$G$912,$A770)-_xlfn.MINIFS('HBS Occupation Detail'!$E$3:$E$912,'HBS Occupation Detail'!$G$3:$G$912,$A770)</f>
        <v>0</v>
      </c>
      <c r="K770" s="24" t="n">
        <f aca="false">IFERROR(INDEX('BLS OEWS May2025'!$D$3:$D$1396,MATCH($A770,'BLS OEWS May2025'!$A$3:$A$1396,0)),0)</f>
        <v>96130</v>
      </c>
      <c r="L770" s="0" t="str">
        <f aca="false">IF(H770&gt;='Exposure Bands'!$B$6,"High",IF(H770&gt;='Exposure Bands'!$B$5,"Elevated",IF(H770&gt;='Exposure Bands'!$B$4,"Moderate","Low")))</f>
        <v>Low</v>
      </c>
      <c r="M770" s="28"/>
    </row>
    <row r="771" customFormat="false" ht="15" hidden="false" customHeight="true" outlineLevel="0" collapsed="false">
      <c r="A771" s="0" t="s">
        <v>2072</v>
      </c>
      <c r="B771" s="0" t="str">
        <f aca="false">IFERROR(INDEX('BLS OEWS May2025'!$B$3:$B$1396,MATCH($A771,'BLS OEWS May2025'!$A$3:$A$1396,0)),"")</f>
        <v>Roof Bolters, Mining</v>
      </c>
      <c r="C771" s="0" t="s">
        <v>2705</v>
      </c>
      <c r="D771" s="0" t="s">
        <v>2946</v>
      </c>
      <c r="E771" s="0" t="s">
        <v>4466</v>
      </c>
      <c r="F771" s="0" t="str">
        <f aca="false">LEFT($A771,6)&amp;"0"</f>
        <v>47-5040</v>
      </c>
      <c r="G771" s="0" t="n">
        <f aca="false">COUNTIF('HBS Occupation Detail'!$G$3:$G$912,$A771)</f>
        <v>1</v>
      </c>
      <c r="H771" s="27" t="n">
        <f aca="false">AVERAGEIF('HBS Occupation Detail'!$G$3:$G$912,$A771,'HBS Occupation Detail'!$E$3:$E$912)</f>
        <v>0</v>
      </c>
      <c r="I771" s="27" t="n">
        <f aca="false">AVERAGEIF('HBS Occupation Detail'!$G$3:$G$912,$A771,'HBS Occupation Detail'!$F$3:$F$912)</f>
        <v>0</v>
      </c>
      <c r="J771" s="27" t="n">
        <f aca="false">_xlfn.MAXIFS('HBS Occupation Detail'!$E$3:$E$912,'HBS Occupation Detail'!$G$3:$G$912,$A771)-_xlfn.MINIFS('HBS Occupation Detail'!$E$3:$E$912,'HBS Occupation Detail'!$G$3:$G$912,$A771)</f>
        <v>0</v>
      </c>
      <c r="K771" s="24" t="n">
        <f aca="false">IFERROR(INDEX('BLS OEWS May2025'!$D$3:$D$1396,MATCH($A771,'BLS OEWS May2025'!$A$3:$A$1396,0)),0)</f>
        <v>2160</v>
      </c>
      <c r="L771" s="0" t="str">
        <f aca="false">IF(H771&gt;='Exposure Bands'!$B$6,"High",IF(H771&gt;='Exposure Bands'!$B$5,"Elevated",IF(H771&gt;='Exposure Bands'!$B$4,"Moderate","Low")))</f>
        <v>Low</v>
      </c>
      <c r="M771" s="28"/>
    </row>
    <row r="772" customFormat="false" ht="15" hidden="false" customHeight="true" outlineLevel="0" collapsed="false">
      <c r="A772" s="0" t="s">
        <v>2080</v>
      </c>
      <c r="B772" s="0" t="str">
        <f aca="false">IFERROR(INDEX('BLS OEWS May2025'!$B$3:$B$1396,MATCH($A772,'BLS OEWS May2025'!$A$3:$A$1396,0)),"")</f>
        <v>Rock Splitters, Quarry</v>
      </c>
      <c r="C772" s="0" t="s">
        <v>2705</v>
      </c>
      <c r="D772" s="0" t="s">
        <v>2946</v>
      </c>
      <c r="E772" s="0" t="s">
        <v>4468</v>
      </c>
      <c r="F772" s="0" t="str">
        <f aca="false">LEFT($A772,6)&amp;"0"</f>
        <v>47-5050</v>
      </c>
      <c r="G772" s="0" t="n">
        <f aca="false">COUNTIF('HBS Occupation Detail'!$G$3:$G$912,$A772)</f>
        <v>1</v>
      </c>
      <c r="H772" s="27" t="n">
        <f aca="false">AVERAGEIF('HBS Occupation Detail'!$G$3:$G$912,$A772,'HBS Occupation Detail'!$E$3:$E$912)</f>
        <v>0</v>
      </c>
      <c r="I772" s="27" t="n">
        <f aca="false">AVERAGEIF('HBS Occupation Detail'!$G$3:$G$912,$A772,'HBS Occupation Detail'!$F$3:$F$912)</f>
        <v>0</v>
      </c>
      <c r="J772" s="27" t="n">
        <f aca="false">_xlfn.MAXIFS('HBS Occupation Detail'!$E$3:$E$912,'HBS Occupation Detail'!$G$3:$G$912,$A772)-_xlfn.MINIFS('HBS Occupation Detail'!$E$3:$E$912,'HBS Occupation Detail'!$G$3:$G$912,$A772)</f>
        <v>0</v>
      </c>
      <c r="K772" s="24" t="n">
        <f aca="false">IFERROR(INDEX('BLS OEWS May2025'!$D$3:$D$1396,MATCH($A772,'BLS OEWS May2025'!$A$3:$A$1396,0)),0)</f>
        <v>3320</v>
      </c>
      <c r="L772" s="0" t="str">
        <f aca="false">IF(H772&gt;='Exposure Bands'!$B$6,"High",IF(H772&gt;='Exposure Bands'!$B$5,"Elevated",IF(H772&gt;='Exposure Bands'!$B$4,"Moderate","Low")))</f>
        <v>Low</v>
      </c>
      <c r="M772" s="28"/>
    </row>
    <row r="773" customFormat="false" ht="15" hidden="false" customHeight="true" outlineLevel="0" collapsed="false">
      <c r="A773" s="0" t="s">
        <v>2083</v>
      </c>
      <c r="B773" s="0" t="str">
        <f aca="false">IFERROR(INDEX('BLS OEWS May2025'!$B$3:$B$1396,MATCH($A773,'BLS OEWS May2025'!$A$3:$A$1396,0)),"")</f>
        <v>Roustabouts, Oil and Gas</v>
      </c>
      <c r="C773" s="0" t="s">
        <v>2705</v>
      </c>
      <c r="D773" s="0" t="s">
        <v>2946</v>
      </c>
      <c r="E773" s="0" t="s">
        <v>4470</v>
      </c>
      <c r="F773" s="0" t="str">
        <f aca="false">LEFT($A773,6)&amp;"0"</f>
        <v>47-5070</v>
      </c>
      <c r="G773" s="0" t="n">
        <f aca="false">COUNTIF('HBS Occupation Detail'!$G$3:$G$912,$A773)</f>
        <v>1</v>
      </c>
      <c r="H773" s="27" t="n">
        <f aca="false">AVERAGEIF('HBS Occupation Detail'!$G$3:$G$912,$A773,'HBS Occupation Detail'!$E$3:$E$912)</f>
        <v>0</v>
      </c>
      <c r="I773" s="27" t="n">
        <f aca="false">AVERAGEIF('HBS Occupation Detail'!$G$3:$G$912,$A773,'HBS Occupation Detail'!$F$3:$F$912)</f>
        <v>0</v>
      </c>
      <c r="J773" s="27" t="n">
        <f aca="false">_xlfn.MAXIFS('HBS Occupation Detail'!$E$3:$E$912,'HBS Occupation Detail'!$G$3:$G$912,$A773)-_xlfn.MINIFS('HBS Occupation Detail'!$E$3:$E$912,'HBS Occupation Detail'!$G$3:$G$912,$A773)</f>
        <v>0</v>
      </c>
      <c r="K773" s="24" t="n">
        <f aca="false">IFERROR(INDEX('BLS OEWS May2025'!$D$3:$D$1396,MATCH($A773,'BLS OEWS May2025'!$A$3:$A$1396,0)),0)</f>
        <v>44970</v>
      </c>
      <c r="L773" s="0" t="str">
        <f aca="false">IF(H773&gt;='Exposure Bands'!$B$6,"High",IF(H773&gt;='Exposure Bands'!$B$5,"Elevated",IF(H773&gt;='Exposure Bands'!$B$4,"Moderate","Low")))</f>
        <v>Low</v>
      </c>
      <c r="M773" s="28"/>
    </row>
    <row r="774" customFormat="false" ht="15" hidden="false" customHeight="true" outlineLevel="0" collapsed="false">
      <c r="A774" s="0" t="s">
        <v>2040</v>
      </c>
      <c r="B774" s="0" t="str">
        <f aca="false">IFERROR(INDEX('BLS OEWS May2025'!$B$3:$B$1396,MATCH($A774,'BLS OEWS May2025'!$A$3:$A$1396,0)),"")</f>
        <v>Highway Maintenance Workers</v>
      </c>
      <c r="C774" s="0" t="s">
        <v>2705</v>
      </c>
      <c r="D774" s="0" t="s">
        <v>2946</v>
      </c>
      <c r="E774" s="0" t="s">
        <v>4472</v>
      </c>
      <c r="F774" s="0" t="str">
        <f aca="false">LEFT($A774,6)&amp;"0"</f>
        <v>47-4050</v>
      </c>
      <c r="G774" s="0" t="n">
        <f aca="false">COUNTIF('HBS Occupation Detail'!$G$3:$G$912,$A774)</f>
        <v>1</v>
      </c>
      <c r="H774" s="27" t="n">
        <f aca="false">AVERAGEIF('HBS Occupation Detail'!$G$3:$G$912,$A774,'HBS Occupation Detail'!$E$3:$E$912)</f>
        <v>0</v>
      </c>
      <c r="I774" s="27" t="n">
        <f aca="false">AVERAGEIF('HBS Occupation Detail'!$G$3:$G$912,$A774,'HBS Occupation Detail'!$F$3:$F$912)</f>
        <v>0</v>
      </c>
      <c r="J774" s="27" t="n">
        <f aca="false">_xlfn.MAXIFS('HBS Occupation Detail'!$E$3:$E$912,'HBS Occupation Detail'!$G$3:$G$912,$A774)-_xlfn.MINIFS('HBS Occupation Detail'!$E$3:$E$912,'HBS Occupation Detail'!$G$3:$G$912,$A774)</f>
        <v>0</v>
      </c>
      <c r="K774" s="24" t="n">
        <f aca="false">IFERROR(INDEX('BLS OEWS May2025'!$D$3:$D$1396,MATCH($A774,'BLS OEWS May2025'!$A$3:$A$1396,0)),0)</f>
        <v>154960</v>
      </c>
      <c r="L774" s="0" t="str">
        <f aca="false">IF(H774&gt;='Exposure Bands'!$B$6,"High",IF(H774&gt;='Exposure Bands'!$B$5,"Elevated",IF(H774&gt;='Exposure Bands'!$B$4,"Moderate","Low")))</f>
        <v>Low</v>
      </c>
      <c r="M774" s="28"/>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37"/>
  <sheetViews>
    <sheetView showFormulas="false" showGridLines="true" showRowColHeaders="true" showZeros="true" rightToLeft="false" tabSelected="false" showOutlineSymbols="true" defaultGridColor="true" view="normal" topLeftCell="A28" colorId="64" zoomScale="100" zoomScaleNormal="100" zoomScalePageLayoutView="100" workbookViewId="0">
      <selection pane="topLeft" activeCell="A1" activeCellId="0" sqref="A1"/>
    </sheetView>
  </sheetViews>
  <sheetFormatPr defaultColWidth="8.71484375" defaultRowHeight="15" zeroHeight="false" outlineLevelRow="0" outlineLevelCol="0"/>
  <cols>
    <col collapsed="false" customWidth="true" hidden="false" outlineLevel="0" max="2" min="1" style="0" width="16"/>
    <col collapsed="false" customWidth="true" hidden="false" outlineLevel="0" max="3" min="3" style="0" width="10"/>
    <col collapsed="false" customWidth="true" hidden="false" outlineLevel="0" max="4" min="4" style="0" width="18"/>
  </cols>
  <sheetData>
    <row r="1" customFormat="false" ht="17.25" hidden="false" customHeight="true" outlineLevel="0" collapsed="false">
      <c r="A1" s="2" t="s">
        <v>4563</v>
      </c>
    </row>
    <row r="3" customFormat="false" ht="15" hidden="false" customHeight="true" outlineLevel="0" collapsed="false">
      <c r="A3" s="29" t="s">
        <v>4564</v>
      </c>
    </row>
    <row r="4" customFormat="false" ht="15" hidden="false" customHeight="true" outlineLevel="0" collapsed="false">
      <c r="A4" s="0" t="s">
        <v>4565</v>
      </c>
      <c r="B4" s="30" t="n">
        <v>0.2</v>
      </c>
    </row>
    <row r="5" customFormat="false" ht="15" hidden="false" customHeight="true" outlineLevel="0" collapsed="false">
      <c r="A5" s="0" t="s">
        <v>4566</v>
      </c>
      <c r="B5" s="30" t="n">
        <v>0.35</v>
      </c>
    </row>
    <row r="6" customFormat="false" ht="15" hidden="false" customHeight="true" outlineLevel="0" collapsed="false">
      <c r="A6" s="0" t="s">
        <v>4567</v>
      </c>
      <c r="B6" s="30" t="n">
        <v>0.5</v>
      </c>
    </row>
    <row r="8" customFormat="false" ht="15" hidden="false" customHeight="true" outlineLevel="0" collapsed="false">
      <c r="A8" s="4" t="s">
        <v>4484</v>
      </c>
      <c r="B8" s="4" t="s">
        <v>4483</v>
      </c>
      <c r="C8" s="4" t="s">
        <v>4568</v>
      </c>
      <c r="D8" s="4" t="s">
        <v>4569</v>
      </c>
    </row>
    <row r="9" customFormat="false" ht="15" hidden="false" customHeight="true" outlineLevel="0" collapsed="false">
      <c r="A9" s="0" t="s">
        <v>4570</v>
      </c>
      <c r="B9" s="24" t="n">
        <f aca="false">SUMIFS('SOC Summary'!$K$3:$K$774,'SOC Summary'!$L$3:$L$774,A9)</f>
        <v>51035020</v>
      </c>
      <c r="C9" s="31" t="n">
        <f aca="false">B9/$B$13</f>
        <v>0.333412709503274</v>
      </c>
      <c r="D9" s="26" t="n">
        <f aca="false">COUNTIFS('SOC Summary'!$L$3:$L$774,A9)</f>
        <v>308</v>
      </c>
    </row>
    <row r="10" customFormat="false" ht="15" hidden="false" customHeight="true" outlineLevel="0" collapsed="false">
      <c r="A10" s="0" t="s">
        <v>4571</v>
      </c>
      <c r="B10" s="24" t="n">
        <f aca="false">SUMIFS('SOC Summary'!$K$3:$K$774,'SOC Summary'!$L$3:$L$774,A10)</f>
        <v>35302700</v>
      </c>
      <c r="C10" s="31" t="n">
        <f aca="false">B10/$B$13</f>
        <v>0.230633178154554</v>
      </c>
      <c r="D10" s="26" t="n">
        <f aca="false">COUNTIFS('SOC Summary'!$L$3:$L$774,A10)</f>
        <v>152</v>
      </c>
    </row>
    <row r="11" customFormat="false" ht="15" hidden="false" customHeight="true" outlineLevel="0" collapsed="false">
      <c r="A11" s="0" t="s">
        <v>4572</v>
      </c>
      <c r="B11" s="24" t="n">
        <f aca="false">SUMIFS('SOC Summary'!$K$3:$K$774,'SOC Summary'!$L$3:$L$774,A11)</f>
        <v>35103420</v>
      </c>
      <c r="C11" s="31" t="n">
        <f aca="false">B11/$B$13</f>
        <v>0.229331278307159</v>
      </c>
      <c r="D11" s="26" t="n">
        <f aca="false">COUNTIFS('SOC Summary'!$L$3:$L$774,A11)</f>
        <v>189</v>
      </c>
    </row>
    <row r="12" customFormat="false" ht="15" hidden="false" customHeight="true" outlineLevel="0" collapsed="false">
      <c r="A12" s="0" t="s">
        <v>4573</v>
      </c>
      <c r="B12" s="24" t="n">
        <f aca="false">SUMIFS('SOC Summary'!$K$3:$K$774,'SOC Summary'!$L$3:$L$774,A12)</f>
        <v>31627470</v>
      </c>
      <c r="C12" s="31" t="n">
        <f aca="false">B12/$B$13</f>
        <v>0.206622834035012</v>
      </c>
      <c r="D12" s="26" t="n">
        <f aca="false">COUNTIFS('SOC Summary'!$L$3:$L$774,A12)</f>
        <v>123</v>
      </c>
    </row>
    <row r="13" customFormat="false" ht="15" hidden="false" customHeight="true" outlineLevel="0" collapsed="false">
      <c r="A13" s="29" t="s">
        <v>4574</v>
      </c>
      <c r="B13" s="32" t="n">
        <f aca="false">SUM(B9:B12)</f>
        <v>153068610</v>
      </c>
      <c r="C13" s="31" t="n">
        <f aca="false">SUM(C9:C12)</f>
        <v>1</v>
      </c>
      <c r="D13" s="29" t="n">
        <f aca="false">SUM(D9:D12)</f>
        <v>772</v>
      </c>
    </row>
    <row r="16" customFormat="false" ht="15" hidden="false" customHeight="true" outlineLevel="0" collapsed="false">
      <c r="A16" s="33"/>
      <c r="B16" s="33"/>
      <c r="C16" s="33"/>
      <c r="D16" s="33"/>
    </row>
    <row r="17" customFormat="false" ht="15" hidden="false" customHeight="true" outlineLevel="0" collapsed="false">
      <c r="A17" s="34"/>
      <c r="B17" s="34"/>
      <c r="C17" s="34"/>
      <c r="D17" s="34"/>
    </row>
    <row r="18" customFormat="false" ht="15" hidden="false" customHeight="true" outlineLevel="0" collapsed="false">
      <c r="A18" s="33"/>
      <c r="B18" s="33"/>
      <c r="C18" s="33"/>
      <c r="D18" s="33"/>
    </row>
    <row r="19" customFormat="false" ht="15" hidden="false" customHeight="true" outlineLevel="0" collapsed="false">
      <c r="A19" s="33"/>
      <c r="B19" s="33"/>
      <c r="C19" s="33"/>
      <c r="D19" s="33"/>
    </row>
    <row r="20" customFormat="false" ht="15" hidden="false" customHeight="true" outlineLevel="0" collapsed="false">
      <c r="A20" s="33"/>
      <c r="B20" s="33"/>
      <c r="C20" s="33"/>
      <c r="D20" s="33"/>
    </row>
    <row r="21" customFormat="false" ht="15" hidden="false" customHeight="true" outlineLevel="0" collapsed="false">
      <c r="A21" s="33"/>
      <c r="B21" s="33"/>
      <c r="C21" s="33"/>
      <c r="D21" s="33"/>
    </row>
    <row r="22" customFormat="false" ht="15" hidden="false" customHeight="true" outlineLevel="0" collapsed="false">
      <c r="A22" s="33"/>
      <c r="B22" s="33"/>
      <c r="C22" s="33"/>
      <c r="D22" s="33"/>
    </row>
    <row r="31" customFormat="false" ht="15" hidden="false" customHeight="true" outlineLevel="0" collapsed="false">
      <c r="A31" s="35" t="s">
        <v>4575</v>
      </c>
    </row>
    <row r="32" customFormat="false" ht="15" hidden="false" customHeight="true" outlineLevel="0" collapsed="false">
      <c r="A32" s="4" t="s">
        <v>4484</v>
      </c>
      <c r="B32" s="4" t="s">
        <v>4483</v>
      </c>
      <c r="C32" s="4" t="s">
        <v>4568</v>
      </c>
      <c r="D32" s="4" t="s">
        <v>4569</v>
      </c>
    </row>
    <row r="33" customFormat="false" ht="15" hidden="false" customHeight="true" outlineLevel="0" collapsed="false">
      <c r="A33" s="0" t="s">
        <v>4570</v>
      </c>
      <c r="B33" s="24" t="n">
        <f aca="false">SUMPRODUCT(('SOC Summary'!$L$3:$L$774=$A33)*ISNUMBER(MATCH('SOC Summary'!$D$3:$D$774,{"Management","Business and finance","Computer and math","Engineering","Life, physical, and social science","Legal","Office support"},0))*'SOC Summary'!$K$3:$K$774)</f>
        <v>426910</v>
      </c>
      <c r="C33" s="31" t="n">
        <f aca="false">B33/$B$37</f>
        <v>0.0086108931600572</v>
      </c>
      <c r="D33" s="26" t="n">
        <f aca="false">SUMPRODUCT(('SOC Summary'!$L$3:$L$774=$A33)*ISNUMBER(MATCH('SOC Summary'!$D$3:$D$774,{"Management","Business and finance","Computer and math","Engineering","Life, physical, and social science","Legal","Office support"},0))*1)</f>
        <v>10</v>
      </c>
    </row>
    <row r="34" customFormat="false" ht="15" hidden="false" customHeight="true" outlineLevel="0" collapsed="false">
      <c r="A34" s="0" t="s">
        <v>4571</v>
      </c>
      <c r="B34" s="24" t="n">
        <f aca="false">SUMPRODUCT(('SOC Summary'!$L$3:$L$774=$A34)*ISNUMBER(MATCH('SOC Summary'!$D$3:$D$774,{"Management","Business and finance","Computer and math","Engineering","Life, physical, and social science","Legal","Office support"},0))*'SOC Summary'!$K$3:$K$774)</f>
        <v>1733560</v>
      </c>
      <c r="C34" s="31" t="n">
        <f aca="false">B34/$B$37</f>
        <v>0.0349663862325754</v>
      </c>
      <c r="D34" s="26" t="n">
        <f aca="false">SUMPRODUCT(('SOC Summary'!$L$3:$L$774=$A34)*ISNUMBER(MATCH('SOC Summary'!$D$3:$D$774,{"Management","Business and finance","Computer and math","Engineering","Life, physical, and social science","Legal","Office support"},0))*1)</f>
        <v>31</v>
      </c>
    </row>
    <row r="35" customFormat="false" ht="15" hidden="false" customHeight="true" outlineLevel="0" collapsed="false">
      <c r="A35" s="0" t="s">
        <v>4572</v>
      </c>
      <c r="B35" s="24" t="n">
        <f aca="false">SUMPRODUCT(('SOC Summary'!$L$3:$L$774=$A35)*ISNUMBER(MATCH('SOC Summary'!$D$3:$D$774,{"Management","Business and finance","Computer and math","Engineering","Life, physical, and social science","Legal","Office support"},0))*'SOC Summary'!$K$3:$K$774)</f>
        <v>20111810</v>
      </c>
      <c r="C35" s="31" t="n">
        <f aca="false">B35/$B$37</f>
        <v>0.405660788375466</v>
      </c>
      <c r="D35" s="26" t="n">
        <f aca="false">SUMPRODUCT(('SOC Summary'!$L$3:$L$774=$A35)*ISNUMBER(MATCH('SOC Summary'!$D$3:$D$774,{"Management","Business and finance","Computer and math","Engineering","Life, physical, and social science","Legal","Office support"},0))*1)</f>
        <v>95</v>
      </c>
    </row>
    <row r="36" customFormat="false" ht="15" hidden="false" customHeight="true" outlineLevel="0" collapsed="false">
      <c r="A36" s="0" t="s">
        <v>4573</v>
      </c>
      <c r="B36" s="24" t="n">
        <f aca="false">SUMPRODUCT(('SOC Summary'!$L$3:$L$774=$A36)*ISNUMBER(MATCH('SOC Summary'!$D$3:$D$774,{"Management","Business and finance","Computer and math","Engineering","Life, physical, and social science","Legal","Office support"},0))*'SOC Summary'!$K$3:$K$774)</f>
        <v>27305620</v>
      </c>
      <c r="C36" s="31" t="n">
        <f aca="false">B36/$B$37</f>
        <v>0.550761932231902</v>
      </c>
      <c r="D36" s="26" t="n">
        <f aca="false">SUMPRODUCT(('SOC Summary'!$L$3:$L$774=$A36)*ISNUMBER(MATCH('SOC Summary'!$D$3:$D$774,{"Management","Business and finance","Computer and math","Engineering","Life, physical, and social science","Legal","Office support"},0))*1)</f>
        <v>92</v>
      </c>
    </row>
    <row r="37" customFormat="false" ht="15" hidden="false" customHeight="true" outlineLevel="0" collapsed="false">
      <c r="A37" s="29" t="s">
        <v>4574</v>
      </c>
      <c r="B37" s="32" t="n">
        <f aca="false">SUM(B33:B36)</f>
        <v>49577900</v>
      </c>
      <c r="C37" s="31" t="n">
        <f aca="false">SUM(C33:C36)</f>
        <v>1</v>
      </c>
      <c r="D37" s="29" t="n">
        <f aca="false">SUM(D33:D36)</f>
        <v>228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1484375" defaultRowHeight="15" zeroHeight="false" outlineLevelRow="0" outlineLevelCol="0"/>
  <cols>
    <col collapsed="false" customWidth="true" hidden="false" outlineLevel="0" max="1" min="1" style="0" width="42"/>
    <col collapsed="false" customWidth="true" hidden="false" outlineLevel="0" max="2" min="2" style="0" width="16"/>
    <col collapsed="false" customWidth="true" hidden="false" outlineLevel="0" max="3" min="3" style="0" width="20"/>
    <col collapsed="false" customWidth="true" hidden="false" outlineLevel="0" max="4" min="4" style="0" width="18"/>
  </cols>
  <sheetData>
    <row r="1" customFormat="false" ht="17.25" hidden="false" customHeight="true" outlineLevel="0" collapsed="false">
      <c r="A1" s="2" t="s">
        <v>4576</v>
      </c>
    </row>
    <row r="3" customFormat="false" ht="27.75" hidden="false" customHeight="true" outlineLevel="0" collapsed="false">
      <c r="A3" s="4" t="s">
        <v>2707</v>
      </c>
      <c r="B3" s="4" t="s">
        <v>4483</v>
      </c>
      <c r="C3" s="4" t="s">
        <v>4577</v>
      </c>
      <c r="D3" s="4" t="s">
        <v>4569</v>
      </c>
    </row>
    <row r="4" customFormat="false" ht="15" hidden="false" customHeight="true" outlineLevel="0" collapsed="false">
      <c r="A4" s="0" t="s">
        <v>2769</v>
      </c>
      <c r="B4" s="24" t="n">
        <f aca="false">SUMIF('SOC Summary'!$D$3:$D$774,A4,'SOC Summary'!$K$3:$K$774)</f>
        <v>33583340</v>
      </c>
      <c r="C4" s="27" t="n">
        <f aca="false">SUMPRODUCT(('SOC Summary'!$D$3:$D$774=A4)*'SOC Summary'!$K$3:$K$774*'SOC Summary'!$H$3:$H$774)/SUMIF('SOC Summary'!$D$3:$D$774,A4,'SOC Summary'!$K$3:$K$774)</f>
        <v>0.167825492739356</v>
      </c>
      <c r="D4" s="26" t="n">
        <f aca="false">COUNTIF('SOC Summary'!$D$3:$D$774,A4)</f>
        <v>138</v>
      </c>
    </row>
    <row r="5" customFormat="false" ht="15" hidden="false" customHeight="true" outlineLevel="0" collapsed="false">
      <c r="A5" s="0" t="s">
        <v>2946</v>
      </c>
      <c r="B5" s="24" t="n">
        <f aca="false">SUMIF('SOC Summary'!$D$3:$D$774,A5,'SOC Summary'!$K$3:$K$774)</f>
        <v>28198000</v>
      </c>
      <c r="C5" s="27" t="n">
        <f aca="false">SUMPRODUCT(('SOC Summary'!$D$3:$D$774=A5)*'SOC Summary'!$K$3:$K$774*'SOC Summary'!$H$3:$H$774)/SUMIF('SOC Summary'!$D$3:$D$774,A5,'SOC Summary'!$K$3:$K$774)</f>
        <v>0.158370336548691</v>
      </c>
      <c r="D5" s="26" t="n">
        <f aca="false">COUNTIF('SOC Summary'!$D$3:$D$774,A5)</f>
        <v>203</v>
      </c>
    </row>
    <row r="6" customFormat="false" ht="15" hidden="false" customHeight="true" outlineLevel="0" collapsed="false">
      <c r="A6" s="0" t="s">
        <v>2721</v>
      </c>
      <c r="B6" s="24" t="n">
        <f aca="false">SUMIF('SOC Summary'!$D$3:$D$774,A6,'SOC Summary'!$K$3:$K$774)</f>
        <v>17695210</v>
      </c>
      <c r="C6" s="27" t="n">
        <f aca="false">SUMPRODUCT(('SOC Summary'!$D$3:$D$774=A6)*'SOC Summary'!$K$3:$K$774*'SOC Summary'!$H$3:$H$774)/SUMIF('SOC Summary'!$D$3:$D$774,A6,'SOC Summary'!$K$3:$K$774)</f>
        <v>0.271941182387776</v>
      </c>
      <c r="D6" s="26" t="n">
        <f aca="false">COUNTIF('SOC Summary'!$D$3:$D$774,A6)</f>
        <v>86</v>
      </c>
    </row>
    <row r="7" customFormat="false" ht="15" hidden="false" customHeight="true" outlineLevel="0" collapsed="false">
      <c r="A7" s="0" t="s">
        <v>2713</v>
      </c>
      <c r="B7" s="24" t="n">
        <f aca="false">SUMIF('SOC Summary'!$D$3:$D$774,A7,'SOC Summary'!$K$3:$K$774)</f>
        <v>17388780</v>
      </c>
      <c r="C7" s="27" t="n">
        <f aca="false">SUMPRODUCT(('SOC Summary'!$D$3:$D$774=A7)*'SOC Summary'!$K$3:$K$774*'SOC Summary'!$H$3:$H$774)/SUMIF('SOC Summary'!$D$3:$D$774,A7,'SOC Summary'!$K$3:$K$774)</f>
        <v>0.583099380750116</v>
      </c>
      <c r="D7" s="26" t="n">
        <f aca="false">COUNTIF('SOC Summary'!$D$3:$D$774,A7)</f>
        <v>50</v>
      </c>
    </row>
    <row r="8" customFormat="false" ht="15" hidden="false" customHeight="true" outlineLevel="0" collapsed="false">
      <c r="A8" s="0" t="s">
        <v>2723</v>
      </c>
      <c r="B8" s="24" t="n">
        <f aca="false">SUMIF('SOC Summary'!$D$3:$D$774,A8,'SOC Summary'!$K$3:$K$774)</f>
        <v>13331100</v>
      </c>
      <c r="C8" s="27" t="n">
        <f aca="false">SUMPRODUCT(('SOC Summary'!$D$3:$D$774=A8)*'SOC Summary'!$K$3:$K$774*'SOC Summary'!$H$3:$H$774)/SUMIF('SOC Summary'!$D$3:$D$774,A8,'SOC Summary'!$K$3:$K$774)</f>
        <v>0.380588451065554</v>
      </c>
      <c r="D8" s="26" t="n">
        <f aca="false">COUNTIF('SOC Summary'!$D$3:$D$774,A8)</f>
        <v>21</v>
      </c>
    </row>
    <row r="9" customFormat="false" ht="15" hidden="false" customHeight="true" outlineLevel="0" collapsed="false">
      <c r="A9" s="0" t="s">
        <v>2804</v>
      </c>
      <c r="B9" s="24" t="n">
        <f aca="false">SUMIF('SOC Summary'!$D$3:$D$774,A9,'SOC Summary'!$K$3:$K$774)</f>
        <v>11064420</v>
      </c>
      <c r="C9" s="27" t="n">
        <f aca="false">SUMPRODUCT(('SOC Summary'!$D$3:$D$774=A9)*'SOC Summary'!$K$3:$K$774*'SOC Summary'!$H$3:$H$774)/SUMIF('SOC Summary'!$D$3:$D$774,A9,'SOC Summary'!$K$3:$K$774)</f>
        <v>0.421036139565683</v>
      </c>
      <c r="D9" s="26" t="n">
        <f aca="false">COUNTIF('SOC Summary'!$D$3:$D$774,A9)</f>
        <v>36</v>
      </c>
    </row>
    <row r="10" customFormat="false" ht="15" hidden="false" customHeight="true" outlineLevel="0" collapsed="false">
      <c r="A10" s="0" t="s">
        <v>2733</v>
      </c>
      <c r="B10" s="24" t="n">
        <f aca="false">SUMIF('SOC Summary'!$D$3:$D$774,A10,'SOC Summary'!$K$3:$K$774)</f>
        <v>10537240</v>
      </c>
      <c r="C10" s="27" t="n">
        <f aca="false">SUMPRODUCT(('SOC Summary'!$D$3:$D$774=A10)*'SOC Summary'!$K$3:$K$774*'SOC Summary'!$H$3:$H$774)/SUMIF('SOC Summary'!$D$3:$D$774,A10,'SOC Summary'!$K$3:$K$774)</f>
        <v>0.547716216485531</v>
      </c>
      <c r="D10" s="26" t="n">
        <f aca="false">COUNTIF('SOC Summary'!$D$3:$D$774,A10)</f>
        <v>32</v>
      </c>
    </row>
    <row r="11" customFormat="false" ht="15" hidden="false" customHeight="true" outlineLevel="0" collapsed="false">
      <c r="A11" s="0" t="s">
        <v>2760</v>
      </c>
      <c r="B11" s="24" t="n">
        <f aca="false">SUMIF('SOC Summary'!$D$3:$D$774,A11,'SOC Summary'!$K$3:$K$774)</f>
        <v>8701790</v>
      </c>
      <c r="C11" s="27" t="n">
        <f aca="false">SUMPRODUCT(('SOC Summary'!$D$3:$D$774=A11)*'SOC Summary'!$K$3:$K$774*'SOC Summary'!$H$3:$H$774)/SUMIF('SOC Summary'!$D$3:$D$774,A11,'SOC Summary'!$K$3:$K$774)</f>
        <v>0.32500771105715</v>
      </c>
      <c r="D11" s="26" t="n">
        <f aca="false">COUNTIF('SOC Summary'!$D$3:$D$774,A11)</f>
        <v>60</v>
      </c>
    </row>
    <row r="12" customFormat="false" ht="15" hidden="false" customHeight="true" outlineLevel="0" collapsed="false">
      <c r="A12" s="0" t="s">
        <v>2744</v>
      </c>
      <c r="B12" s="24" t="n">
        <f aca="false">SUMIF('SOC Summary'!$D$3:$D$774,A12,'SOC Summary'!$K$3:$K$774)</f>
        <v>5260120</v>
      </c>
      <c r="C12" s="27" t="n">
        <f aca="false">SUMPRODUCT(('SOC Summary'!$D$3:$D$774=A12)*'SOC Summary'!$K$3:$K$774*'SOC Summary'!$H$3:$H$774)/SUMIF('SOC Summary'!$D$3:$D$774,A12,'SOC Summary'!$K$3:$K$774)</f>
        <v>0.501224081706628</v>
      </c>
      <c r="D12" s="26" t="n">
        <f aca="false">COUNTIF('SOC Summary'!$D$3:$D$774,A12)</f>
        <v>21</v>
      </c>
    </row>
    <row r="13" customFormat="false" ht="15" hidden="false" customHeight="true" outlineLevel="0" collapsed="false">
      <c r="A13" s="0" t="s">
        <v>2865</v>
      </c>
      <c r="B13" s="24" t="n">
        <f aca="false">SUMIF('SOC Summary'!$D$3:$D$774,A13,'SOC Summary'!$K$3:$K$774)</f>
        <v>2602660</v>
      </c>
      <c r="C13" s="27" t="n">
        <f aca="false">SUMPRODUCT(('SOC Summary'!$D$3:$D$774=A13)*'SOC Summary'!$K$3:$K$774*'SOC Summary'!$H$3:$H$774)/SUMIF('SOC Summary'!$D$3:$D$774,A13,'SOC Summary'!$K$3:$K$774)</f>
        <v>0.389467520728793</v>
      </c>
      <c r="D13" s="26" t="n">
        <f aca="false">COUNTIF('SOC Summary'!$D$3:$D$774,A13)</f>
        <v>35</v>
      </c>
    </row>
    <row r="14" customFormat="false" ht="15" hidden="false" customHeight="true" outlineLevel="0" collapsed="false">
      <c r="A14" s="0" t="s">
        <v>2716</v>
      </c>
      <c r="B14" s="24" t="n">
        <f aca="false">SUMIF('SOC Summary'!$D$3:$D$774,A14,'SOC Summary'!$K$3:$K$774)</f>
        <v>1981270</v>
      </c>
      <c r="C14" s="27" t="n">
        <f aca="false">SUMPRODUCT(('SOC Summary'!$D$3:$D$774=A14)*'SOC Summary'!$K$3:$K$774*'SOC Summary'!$H$3:$H$774)/SUMIF('SOC Summary'!$D$3:$D$774,A14,'SOC Summary'!$K$3:$K$774)</f>
        <v>0.327568529276676</v>
      </c>
      <c r="D14" s="26" t="n">
        <f aca="false">COUNTIF('SOC Summary'!$D$3:$D$774,A14)</f>
        <v>36</v>
      </c>
    </row>
    <row r="15" customFormat="false" ht="15" hidden="false" customHeight="true" outlineLevel="0" collapsed="false">
      <c r="A15" s="0" t="s">
        <v>2730</v>
      </c>
      <c r="B15" s="24" t="n">
        <f aca="false">SUMIF('SOC Summary'!$D$3:$D$774,A15,'SOC Summary'!$K$3:$K$774)</f>
        <v>1465820</v>
      </c>
      <c r="C15" s="27" t="n">
        <f aca="false">SUMPRODUCT(('SOC Summary'!$D$3:$D$774=A15)*'SOC Summary'!$K$3:$K$774*'SOC Summary'!$H$3:$H$774)/SUMIF('SOC Summary'!$D$3:$D$774,A15,'SOC Summary'!$K$3:$K$774)</f>
        <v>0.401361507552087</v>
      </c>
      <c r="D15" s="26" t="n">
        <f aca="false">COUNTIF('SOC Summary'!$D$3:$D$774,A15)</f>
        <v>47</v>
      </c>
    </row>
    <row r="16" customFormat="false" ht="15" hidden="false" customHeight="true" outlineLevel="0" collapsed="false">
      <c r="A16" s="0" t="s">
        <v>2845</v>
      </c>
      <c r="B16" s="24" t="n">
        <f aca="false">SUMIF('SOC Summary'!$D$3:$D$774,A16,'SOC Summary'!$K$3:$K$774)</f>
        <v>1258860</v>
      </c>
      <c r="C16" s="27" t="n">
        <f aca="false">SUMPRODUCT(('SOC Summary'!$D$3:$D$774=A16)*'SOC Summary'!$K$3:$K$774*'SOC Summary'!$H$3:$H$774)/SUMIF('SOC Summary'!$D$3:$D$774,A16,'SOC Summary'!$K$3:$K$774)</f>
        <v>0.456842937260696</v>
      </c>
      <c r="D16" s="26" t="n">
        <f aca="false">COUNTIF('SOC Summary'!$D$3:$D$774,A16)</f>
        <v>7</v>
      </c>
    </row>
    <row r="17" customFormat="false" ht="15" hidden="false" customHeight="true" outlineLevel="0" collapsed="false">
      <c r="A17" s="29" t="s">
        <v>4574</v>
      </c>
      <c r="B17" s="32" t="n">
        <f aca="false">SUM(B4:B16)</f>
        <v>153068610</v>
      </c>
      <c r="D17" s="29" t="n">
        <f aca="false">SUM(D4:D16)</f>
        <v>772</v>
      </c>
    </row>
    <row r="30" customFormat="false" ht="15" hidden="false" customHeight="true" outlineLevel="0" collapsed="false">
      <c r="A30" s="6" t="s">
        <v>4578</v>
      </c>
    </row>
    <row r="31" customFormat="false" ht="15" hidden="false" customHeight="true" outlineLevel="0" collapsed="false">
      <c r="A31" s="36" t="s">
        <v>2707</v>
      </c>
      <c r="B31" s="37" t="s">
        <v>4579</v>
      </c>
      <c r="C31" s="37" t="s">
        <v>4580</v>
      </c>
      <c r="D31" s="37" t="s">
        <v>4581</v>
      </c>
      <c r="E31" s="37" t="s">
        <v>4582</v>
      </c>
      <c r="F31" s="37" t="s">
        <v>4583</v>
      </c>
      <c r="G31" s="37" t="s">
        <v>4584</v>
      </c>
      <c r="H31" s="37" t="s">
        <v>4585</v>
      </c>
      <c r="I31" s="37" t="s">
        <v>4586</v>
      </c>
      <c r="J31" s="37" t="s">
        <v>4587</v>
      </c>
      <c r="K31" s="37" t="s">
        <v>4588</v>
      </c>
    </row>
    <row r="32" customFormat="false" ht="15" hidden="false" customHeight="true" outlineLevel="0" collapsed="false">
      <c r="A32" s="38" t="s">
        <v>2769</v>
      </c>
      <c r="B32" s="26" t="n">
        <f aca="false">COUNTIFS('SOC Summary'!$D$3:$D$774,$A32,'SOC Summary'!$H$3:$H$774,"&gt;=0.0",'SOC Summary'!$H$3:$H$774,"&lt;0.1")</f>
        <v>41</v>
      </c>
      <c r="C32" s="26" t="n">
        <f aca="false">COUNTIFS('SOC Summary'!$D$3:$D$774,$A32,'SOC Summary'!$H$3:$H$774,"&gt;=0.1",'SOC Summary'!$H$3:$H$774,"&lt;0.2")</f>
        <v>37</v>
      </c>
      <c r="D32" s="26" t="n">
        <f aca="false">COUNTIFS('SOC Summary'!$D$3:$D$774,$A32,'SOC Summary'!$H$3:$H$774,"&gt;=0.2",'SOC Summary'!$H$3:$H$774,"&lt;0.3")</f>
        <v>26</v>
      </c>
      <c r="E32" s="26" t="n">
        <f aca="false">COUNTIFS('SOC Summary'!$D$3:$D$774,$A32,'SOC Summary'!$H$3:$H$774,"&gt;=0.3",'SOC Summary'!$H$3:$H$774,"&lt;0.4")</f>
        <v>22</v>
      </c>
      <c r="F32" s="26" t="n">
        <f aca="false">COUNTIFS('SOC Summary'!$D$3:$D$774,$A32,'SOC Summary'!$H$3:$H$774,"&gt;=0.4",'SOC Summary'!$H$3:$H$774,"&lt;0.5")</f>
        <v>8</v>
      </c>
      <c r="G32" s="26" t="n">
        <f aca="false">COUNTIFS('SOC Summary'!$D$3:$D$774,$A32,'SOC Summary'!$H$3:$H$774,"&gt;=0.5",'SOC Summary'!$H$3:$H$774,"&lt;0.6")</f>
        <v>3</v>
      </c>
      <c r="H32" s="26" t="n">
        <f aca="false">COUNTIFS('SOC Summary'!$D$3:$D$774,$A32,'SOC Summary'!$H$3:$H$774,"&gt;=0.6",'SOC Summary'!$H$3:$H$774,"&lt;0.7")</f>
        <v>1</v>
      </c>
      <c r="I32" s="26" t="n">
        <f aca="false">COUNTIFS('SOC Summary'!$D$3:$D$774,$A32,'SOC Summary'!$H$3:$H$774,"&gt;=0.7",'SOC Summary'!$H$3:$H$774,"&lt;0.8")</f>
        <v>0</v>
      </c>
      <c r="J32" s="26" t="n">
        <f aca="false">COUNTIFS('SOC Summary'!$D$3:$D$774,$A32,'SOC Summary'!$H$3:$H$774,"&gt;=0.8",'SOC Summary'!$H$3:$H$774,"&lt;0.9")</f>
        <v>0</v>
      </c>
      <c r="K32" s="26" t="n">
        <f aca="false">COUNTIFS('SOC Summary'!$D$3:$D$774,$A32,'SOC Summary'!$H$3:$H$774,"&gt;=0.9",'SOC Summary'!$H$3:$H$774,"&lt;=1.0")</f>
        <v>0</v>
      </c>
    </row>
    <row r="33" customFormat="false" ht="15" hidden="false" customHeight="true" outlineLevel="0" collapsed="false">
      <c r="A33" s="38" t="s">
        <v>2946</v>
      </c>
      <c r="B33" s="26" t="n">
        <f aca="false">COUNTIFS('SOC Summary'!$D$3:$D$774,$A33,'SOC Summary'!$H$3:$H$774,"&gt;=0.0",'SOC Summary'!$H$3:$H$774,"&lt;0.1")</f>
        <v>115</v>
      </c>
      <c r="C33" s="26" t="n">
        <f aca="false">COUNTIFS('SOC Summary'!$D$3:$D$774,$A33,'SOC Summary'!$H$3:$H$774,"&gt;=0.1",'SOC Summary'!$H$3:$H$774,"&lt;0.2")</f>
        <v>59</v>
      </c>
      <c r="D33" s="26" t="n">
        <f aca="false">COUNTIFS('SOC Summary'!$D$3:$D$774,$A33,'SOC Summary'!$H$3:$H$774,"&gt;=0.2",'SOC Summary'!$H$3:$H$774,"&lt;0.3")</f>
        <v>19</v>
      </c>
      <c r="E33" s="26" t="n">
        <f aca="false">COUNTIFS('SOC Summary'!$D$3:$D$774,$A33,'SOC Summary'!$H$3:$H$774,"&gt;=0.3",'SOC Summary'!$H$3:$H$774,"&lt;0.4")</f>
        <v>7</v>
      </c>
      <c r="F33" s="26" t="n">
        <f aca="false">COUNTIFS('SOC Summary'!$D$3:$D$774,$A33,'SOC Summary'!$H$3:$H$774,"&gt;=0.4",'SOC Summary'!$H$3:$H$774,"&lt;0.5")</f>
        <v>3</v>
      </c>
      <c r="G33" s="26" t="n">
        <f aca="false">COUNTIFS('SOC Summary'!$D$3:$D$774,$A33,'SOC Summary'!$H$3:$H$774,"&gt;=0.5",'SOC Summary'!$H$3:$H$774,"&lt;0.6")</f>
        <v>0</v>
      </c>
      <c r="H33" s="26" t="n">
        <f aca="false">COUNTIFS('SOC Summary'!$D$3:$D$774,$A33,'SOC Summary'!$H$3:$H$774,"&gt;=0.6",'SOC Summary'!$H$3:$H$774,"&lt;0.7")</f>
        <v>0</v>
      </c>
      <c r="I33" s="26" t="n">
        <f aca="false">COUNTIFS('SOC Summary'!$D$3:$D$774,$A33,'SOC Summary'!$H$3:$H$774,"&gt;=0.7",'SOC Summary'!$H$3:$H$774,"&lt;0.8")</f>
        <v>0</v>
      </c>
      <c r="J33" s="26" t="n">
        <f aca="false">COUNTIFS('SOC Summary'!$D$3:$D$774,$A33,'SOC Summary'!$H$3:$H$774,"&gt;=0.8",'SOC Summary'!$H$3:$H$774,"&lt;0.9")</f>
        <v>0</v>
      </c>
      <c r="K33" s="26" t="n">
        <f aca="false">COUNTIFS('SOC Summary'!$D$3:$D$774,$A33,'SOC Summary'!$H$3:$H$774,"&gt;=0.9",'SOC Summary'!$H$3:$H$774,"&lt;=1.0")</f>
        <v>0</v>
      </c>
    </row>
    <row r="34" customFormat="false" ht="15" hidden="false" customHeight="true" outlineLevel="0" collapsed="false">
      <c r="A34" s="38" t="s">
        <v>2721</v>
      </c>
      <c r="B34" s="26" t="n">
        <f aca="false">COUNTIFS('SOC Summary'!$D$3:$D$774,$A34,'SOC Summary'!$H$3:$H$774,"&gt;=0.0",'SOC Summary'!$H$3:$H$774,"&lt;0.1")</f>
        <v>6</v>
      </c>
      <c r="C34" s="26" t="n">
        <f aca="false">COUNTIFS('SOC Summary'!$D$3:$D$774,$A34,'SOC Summary'!$H$3:$H$774,"&gt;=0.1",'SOC Summary'!$H$3:$H$774,"&lt;0.2")</f>
        <v>16</v>
      </c>
      <c r="D34" s="26" t="n">
        <f aca="false">COUNTIFS('SOC Summary'!$D$3:$D$774,$A34,'SOC Summary'!$H$3:$H$774,"&gt;=0.2",'SOC Summary'!$H$3:$H$774,"&lt;0.3")</f>
        <v>30</v>
      </c>
      <c r="E34" s="26" t="n">
        <f aca="false">COUNTIFS('SOC Summary'!$D$3:$D$774,$A34,'SOC Summary'!$H$3:$H$774,"&gt;=0.3",'SOC Summary'!$H$3:$H$774,"&lt;0.4")</f>
        <v>20</v>
      </c>
      <c r="F34" s="26" t="n">
        <f aca="false">COUNTIFS('SOC Summary'!$D$3:$D$774,$A34,'SOC Summary'!$H$3:$H$774,"&gt;=0.4",'SOC Summary'!$H$3:$H$774,"&lt;0.5")</f>
        <v>9</v>
      </c>
      <c r="G34" s="26" t="n">
        <f aca="false">COUNTIFS('SOC Summary'!$D$3:$D$774,$A34,'SOC Summary'!$H$3:$H$774,"&gt;=0.5",'SOC Summary'!$H$3:$H$774,"&lt;0.6")</f>
        <v>4</v>
      </c>
      <c r="H34" s="26" t="n">
        <f aca="false">COUNTIFS('SOC Summary'!$D$3:$D$774,$A34,'SOC Summary'!$H$3:$H$774,"&gt;=0.6",'SOC Summary'!$H$3:$H$774,"&lt;0.7")</f>
        <v>0</v>
      </c>
      <c r="I34" s="26" t="n">
        <f aca="false">COUNTIFS('SOC Summary'!$D$3:$D$774,$A34,'SOC Summary'!$H$3:$H$774,"&gt;=0.7",'SOC Summary'!$H$3:$H$774,"&lt;0.8")</f>
        <v>1</v>
      </c>
      <c r="J34" s="26" t="n">
        <f aca="false">COUNTIFS('SOC Summary'!$D$3:$D$774,$A34,'SOC Summary'!$H$3:$H$774,"&gt;=0.8",'SOC Summary'!$H$3:$H$774,"&lt;0.9")</f>
        <v>0</v>
      </c>
      <c r="K34" s="26" t="n">
        <f aca="false">COUNTIFS('SOC Summary'!$D$3:$D$774,$A34,'SOC Summary'!$H$3:$H$774,"&gt;=0.9",'SOC Summary'!$H$3:$H$774,"&lt;=1.0")</f>
        <v>0</v>
      </c>
    </row>
    <row r="35" customFormat="false" ht="15" hidden="false" customHeight="true" outlineLevel="0" collapsed="false">
      <c r="A35" s="38" t="s">
        <v>2713</v>
      </c>
      <c r="B35" s="26" t="n">
        <f aca="false">COUNTIFS('SOC Summary'!$D$3:$D$774,$A35,'SOC Summary'!$H$3:$H$774,"&gt;=0.0",'SOC Summary'!$H$3:$H$774,"&lt;0.1")</f>
        <v>0</v>
      </c>
      <c r="C35" s="26" t="n">
        <f aca="false">COUNTIFS('SOC Summary'!$D$3:$D$774,$A35,'SOC Summary'!$H$3:$H$774,"&gt;=0.1",'SOC Summary'!$H$3:$H$774,"&lt;0.2")</f>
        <v>2</v>
      </c>
      <c r="D35" s="26" t="n">
        <f aca="false">COUNTIFS('SOC Summary'!$D$3:$D$774,$A35,'SOC Summary'!$H$3:$H$774,"&gt;=0.2",'SOC Summary'!$H$3:$H$774,"&lt;0.3")</f>
        <v>6</v>
      </c>
      <c r="E35" s="26" t="n">
        <f aca="false">COUNTIFS('SOC Summary'!$D$3:$D$774,$A35,'SOC Summary'!$H$3:$H$774,"&gt;=0.3",'SOC Summary'!$H$3:$H$774,"&lt;0.4")</f>
        <v>3</v>
      </c>
      <c r="F35" s="26" t="n">
        <f aca="false">COUNTIFS('SOC Summary'!$D$3:$D$774,$A35,'SOC Summary'!$H$3:$H$774,"&gt;=0.4",'SOC Summary'!$H$3:$H$774,"&lt;0.5")</f>
        <v>8</v>
      </c>
      <c r="G35" s="26" t="n">
        <f aca="false">COUNTIFS('SOC Summary'!$D$3:$D$774,$A35,'SOC Summary'!$H$3:$H$774,"&gt;=0.5",'SOC Summary'!$H$3:$H$774,"&lt;0.6")</f>
        <v>9</v>
      </c>
      <c r="H35" s="26" t="n">
        <f aca="false">COUNTIFS('SOC Summary'!$D$3:$D$774,$A35,'SOC Summary'!$H$3:$H$774,"&gt;=0.6",'SOC Summary'!$H$3:$H$774,"&lt;0.7")</f>
        <v>15</v>
      </c>
      <c r="I35" s="26" t="n">
        <f aca="false">COUNTIFS('SOC Summary'!$D$3:$D$774,$A35,'SOC Summary'!$H$3:$H$774,"&gt;=0.7",'SOC Summary'!$H$3:$H$774,"&lt;0.8")</f>
        <v>6</v>
      </c>
      <c r="J35" s="26" t="n">
        <f aca="false">COUNTIFS('SOC Summary'!$D$3:$D$774,$A35,'SOC Summary'!$H$3:$H$774,"&gt;=0.8",'SOC Summary'!$H$3:$H$774,"&lt;0.9")</f>
        <v>1</v>
      </c>
      <c r="K35" s="26" t="n">
        <f aca="false">COUNTIFS('SOC Summary'!$D$3:$D$774,$A35,'SOC Summary'!$H$3:$H$774,"&gt;=0.9",'SOC Summary'!$H$3:$H$774,"&lt;=1.0")</f>
        <v>0</v>
      </c>
    </row>
    <row r="36" customFormat="false" ht="15" hidden="false" customHeight="true" outlineLevel="0" collapsed="false">
      <c r="A36" s="38" t="s">
        <v>2723</v>
      </c>
      <c r="B36" s="26" t="n">
        <f aca="false">COUNTIFS('SOC Summary'!$D$3:$D$774,$A36,'SOC Summary'!$H$3:$H$774,"&gt;=0.0",'SOC Summary'!$H$3:$H$774,"&lt;0.1")</f>
        <v>0</v>
      </c>
      <c r="C36" s="26" t="n">
        <f aca="false">COUNTIFS('SOC Summary'!$D$3:$D$774,$A36,'SOC Summary'!$H$3:$H$774,"&gt;=0.1",'SOC Summary'!$H$3:$H$774,"&lt;0.2")</f>
        <v>2</v>
      </c>
      <c r="D36" s="26" t="n">
        <f aca="false">COUNTIFS('SOC Summary'!$D$3:$D$774,$A36,'SOC Summary'!$H$3:$H$774,"&gt;=0.2",'SOC Summary'!$H$3:$H$774,"&lt;0.3")</f>
        <v>1</v>
      </c>
      <c r="E36" s="26" t="n">
        <f aca="false">COUNTIFS('SOC Summary'!$D$3:$D$774,$A36,'SOC Summary'!$H$3:$H$774,"&gt;=0.3",'SOC Summary'!$H$3:$H$774,"&lt;0.4")</f>
        <v>3</v>
      </c>
      <c r="F36" s="26" t="n">
        <f aca="false">COUNTIFS('SOC Summary'!$D$3:$D$774,$A36,'SOC Summary'!$H$3:$H$774,"&gt;=0.4",'SOC Summary'!$H$3:$H$774,"&lt;0.5")</f>
        <v>7</v>
      </c>
      <c r="G36" s="26" t="n">
        <f aca="false">COUNTIFS('SOC Summary'!$D$3:$D$774,$A36,'SOC Summary'!$H$3:$H$774,"&gt;=0.5",'SOC Summary'!$H$3:$H$774,"&lt;0.6")</f>
        <v>4</v>
      </c>
      <c r="H36" s="26" t="n">
        <f aca="false">COUNTIFS('SOC Summary'!$D$3:$D$774,$A36,'SOC Summary'!$H$3:$H$774,"&gt;=0.6",'SOC Summary'!$H$3:$H$774,"&lt;0.7")</f>
        <v>3</v>
      </c>
      <c r="I36" s="26" t="n">
        <f aca="false">COUNTIFS('SOC Summary'!$D$3:$D$774,$A36,'SOC Summary'!$H$3:$H$774,"&gt;=0.7",'SOC Summary'!$H$3:$H$774,"&lt;0.8")</f>
        <v>1</v>
      </c>
      <c r="J36" s="26" t="n">
        <f aca="false">COUNTIFS('SOC Summary'!$D$3:$D$774,$A36,'SOC Summary'!$H$3:$H$774,"&gt;=0.8",'SOC Summary'!$H$3:$H$774,"&lt;0.9")</f>
        <v>0</v>
      </c>
      <c r="K36" s="26" t="n">
        <f aca="false">COUNTIFS('SOC Summary'!$D$3:$D$774,$A36,'SOC Summary'!$H$3:$H$774,"&gt;=0.9",'SOC Summary'!$H$3:$H$774,"&lt;=1.0")</f>
        <v>0</v>
      </c>
    </row>
    <row r="37" customFormat="false" ht="15" hidden="false" customHeight="true" outlineLevel="0" collapsed="false">
      <c r="A37" s="38" t="s">
        <v>2804</v>
      </c>
      <c r="B37" s="26" t="n">
        <f aca="false">COUNTIFS('SOC Summary'!$D$3:$D$774,$A37,'SOC Summary'!$H$3:$H$774,"&gt;=0.0",'SOC Summary'!$H$3:$H$774,"&lt;0.1")</f>
        <v>0</v>
      </c>
      <c r="C37" s="26" t="n">
        <f aca="false">COUNTIFS('SOC Summary'!$D$3:$D$774,$A37,'SOC Summary'!$H$3:$H$774,"&gt;=0.1",'SOC Summary'!$H$3:$H$774,"&lt;0.2")</f>
        <v>0</v>
      </c>
      <c r="D37" s="26" t="n">
        <f aca="false">COUNTIFS('SOC Summary'!$D$3:$D$774,$A37,'SOC Summary'!$H$3:$H$774,"&gt;=0.2",'SOC Summary'!$H$3:$H$774,"&lt;0.3")</f>
        <v>0</v>
      </c>
      <c r="E37" s="26" t="n">
        <f aca="false">COUNTIFS('SOC Summary'!$D$3:$D$774,$A37,'SOC Summary'!$H$3:$H$774,"&gt;=0.3",'SOC Summary'!$H$3:$H$774,"&lt;0.4")</f>
        <v>7</v>
      </c>
      <c r="F37" s="26" t="n">
        <f aca="false">COUNTIFS('SOC Summary'!$D$3:$D$774,$A37,'SOC Summary'!$H$3:$H$774,"&gt;=0.4",'SOC Summary'!$H$3:$H$774,"&lt;0.5")</f>
        <v>20</v>
      </c>
      <c r="G37" s="26" t="n">
        <f aca="false">COUNTIFS('SOC Summary'!$D$3:$D$774,$A37,'SOC Summary'!$H$3:$H$774,"&gt;=0.5",'SOC Summary'!$H$3:$H$774,"&lt;0.6")</f>
        <v>8</v>
      </c>
      <c r="H37" s="26" t="n">
        <f aca="false">COUNTIFS('SOC Summary'!$D$3:$D$774,$A37,'SOC Summary'!$H$3:$H$774,"&gt;=0.6",'SOC Summary'!$H$3:$H$774,"&lt;0.7")</f>
        <v>1</v>
      </c>
      <c r="I37" s="26" t="n">
        <f aca="false">COUNTIFS('SOC Summary'!$D$3:$D$774,$A37,'SOC Summary'!$H$3:$H$774,"&gt;=0.7",'SOC Summary'!$H$3:$H$774,"&lt;0.8")</f>
        <v>0</v>
      </c>
      <c r="J37" s="26" t="n">
        <f aca="false">COUNTIFS('SOC Summary'!$D$3:$D$774,$A37,'SOC Summary'!$H$3:$H$774,"&gt;=0.8",'SOC Summary'!$H$3:$H$774,"&lt;0.9")</f>
        <v>0</v>
      </c>
      <c r="K37" s="26" t="n">
        <f aca="false">COUNTIFS('SOC Summary'!$D$3:$D$774,$A37,'SOC Summary'!$H$3:$H$774,"&gt;=0.9",'SOC Summary'!$H$3:$H$774,"&lt;=1.0")</f>
        <v>0</v>
      </c>
    </row>
    <row r="38" customFormat="false" ht="15" hidden="false" customHeight="true" outlineLevel="0" collapsed="false">
      <c r="A38" s="38" t="s">
        <v>2733</v>
      </c>
      <c r="B38" s="26" t="n">
        <f aca="false">COUNTIFS('SOC Summary'!$D$3:$D$774,$A38,'SOC Summary'!$H$3:$H$774,"&gt;=0.0",'SOC Summary'!$H$3:$H$774,"&lt;0.1")</f>
        <v>0</v>
      </c>
      <c r="C38" s="26" t="n">
        <f aca="false">COUNTIFS('SOC Summary'!$D$3:$D$774,$A38,'SOC Summary'!$H$3:$H$774,"&gt;=0.1",'SOC Summary'!$H$3:$H$774,"&lt;0.2")</f>
        <v>1</v>
      </c>
      <c r="D38" s="26" t="n">
        <f aca="false">COUNTIFS('SOC Summary'!$D$3:$D$774,$A38,'SOC Summary'!$H$3:$H$774,"&gt;=0.2",'SOC Summary'!$H$3:$H$774,"&lt;0.3")</f>
        <v>0</v>
      </c>
      <c r="E38" s="26" t="n">
        <f aca="false">COUNTIFS('SOC Summary'!$D$3:$D$774,$A38,'SOC Summary'!$H$3:$H$774,"&gt;=0.3",'SOC Summary'!$H$3:$H$774,"&lt;0.4")</f>
        <v>1</v>
      </c>
      <c r="F38" s="26" t="n">
        <f aca="false">COUNTIFS('SOC Summary'!$D$3:$D$774,$A38,'SOC Summary'!$H$3:$H$774,"&gt;=0.4",'SOC Summary'!$H$3:$H$774,"&lt;0.5")</f>
        <v>9</v>
      </c>
      <c r="G38" s="26" t="n">
        <f aca="false">COUNTIFS('SOC Summary'!$D$3:$D$774,$A38,'SOC Summary'!$H$3:$H$774,"&gt;=0.5",'SOC Summary'!$H$3:$H$774,"&lt;0.6")</f>
        <v>17</v>
      </c>
      <c r="H38" s="26" t="n">
        <f aca="false">COUNTIFS('SOC Summary'!$D$3:$D$774,$A38,'SOC Summary'!$H$3:$H$774,"&gt;=0.6",'SOC Summary'!$H$3:$H$774,"&lt;0.7")</f>
        <v>3</v>
      </c>
      <c r="I38" s="26" t="n">
        <f aca="false">COUNTIFS('SOC Summary'!$D$3:$D$774,$A38,'SOC Summary'!$H$3:$H$774,"&gt;=0.7",'SOC Summary'!$H$3:$H$774,"&lt;0.8")</f>
        <v>1</v>
      </c>
      <c r="J38" s="26" t="n">
        <f aca="false">COUNTIFS('SOC Summary'!$D$3:$D$774,$A38,'SOC Summary'!$H$3:$H$774,"&gt;=0.8",'SOC Summary'!$H$3:$H$774,"&lt;0.9")</f>
        <v>0</v>
      </c>
      <c r="K38" s="26" t="n">
        <f aca="false">COUNTIFS('SOC Summary'!$D$3:$D$774,$A38,'SOC Summary'!$H$3:$H$774,"&gt;=0.9",'SOC Summary'!$H$3:$H$774,"&lt;=1.0")</f>
        <v>0</v>
      </c>
    </row>
    <row r="39" customFormat="false" ht="15" hidden="false" customHeight="true" outlineLevel="0" collapsed="false">
      <c r="A39" s="38" t="s">
        <v>2760</v>
      </c>
      <c r="B39" s="26" t="n">
        <f aca="false">COUNTIFS('SOC Summary'!$D$3:$D$774,$A39,'SOC Summary'!$H$3:$H$774,"&gt;=0.0",'SOC Summary'!$H$3:$H$774,"&lt;0.1")</f>
        <v>0</v>
      </c>
      <c r="C39" s="26" t="n">
        <f aca="false">COUNTIFS('SOC Summary'!$D$3:$D$774,$A39,'SOC Summary'!$H$3:$H$774,"&gt;=0.1",'SOC Summary'!$H$3:$H$774,"&lt;0.2")</f>
        <v>3</v>
      </c>
      <c r="D39" s="26" t="n">
        <f aca="false">COUNTIFS('SOC Summary'!$D$3:$D$774,$A39,'SOC Summary'!$H$3:$H$774,"&gt;=0.2",'SOC Summary'!$H$3:$H$774,"&lt;0.3")</f>
        <v>6</v>
      </c>
      <c r="E39" s="26" t="n">
        <f aca="false">COUNTIFS('SOC Summary'!$D$3:$D$774,$A39,'SOC Summary'!$H$3:$H$774,"&gt;=0.3",'SOC Summary'!$H$3:$H$774,"&lt;0.4")</f>
        <v>11</v>
      </c>
      <c r="F39" s="26" t="n">
        <f aca="false">COUNTIFS('SOC Summary'!$D$3:$D$774,$A39,'SOC Summary'!$H$3:$H$774,"&gt;=0.4",'SOC Summary'!$H$3:$H$774,"&lt;0.5")</f>
        <v>34</v>
      </c>
      <c r="G39" s="26" t="n">
        <f aca="false">COUNTIFS('SOC Summary'!$D$3:$D$774,$A39,'SOC Summary'!$H$3:$H$774,"&gt;=0.5",'SOC Summary'!$H$3:$H$774,"&lt;0.6")</f>
        <v>4</v>
      </c>
      <c r="H39" s="26" t="n">
        <f aca="false">COUNTIFS('SOC Summary'!$D$3:$D$774,$A39,'SOC Summary'!$H$3:$H$774,"&gt;=0.6",'SOC Summary'!$H$3:$H$774,"&lt;0.7")</f>
        <v>2</v>
      </c>
      <c r="I39" s="26" t="n">
        <f aca="false">COUNTIFS('SOC Summary'!$D$3:$D$774,$A39,'SOC Summary'!$H$3:$H$774,"&gt;=0.7",'SOC Summary'!$H$3:$H$774,"&lt;0.8")</f>
        <v>0</v>
      </c>
      <c r="J39" s="26" t="n">
        <f aca="false">COUNTIFS('SOC Summary'!$D$3:$D$774,$A39,'SOC Summary'!$H$3:$H$774,"&gt;=0.8",'SOC Summary'!$H$3:$H$774,"&lt;0.9")</f>
        <v>0</v>
      </c>
      <c r="K39" s="26" t="n">
        <f aca="false">COUNTIFS('SOC Summary'!$D$3:$D$774,$A39,'SOC Summary'!$H$3:$H$774,"&gt;=0.9",'SOC Summary'!$H$3:$H$774,"&lt;=1.0")</f>
        <v>0</v>
      </c>
    </row>
    <row r="40" customFormat="false" ht="15" hidden="false" customHeight="true" outlineLevel="0" collapsed="false">
      <c r="A40" s="38" t="s">
        <v>2744</v>
      </c>
      <c r="B40" s="26" t="n">
        <f aca="false">COUNTIFS('SOC Summary'!$D$3:$D$774,$A40,'SOC Summary'!$H$3:$H$774,"&gt;=0.0",'SOC Summary'!$H$3:$H$774,"&lt;0.1")</f>
        <v>0</v>
      </c>
      <c r="C40" s="26" t="n">
        <f aca="false">COUNTIFS('SOC Summary'!$D$3:$D$774,$A40,'SOC Summary'!$H$3:$H$774,"&gt;=0.1",'SOC Summary'!$H$3:$H$774,"&lt;0.2")</f>
        <v>0</v>
      </c>
      <c r="D40" s="26" t="n">
        <f aca="false">COUNTIFS('SOC Summary'!$D$3:$D$774,$A40,'SOC Summary'!$H$3:$H$774,"&gt;=0.2",'SOC Summary'!$H$3:$H$774,"&lt;0.3")</f>
        <v>0</v>
      </c>
      <c r="E40" s="26" t="n">
        <f aca="false">COUNTIFS('SOC Summary'!$D$3:$D$774,$A40,'SOC Summary'!$H$3:$H$774,"&gt;=0.3",'SOC Summary'!$H$3:$H$774,"&lt;0.4")</f>
        <v>0</v>
      </c>
      <c r="F40" s="26" t="n">
        <f aca="false">COUNTIFS('SOC Summary'!$D$3:$D$774,$A40,'SOC Summary'!$H$3:$H$774,"&gt;=0.4",'SOC Summary'!$H$3:$H$774,"&lt;0.5")</f>
        <v>6</v>
      </c>
      <c r="G40" s="26" t="n">
        <f aca="false">COUNTIFS('SOC Summary'!$D$3:$D$774,$A40,'SOC Summary'!$H$3:$H$774,"&gt;=0.5",'SOC Summary'!$H$3:$H$774,"&lt;0.6")</f>
        <v>9</v>
      </c>
      <c r="H40" s="26" t="n">
        <f aca="false">COUNTIFS('SOC Summary'!$D$3:$D$774,$A40,'SOC Summary'!$H$3:$H$774,"&gt;=0.6",'SOC Summary'!$H$3:$H$774,"&lt;0.7")</f>
        <v>5</v>
      </c>
      <c r="I40" s="26" t="n">
        <f aca="false">COUNTIFS('SOC Summary'!$D$3:$D$774,$A40,'SOC Summary'!$H$3:$H$774,"&gt;=0.7",'SOC Summary'!$H$3:$H$774,"&lt;0.8")</f>
        <v>1</v>
      </c>
      <c r="J40" s="26" t="n">
        <f aca="false">COUNTIFS('SOC Summary'!$D$3:$D$774,$A40,'SOC Summary'!$H$3:$H$774,"&gt;=0.8",'SOC Summary'!$H$3:$H$774,"&lt;0.9")</f>
        <v>0</v>
      </c>
      <c r="K40" s="26" t="n">
        <f aca="false">COUNTIFS('SOC Summary'!$D$3:$D$774,$A40,'SOC Summary'!$H$3:$H$774,"&gt;=0.9",'SOC Summary'!$H$3:$H$774,"&lt;=1.0")</f>
        <v>0</v>
      </c>
    </row>
    <row r="41" customFormat="false" ht="15" hidden="false" customHeight="true" outlineLevel="0" collapsed="false">
      <c r="A41" s="38" t="s">
        <v>2865</v>
      </c>
      <c r="B41" s="26" t="n">
        <f aca="false">COUNTIFS('SOC Summary'!$D$3:$D$774,$A41,'SOC Summary'!$H$3:$H$774,"&gt;=0.0",'SOC Summary'!$H$3:$H$774,"&lt;0.1")</f>
        <v>1</v>
      </c>
      <c r="C41" s="26" t="n">
        <f aca="false">COUNTIFS('SOC Summary'!$D$3:$D$774,$A41,'SOC Summary'!$H$3:$H$774,"&gt;=0.1",'SOC Summary'!$H$3:$H$774,"&lt;0.2")</f>
        <v>5</v>
      </c>
      <c r="D41" s="26" t="n">
        <f aca="false">COUNTIFS('SOC Summary'!$D$3:$D$774,$A41,'SOC Summary'!$H$3:$H$774,"&gt;=0.2",'SOC Summary'!$H$3:$H$774,"&lt;0.3")</f>
        <v>3</v>
      </c>
      <c r="E41" s="26" t="n">
        <f aca="false">COUNTIFS('SOC Summary'!$D$3:$D$774,$A41,'SOC Summary'!$H$3:$H$774,"&gt;=0.3",'SOC Summary'!$H$3:$H$774,"&lt;0.4")</f>
        <v>12</v>
      </c>
      <c r="F41" s="26" t="n">
        <f aca="false">COUNTIFS('SOC Summary'!$D$3:$D$774,$A41,'SOC Summary'!$H$3:$H$774,"&gt;=0.4",'SOC Summary'!$H$3:$H$774,"&lt;0.5")</f>
        <v>12</v>
      </c>
      <c r="G41" s="26" t="n">
        <f aca="false">COUNTIFS('SOC Summary'!$D$3:$D$774,$A41,'SOC Summary'!$H$3:$H$774,"&gt;=0.5",'SOC Summary'!$H$3:$H$774,"&lt;0.6")</f>
        <v>2</v>
      </c>
      <c r="H41" s="26" t="n">
        <f aca="false">COUNTIFS('SOC Summary'!$D$3:$D$774,$A41,'SOC Summary'!$H$3:$H$774,"&gt;=0.6",'SOC Summary'!$H$3:$H$774,"&lt;0.7")</f>
        <v>0</v>
      </c>
      <c r="I41" s="26" t="n">
        <f aca="false">COUNTIFS('SOC Summary'!$D$3:$D$774,$A41,'SOC Summary'!$H$3:$H$774,"&gt;=0.7",'SOC Summary'!$H$3:$H$774,"&lt;0.8")</f>
        <v>0</v>
      </c>
      <c r="J41" s="26" t="n">
        <f aca="false">COUNTIFS('SOC Summary'!$D$3:$D$774,$A41,'SOC Summary'!$H$3:$H$774,"&gt;=0.8",'SOC Summary'!$H$3:$H$774,"&lt;0.9")</f>
        <v>0</v>
      </c>
      <c r="K41" s="26" t="n">
        <f aca="false">COUNTIFS('SOC Summary'!$D$3:$D$774,$A41,'SOC Summary'!$H$3:$H$774,"&gt;=0.9",'SOC Summary'!$H$3:$H$774,"&lt;=1.0")</f>
        <v>0</v>
      </c>
    </row>
    <row r="42" customFormat="false" ht="15" hidden="false" customHeight="true" outlineLevel="0" collapsed="false">
      <c r="A42" s="38" t="s">
        <v>2716</v>
      </c>
      <c r="B42" s="26" t="n">
        <f aca="false">COUNTIFS('SOC Summary'!$D$3:$D$774,$A42,'SOC Summary'!$H$3:$H$774,"&gt;=0.0",'SOC Summary'!$H$3:$H$774,"&lt;0.1")</f>
        <v>2</v>
      </c>
      <c r="C42" s="26" t="n">
        <f aca="false">COUNTIFS('SOC Summary'!$D$3:$D$774,$A42,'SOC Summary'!$H$3:$H$774,"&gt;=0.1",'SOC Summary'!$H$3:$H$774,"&lt;0.2")</f>
        <v>17</v>
      </c>
      <c r="D42" s="26" t="n">
        <f aca="false">COUNTIFS('SOC Summary'!$D$3:$D$774,$A42,'SOC Summary'!$H$3:$H$774,"&gt;=0.2",'SOC Summary'!$H$3:$H$774,"&lt;0.3")</f>
        <v>6</v>
      </c>
      <c r="E42" s="26" t="n">
        <f aca="false">COUNTIFS('SOC Summary'!$D$3:$D$774,$A42,'SOC Summary'!$H$3:$H$774,"&gt;=0.3",'SOC Summary'!$H$3:$H$774,"&lt;0.4")</f>
        <v>3</v>
      </c>
      <c r="F42" s="26" t="n">
        <f aca="false">COUNTIFS('SOC Summary'!$D$3:$D$774,$A42,'SOC Summary'!$H$3:$H$774,"&gt;=0.4",'SOC Summary'!$H$3:$H$774,"&lt;0.5")</f>
        <v>0</v>
      </c>
      <c r="G42" s="26" t="n">
        <f aca="false">COUNTIFS('SOC Summary'!$D$3:$D$774,$A42,'SOC Summary'!$H$3:$H$774,"&gt;=0.5",'SOC Summary'!$H$3:$H$774,"&lt;0.6")</f>
        <v>5</v>
      </c>
      <c r="H42" s="26" t="n">
        <f aca="false">COUNTIFS('SOC Summary'!$D$3:$D$774,$A42,'SOC Summary'!$H$3:$H$774,"&gt;=0.6",'SOC Summary'!$H$3:$H$774,"&lt;0.7")</f>
        <v>2</v>
      </c>
      <c r="I42" s="26" t="n">
        <f aca="false">COUNTIFS('SOC Summary'!$D$3:$D$774,$A42,'SOC Summary'!$H$3:$H$774,"&gt;=0.7",'SOC Summary'!$H$3:$H$774,"&lt;0.8")</f>
        <v>0</v>
      </c>
      <c r="J42" s="26" t="n">
        <f aca="false">COUNTIFS('SOC Summary'!$D$3:$D$774,$A42,'SOC Summary'!$H$3:$H$774,"&gt;=0.8",'SOC Summary'!$H$3:$H$774,"&lt;0.9")</f>
        <v>1</v>
      </c>
      <c r="K42" s="26" t="n">
        <f aca="false">COUNTIFS('SOC Summary'!$D$3:$D$774,$A42,'SOC Summary'!$H$3:$H$774,"&gt;=0.9",'SOC Summary'!$H$3:$H$774,"&lt;=1.0")</f>
        <v>0</v>
      </c>
    </row>
    <row r="43" customFormat="false" ht="15" hidden="false" customHeight="true" outlineLevel="0" collapsed="false">
      <c r="A43" s="38" t="s">
        <v>2730</v>
      </c>
      <c r="B43" s="26" t="n">
        <f aca="false">COUNTIFS('SOC Summary'!$D$3:$D$774,$A43,'SOC Summary'!$H$3:$H$774,"&gt;=0.0",'SOC Summary'!$H$3:$H$774,"&lt;0.1")</f>
        <v>0</v>
      </c>
      <c r="C43" s="26" t="n">
        <f aca="false">COUNTIFS('SOC Summary'!$D$3:$D$774,$A43,'SOC Summary'!$H$3:$H$774,"&gt;=0.1",'SOC Summary'!$H$3:$H$774,"&lt;0.2")</f>
        <v>1</v>
      </c>
      <c r="D43" s="26" t="n">
        <f aca="false">COUNTIFS('SOC Summary'!$D$3:$D$774,$A43,'SOC Summary'!$H$3:$H$774,"&gt;=0.2",'SOC Summary'!$H$3:$H$774,"&lt;0.3")</f>
        <v>6</v>
      </c>
      <c r="E43" s="26" t="n">
        <f aca="false">COUNTIFS('SOC Summary'!$D$3:$D$774,$A43,'SOC Summary'!$H$3:$H$774,"&gt;=0.3",'SOC Summary'!$H$3:$H$774,"&lt;0.4")</f>
        <v>13</v>
      </c>
      <c r="F43" s="26" t="n">
        <f aca="false">COUNTIFS('SOC Summary'!$D$3:$D$774,$A43,'SOC Summary'!$H$3:$H$774,"&gt;=0.4",'SOC Summary'!$H$3:$H$774,"&lt;0.5")</f>
        <v>15</v>
      </c>
      <c r="G43" s="26" t="n">
        <f aca="false">COUNTIFS('SOC Summary'!$D$3:$D$774,$A43,'SOC Summary'!$H$3:$H$774,"&gt;=0.5",'SOC Summary'!$H$3:$H$774,"&lt;0.6")</f>
        <v>11</v>
      </c>
      <c r="H43" s="26" t="n">
        <f aca="false">COUNTIFS('SOC Summary'!$D$3:$D$774,$A43,'SOC Summary'!$H$3:$H$774,"&gt;=0.6",'SOC Summary'!$H$3:$H$774,"&lt;0.7")</f>
        <v>1</v>
      </c>
      <c r="I43" s="26" t="n">
        <f aca="false">COUNTIFS('SOC Summary'!$D$3:$D$774,$A43,'SOC Summary'!$H$3:$H$774,"&gt;=0.7",'SOC Summary'!$H$3:$H$774,"&lt;0.8")</f>
        <v>0</v>
      </c>
      <c r="J43" s="26" t="n">
        <f aca="false">COUNTIFS('SOC Summary'!$D$3:$D$774,$A43,'SOC Summary'!$H$3:$H$774,"&gt;=0.8",'SOC Summary'!$H$3:$H$774,"&lt;0.9")</f>
        <v>0</v>
      </c>
      <c r="K43" s="26" t="n">
        <f aca="false">COUNTIFS('SOC Summary'!$D$3:$D$774,$A43,'SOC Summary'!$H$3:$H$774,"&gt;=0.9",'SOC Summary'!$H$3:$H$774,"&lt;=1.0")</f>
        <v>0</v>
      </c>
    </row>
    <row r="44" customFormat="false" ht="15" hidden="false" customHeight="true" outlineLevel="0" collapsed="false">
      <c r="A44" s="38" t="s">
        <v>2845</v>
      </c>
      <c r="B44" s="26" t="n">
        <f aca="false">COUNTIFS('SOC Summary'!$D$3:$D$774,$A44,'SOC Summary'!$H$3:$H$774,"&gt;=0.0",'SOC Summary'!$H$3:$H$774,"&lt;0.1")</f>
        <v>0</v>
      </c>
      <c r="C44" s="26" t="n">
        <f aca="false">COUNTIFS('SOC Summary'!$D$3:$D$774,$A44,'SOC Summary'!$H$3:$H$774,"&gt;=0.1",'SOC Summary'!$H$3:$H$774,"&lt;0.2")</f>
        <v>0</v>
      </c>
      <c r="D44" s="26" t="n">
        <f aca="false">COUNTIFS('SOC Summary'!$D$3:$D$774,$A44,'SOC Summary'!$H$3:$H$774,"&gt;=0.2",'SOC Summary'!$H$3:$H$774,"&lt;0.3")</f>
        <v>1</v>
      </c>
      <c r="E44" s="26" t="n">
        <f aca="false">COUNTIFS('SOC Summary'!$D$3:$D$774,$A44,'SOC Summary'!$H$3:$H$774,"&gt;=0.3",'SOC Summary'!$H$3:$H$774,"&lt;0.4")</f>
        <v>1</v>
      </c>
      <c r="F44" s="26" t="n">
        <f aca="false">COUNTIFS('SOC Summary'!$D$3:$D$774,$A44,'SOC Summary'!$H$3:$H$774,"&gt;=0.4",'SOC Summary'!$H$3:$H$774,"&lt;0.5")</f>
        <v>3</v>
      </c>
      <c r="G44" s="26" t="n">
        <f aca="false">COUNTIFS('SOC Summary'!$D$3:$D$774,$A44,'SOC Summary'!$H$3:$H$774,"&gt;=0.5",'SOC Summary'!$H$3:$H$774,"&lt;0.6")</f>
        <v>2</v>
      </c>
      <c r="H44" s="26" t="n">
        <f aca="false">COUNTIFS('SOC Summary'!$D$3:$D$774,$A44,'SOC Summary'!$H$3:$H$774,"&gt;=0.6",'SOC Summary'!$H$3:$H$774,"&lt;0.7")</f>
        <v>0</v>
      </c>
      <c r="I44" s="26" t="n">
        <f aca="false">COUNTIFS('SOC Summary'!$D$3:$D$774,$A44,'SOC Summary'!$H$3:$H$774,"&gt;=0.7",'SOC Summary'!$H$3:$H$774,"&lt;0.8")</f>
        <v>0</v>
      </c>
      <c r="J44" s="26" t="n">
        <f aca="false">COUNTIFS('SOC Summary'!$D$3:$D$774,$A44,'SOC Summary'!$H$3:$H$774,"&gt;=0.8",'SOC Summary'!$H$3:$H$774,"&lt;0.9")</f>
        <v>0</v>
      </c>
      <c r="K44" s="26" t="n">
        <f aca="false">COUNTIFS('SOC Summary'!$D$3:$D$774,$A44,'SOC Summary'!$H$3:$H$774,"&gt;=0.9",'SOC Summary'!$H$3:$H$774,"&lt;=1.0")</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7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K11" activeCellId="0" sqref="K11"/>
    </sheetView>
  </sheetViews>
  <sheetFormatPr defaultColWidth="8.71484375" defaultRowHeight="15" zeroHeight="false" outlineLevelRow="0" outlineLevelCol="0"/>
  <cols>
    <col collapsed="false" customWidth="true" hidden="false" outlineLevel="0" max="1" min="1" style="0" width="14"/>
    <col collapsed="false" customWidth="true" hidden="false" outlineLevel="0" max="2" min="2" style="0" width="44"/>
    <col collapsed="false" customWidth="true" hidden="false" outlineLevel="0" max="3" min="3" style="0" width="26"/>
    <col collapsed="false" customWidth="true" hidden="false" outlineLevel="0" max="9" min="4" style="0" width="14"/>
    <col collapsed="false" customWidth="true" hidden="false" outlineLevel="0" max="10" min="10" style="0" width="16"/>
    <col collapsed="false" customWidth="true" hidden="false" outlineLevel="0" max="11" min="11" style="0" width="14"/>
    <col collapsed="false" customWidth="true" hidden="false" outlineLevel="0" max="12" min="12" style="0" width="16"/>
    <col collapsed="false" customWidth="true" hidden="false" outlineLevel="0" max="13" min="13" style="0" width="14"/>
    <col collapsed="false" customWidth="true" hidden="false" outlineLevel="0" max="20" min="14" style="0" width="6"/>
    <col collapsed="false" customWidth="true" hidden="false" outlineLevel="0" max="21" min="21" style="0" width="14"/>
    <col collapsed="false" customWidth="true" hidden="false" outlineLevel="0" max="24" min="22" style="0" width="12"/>
    <col collapsed="false" customWidth="true" hidden="false" outlineLevel="0" max="25" min="25" style="0" width="8"/>
  </cols>
  <sheetData>
    <row r="1" customFormat="false" ht="17.25" hidden="false" customHeight="true" outlineLevel="0" collapsed="false">
      <c r="A1" s="2" t="s">
        <v>4589</v>
      </c>
    </row>
    <row r="2" customFormat="false" ht="27.75" hidden="false" customHeight="true" outlineLevel="0" collapsed="false">
      <c r="A2" s="39" t="s">
        <v>4590</v>
      </c>
      <c r="E2" s="3" t="s">
        <v>4591</v>
      </c>
      <c r="V2" s="40"/>
    </row>
    <row r="4" customFormat="false" ht="27.75" hidden="false" customHeight="true" outlineLevel="0" collapsed="false">
      <c r="A4" s="4" t="s">
        <v>4474</v>
      </c>
      <c r="B4" s="4" t="s">
        <v>4592</v>
      </c>
      <c r="C4" s="4" t="s">
        <v>2707</v>
      </c>
      <c r="D4" s="4" t="s">
        <v>4480</v>
      </c>
      <c r="E4" s="4" t="s">
        <v>4593</v>
      </c>
      <c r="F4" s="4" t="s">
        <v>4594</v>
      </c>
      <c r="G4" s="4" t="s">
        <v>4595</v>
      </c>
      <c r="H4" s="4" t="s">
        <v>4596</v>
      </c>
      <c r="I4" s="4" t="s">
        <v>4597</v>
      </c>
      <c r="J4" s="4" t="s">
        <v>4598</v>
      </c>
      <c r="K4" s="4" t="s">
        <v>4599</v>
      </c>
      <c r="L4" s="4" t="s">
        <v>4600</v>
      </c>
      <c r="M4" s="4" t="s">
        <v>4484</v>
      </c>
      <c r="U4" s="26" t="s">
        <v>4601</v>
      </c>
      <c r="V4" s="4"/>
      <c r="W4" s="4" t="s">
        <v>4602</v>
      </c>
      <c r="X4" s="4"/>
      <c r="Y4" s="4"/>
    </row>
    <row r="5" customFormat="false" ht="15" hidden="false" customHeight="true" outlineLevel="0" collapsed="false">
      <c r="A5" s="0" t="s">
        <v>1289</v>
      </c>
      <c r="B5" s="0" t="str">
        <f aca="false">IFERROR(INDEX('BLS OEWS May2025'!$B$3:$B$1396,MATCH($A5,'BLS OEWS May2025'!$A$3:$A$1396,0)),"")</f>
        <v>Home Health and Personal Care Aides</v>
      </c>
      <c r="C5" s="0" t="str">
        <f aca="false">INDEX('SOC Summary'!$D$3:$D$774,MATCH($A5,'SOC Summary'!$A$3:$A$774,0))</f>
        <v>Health care</v>
      </c>
      <c r="D5" s="27" t="n">
        <f aca="false">INDEX('SOC Summary'!$H$3:$H$774,MATCH($A5,'SOC Summary'!$A$3:$A$774,0))</f>
        <v>0.29</v>
      </c>
      <c r="E5" s="24" t="n">
        <v>3504230</v>
      </c>
      <c r="F5" s="24" t="n">
        <v>3689350</v>
      </c>
      <c r="G5" s="24" t="n">
        <v>3988140</v>
      </c>
      <c r="H5" s="24" t="n">
        <f aca="false">INDEX('SOC Summary'!$K$3:$K$774,MATCH($A5,'SOC Summary'!$A$3:$A$774,0))</f>
        <v>4305810</v>
      </c>
      <c r="I5" s="24" t="n">
        <f aca="false">IF(ISNUMBER(E5),H5-E5,"")</f>
        <v>801580</v>
      </c>
      <c r="J5" s="31" t="n">
        <f aca="false">IF(AND(ISNUMBER(E5),E5&gt;0),(H5-E5)/E5,"")</f>
        <v>0.228746400778488</v>
      </c>
      <c r="K5" s="24" t="n">
        <f aca="false">IF(ISNUMBER(G5),H5-G5,"")</f>
        <v>317670</v>
      </c>
      <c r="L5" s="31" t="n">
        <f aca="false">IF(AND(ISNUMBER(G5),G5&gt;0),(H5-G5)/G5,"")</f>
        <v>0.0796536731408627</v>
      </c>
      <c r="M5" s="0" t="str">
        <f aca="false">INDEX('SOC Summary'!$L$3:$L$774,MATCH($A5,'SOC Summary'!$A$3:$A$774,0))</f>
        <v>Moderate</v>
      </c>
      <c r="U5" s="26" t="s">
        <v>4603</v>
      </c>
      <c r="V5" s="26" t="n">
        <f aca="false">CORREL($D$5:$D$776,$L$5:$L$776)</f>
        <v>0.026591718558047</v>
      </c>
      <c r="X5" s="26" t="n">
        <f aca="false">_xlfn.RANK.AVG(D5,$D$5:$D$776,1)</f>
        <v>411</v>
      </c>
      <c r="Y5" s="26" t="n">
        <f aca="false">IF(L5="","",_xlfn.RANK.AVG(L5,$L$5:$L$776,1))</f>
        <v>687</v>
      </c>
    </row>
    <row r="6" customFormat="false" ht="15" hidden="false" customHeight="true" outlineLevel="0" collapsed="false">
      <c r="A6" s="0" t="s">
        <v>1638</v>
      </c>
      <c r="B6" s="0" t="str">
        <f aca="false">IFERROR(INDEX('BLS OEWS May2025'!$B$3:$B$1396,MATCH($A6,'BLS OEWS May2025'!$A$3:$A$1396,0)),"")</f>
        <v>Retail Salespersons</v>
      </c>
      <c r="C6" s="0" t="str">
        <f aca="false">INDEX('SOC Summary'!$D$3:$D$774,MATCH($A6,'SOC Summary'!$A$3:$A$774,0))</f>
        <v>Sales</v>
      </c>
      <c r="D6" s="27" t="n">
        <f aca="false">INDEX('SOC Summary'!$H$3:$H$774,MATCH($A6,'SOC Summary'!$A$3:$A$774,0))</f>
        <v>0.34</v>
      </c>
      <c r="E6" s="24" t="n">
        <v>3640040</v>
      </c>
      <c r="F6" s="24" t="n">
        <v>3684740</v>
      </c>
      <c r="G6" s="24" t="n">
        <v>3800250</v>
      </c>
      <c r="H6" s="24" t="n">
        <f aca="false">INDEX('SOC Summary'!$K$3:$K$774,MATCH($A6,'SOC Summary'!$A$3:$A$774,0))</f>
        <v>3897860</v>
      </c>
      <c r="I6" s="24" t="n">
        <f aca="false">IF(ISNUMBER(E6),H6-E6,"")</f>
        <v>257820</v>
      </c>
      <c r="J6" s="31" t="n">
        <f aca="false">IF(AND(ISNUMBER(E6),E6&gt;0),(H6-E6)/E6,"")</f>
        <v>0.0708288919901979</v>
      </c>
      <c r="K6" s="24" t="n">
        <f aca="false">IF(ISNUMBER(G6),H6-G6,"")</f>
        <v>97610</v>
      </c>
      <c r="L6" s="31" t="n">
        <f aca="false">IF(AND(ISNUMBER(G6),G6&gt;0),(H6-G6)/G6,"")</f>
        <v>0.0256851522926123</v>
      </c>
      <c r="M6" s="0" t="str">
        <f aca="false">INDEX('SOC Summary'!$L$3:$L$774,MATCH($A6,'SOC Summary'!$A$3:$A$774,0))</f>
        <v>Moderate</v>
      </c>
      <c r="U6" s="26" t="s">
        <v>4604</v>
      </c>
      <c r="V6" s="26" t="n">
        <f aca="false">CORREL($X$5:$X$776,$Y$5:$Y$776)</f>
        <v>0.06048475346677</v>
      </c>
      <c r="X6" s="26" t="n">
        <f aca="false">_xlfn.RANK.AVG(D6,$D$5:$D$776,1)</f>
        <v>456</v>
      </c>
      <c r="Y6" s="26" t="n">
        <f aca="false">IF(L6="","",_xlfn.RANK.AVG(L6,$L$5:$L$776,1))</f>
        <v>495</v>
      </c>
    </row>
    <row r="7" customFormat="false" ht="15" hidden="false" customHeight="true" outlineLevel="0" collapsed="false">
      <c r="A7" s="0" t="s">
        <v>1450</v>
      </c>
      <c r="B7" s="0" t="str">
        <f aca="false">IFERROR(INDEX('BLS OEWS May2025'!$B$3:$B$1396,MATCH($A7,'BLS OEWS May2025'!$A$3:$A$1396,0)),"")</f>
        <v>Fast Food and Counter Workers</v>
      </c>
      <c r="C7" s="0" t="str">
        <f aca="false">INDEX('SOC Summary'!$D$3:$D$774,MATCH($A7,'SOC Summary'!$A$3:$A$774,0))</f>
        <v>Services and other</v>
      </c>
      <c r="D7" s="27" t="n">
        <f aca="false">INDEX('SOC Summary'!$H$3:$H$774,MATCH($A7,'SOC Summary'!$A$3:$A$774,0))</f>
        <v>0.11</v>
      </c>
      <c r="E7" s="24" t="n">
        <v>3325050</v>
      </c>
      <c r="F7" s="24" t="n">
        <v>3676580</v>
      </c>
      <c r="G7" s="24" t="n">
        <v>3780930</v>
      </c>
      <c r="H7" s="24" t="n">
        <f aca="false">INDEX('SOC Summary'!$K$3:$K$774,MATCH($A7,'SOC Summary'!$A$3:$A$774,0))</f>
        <v>3854050</v>
      </c>
      <c r="I7" s="24" t="n">
        <f aca="false">IF(ISNUMBER(E7),H7-E7,"")</f>
        <v>529000</v>
      </c>
      <c r="J7" s="31" t="n">
        <f aca="false">IF(AND(ISNUMBER(E7),E7&gt;0),(H7-E7)/E7,"")</f>
        <v>0.159095351949595</v>
      </c>
      <c r="K7" s="24" t="n">
        <f aca="false">IF(ISNUMBER(G7),H7-G7,"")</f>
        <v>73120</v>
      </c>
      <c r="L7" s="31" t="n">
        <f aca="false">IF(AND(ISNUMBER(G7),G7&gt;0),(H7-G7)/G7,"")</f>
        <v>0.0193391572972787</v>
      </c>
      <c r="M7" s="0" t="str">
        <f aca="false">INDEX('SOC Summary'!$L$3:$L$774,MATCH($A7,'SOC Summary'!$A$3:$A$774,0))</f>
        <v>Low</v>
      </c>
      <c r="X7" s="26" t="n">
        <f aca="false">_xlfn.RANK.AVG(D7,$D$5:$D$776,1)</f>
        <v>190</v>
      </c>
      <c r="Y7" s="26" t="n">
        <f aca="false">IF(L7="","",_xlfn.RANK.AVG(L7,$L$5:$L$776,1))</f>
        <v>465</v>
      </c>
    </row>
    <row r="8" customFormat="false" ht="15" hidden="false" customHeight="true" outlineLevel="0" collapsed="false">
      <c r="A8" s="0" t="s">
        <v>183</v>
      </c>
      <c r="B8" s="0" t="str">
        <f aca="false">IFERROR(INDEX('BLS OEWS May2025'!$B$3:$B$1396,MATCH($A8,'BLS OEWS May2025'!$A$3:$A$1396,0)),"")</f>
        <v>General and Operations Managers</v>
      </c>
      <c r="C8" s="0" t="str">
        <f aca="false">INDEX('SOC Summary'!$D$3:$D$774,MATCH($A8,'SOC Summary'!$A$3:$A$774,0))</f>
        <v>Management</v>
      </c>
      <c r="D8" s="27" t="n">
        <f aca="false">INDEX('SOC Summary'!$H$3:$H$774,MATCH($A8,'SOC Summary'!$A$3:$A$774,0))</f>
        <v>0.39</v>
      </c>
      <c r="E8" s="24" t="n">
        <v>3376680</v>
      </c>
      <c r="F8" s="24" t="n">
        <v>3507810</v>
      </c>
      <c r="G8" s="24" t="n">
        <v>3584420</v>
      </c>
      <c r="H8" s="24" t="n">
        <f aca="false">INDEX('SOC Summary'!$K$3:$K$774,MATCH($A8,'SOC Summary'!$A$3:$A$774,0))</f>
        <v>3503020</v>
      </c>
      <c r="I8" s="24" t="n">
        <f aca="false">IF(ISNUMBER(E8),H8-E8,"")</f>
        <v>126340</v>
      </c>
      <c r="J8" s="31" t="n">
        <f aca="false">IF(AND(ISNUMBER(E8),E8&gt;0),(H8-E8)/E8,"")</f>
        <v>0.03741544949477</v>
      </c>
      <c r="K8" s="24" t="n">
        <f aca="false">IF(ISNUMBER(G8),H8-G8,"")</f>
        <v>-81400</v>
      </c>
      <c r="L8" s="31" t="n">
        <f aca="false">IF(AND(ISNUMBER(G8),G8&gt;0),(H8-G8)/G8,"")</f>
        <v>-0.0227093923145167</v>
      </c>
      <c r="M8" s="0" t="str">
        <f aca="false">INDEX('SOC Summary'!$L$3:$L$774,MATCH($A8,'SOC Summary'!$A$3:$A$774,0))</f>
        <v>Elevated</v>
      </c>
      <c r="X8" s="26" t="n">
        <f aca="false">_xlfn.RANK.AVG(D8,$D$5:$D$776,1)</f>
        <v>507</v>
      </c>
      <c r="Y8" s="26" t="n">
        <f aca="false">IF(L8="","",_xlfn.RANK.AVG(L8,$L$5:$L$776,1))</f>
        <v>262</v>
      </c>
    </row>
    <row r="9" customFormat="false" ht="15" hidden="false" customHeight="true" outlineLevel="0" collapsed="false">
      <c r="A9" s="0" t="s">
        <v>1156</v>
      </c>
      <c r="B9" s="0" t="str">
        <f aca="false">IFERROR(INDEX('BLS OEWS May2025'!$B$3:$B$1396,MATCH($A9,'BLS OEWS May2025'!$A$3:$A$1396,0)),"")</f>
        <v>Registered Nurses</v>
      </c>
      <c r="C9" s="0" t="str">
        <f aca="false">INDEX('SOC Summary'!$D$3:$D$774,MATCH($A9,'SOC Summary'!$A$3:$A$774,0))</f>
        <v>Health care</v>
      </c>
      <c r="D9" s="27" t="n">
        <f aca="false">INDEX('SOC Summary'!$H$3:$H$774,MATCH($A9,'SOC Summary'!$A$3:$A$774,0))</f>
        <v>0.314</v>
      </c>
      <c r="E9" s="24" t="n">
        <v>3072700</v>
      </c>
      <c r="F9" s="24" t="n">
        <v>3175390</v>
      </c>
      <c r="G9" s="24" t="n">
        <v>3282010</v>
      </c>
      <c r="H9" s="24" t="n">
        <f aca="false">INDEX('SOC Summary'!$K$3:$K$774,MATCH($A9,'SOC Summary'!$A$3:$A$774,0))</f>
        <v>3379720</v>
      </c>
      <c r="I9" s="24" t="n">
        <f aca="false">IF(ISNUMBER(E9),H9-E9,"")</f>
        <v>307020</v>
      </c>
      <c r="J9" s="31" t="n">
        <f aca="false">IF(AND(ISNUMBER(E9),E9&gt;0),(H9-E9)/E9,"")</f>
        <v>0.0999186383311095</v>
      </c>
      <c r="K9" s="24" t="n">
        <f aca="false">IF(ISNUMBER(G9),H9-G9,"")</f>
        <v>97710</v>
      </c>
      <c r="L9" s="31" t="n">
        <f aca="false">IF(AND(ISNUMBER(G9),G9&gt;0),(H9-G9)/G9,"")</f>
        <v>0.029771390093266</v>
      </c>
      <c r="M9" s="0" t="str">
        <f aca="false">INDEX('SOC Summary'!$L$3:$L$774,MATCH($A9,'SOC Summary'!$A$3:$A$774,0))</f>
        <v>Moderate</v>
      </c>
      <c r="X9" s="26" t="n">
        <f aca="false">_xlfn.RANK.AVG(D9,$D$5:$D$776,1)</f>
        <v>430</v>
      </c>
      <c r="Y9" s="26" t="n">
        <f aca="false">IF(L9="","",_xlfn.RANK.AVG(L9,$L$5:$L$776,1))</f>
        <v>521</v>
      </c>
    </row>
    <row r="10" customFormat="false" ht="41.25" hidden="false" customHeight="true" outlineLevel="0" collapsed="false">
      <c r="A10" s="0" t="s">
        <v>1627</v>
      </c>
      <c r="B10" s="0" t="str">
        <f aca="false">IFERROR(INDEX('BLS OEWS May2025'!$B$3:$B$1396,MATCH($A10,'BLS OEWS May2025'!$A$3:$A$1396,0)),"")</f>
        <v>Cashiers</v>
      </c>
      <c r="C10" s="0" t="str">
        <f aca="false">INDEX('SOC Summary'!$D$3:$D$774,MATCH($A10,'SOC Summary'!$A$3:$A$774,0))</f>
        <v>Sales</v>
      </c>
      <c r="D10" s="27" t="n">
        <f aca="false">INDEX('SOC Summary'!$H$3:$H$774,MATCH($A10,'SOC Summary'!$A$3:$A$774,0))</f>
        <v>0.15</v>
      </c>
      <c r="E10" s="24" t="n">
        <v>3296040</v>
      </c>
      <c r="F10" s="24" t="n">
        <v>3298660</v>
      </c>
      <c r="G10" s="24" t="n">
        <v>3148030</v>
      </c>
      <c r="H10" s="24" t="n">
        <f aca="false">INDEX('SOC Summary'!$K$3:$K$774,MATCH($A10,'SOC Summary'!$A$3:$A$774,0))</f>
        <v>3089410</v>
      </c>
      <c r="I10" s="24" t="n">
        <f aca="false">IF(ISNUMBER(E10),H10-E10,"")</f>
        <v>-206630</v>
      </c>
      <c r="J10" s="31" t="n">
        <f aca="false">IF(AND(ISNUMBER(E10),E10&gt;0),(H10-E10)/E10,"")</f>
        <v>-0.0626903799711169</v>
      </c>
      <c r="K10" s="24" t="n">
        <f aca="false">IF(ISNUMBER(G10),H10-G10,"")</f>
        <v>-58620</v>
      </c>
      <c r="L10" s="31" t="n">
        <f aca="false">IF(AND(ISNUMBER(G10),G10&gt;0),(H10-G10)/G10,"")</f>
        <v>-0.0186211694297704</v>
      </c>
      <c r="M10" s="0" t="str">
        <f aca="false">INDEX('SOC Summary'!$L$3:$L$774,MATCH($A10,'SOC Summary'!$A$3:$A$774,0))</f>
        <v>Low</v>
      </c>
      <c r="X10" s="26" t="n">
        <f aca="false">_xlfn.RANK.AVG(D10,$D$5:$D$776,1)</f>
        <v>250.5</v>
      </c>
      <c r="Y10" s="26" t="n">
        <f aca="false">IF(L10="","",_xlfn.RANK.AVG(L10,$L$5:$L$776,1))</f>
        <v>285</v>
      </c>
    </row>
    <row r="11" customFormat="false" ht="15" hidden="false" customHeight="true" outlineLevel="0" collapsed="false">
      <c r="A11" s="0" t="s">
        <v>2677</v>
      </c>
      <c r="B11" s="0" t="str">
        <f aca="false">IFERROR(INDEX('BLS OEWS May2025'!$B$3:$B$1396,MATCH($A11,'BLS OEWS May2025'!$A$3:$A$1396,0)),"")</f>
        <v>Laborers and Freight, Stock, and Material Movers, Hand</v>
      </c>
      <c r="C11" s="0" t="str">
        <f aca="false">INDEX('SOC Summary'!$D$3:$D$774,MATCH($A11,'SOC Summary'!$A$3:$A$774,0))</f>
        <v>Production, construction and transportation</v>
      </c>
      <c r="D11" s="27" t="n">
        <f aca="false">INDEX('SOC Summary'!$H$3:$H$774,MATCH($A11,'SOC Summary'!$A$3:$A$774,0))</f>
        <v>0.08</v>
      </c>
      <c r="E11" s="24" t="n">
        <v>2934050</v>
      </c>
      <c r="F11" s="24" t="n">
        <v>3008300</v>
      </c>
      <c r="G11" s="24" t="n">
        <v>2982530</v>
      </c>
      <c r="H11" s="24" t="n">
        <f aca="false">INDEX('SOC Summary'!$K$3:$K$774,MATCH($A11,'SOC Summary'!$A$3:$A$774,0))</f>
        <v>2950280</v>
      </c>
      <c r="I11" s="24" t="n">
        <f aca="false">IF(ISNUMBER(E11),H11-E11,"")</f>
        <v>16230</v>
      </c>
      <c r="J11" s="31" t="n">
        <f aca="false">IF(AND(ISNUMBER(E11),E11&gt;0),(H11-E11)/E11,"")</f>
        <v>0.00553160307424891</v>
      </c>
      <c r="K11" s="24" t="n">
        <f aca="false">IF(ISNUMBER(G11),H11-G11,"")</f>
        <v>-32250</v>
      </c>
      <c r="L11" s="31" t="n">
        <f aca="false">IF(AND(ISNUMBER(G11),G11&gt;0),(H11-G11)/G11,"")</f>
        <v>-0.0108129675141574</v>
      </c>
      <c r="M11" s="0" t="str">
        <f aca="false">INDEX('SOC Summary'!$L$3:$L$774,MATCH($A11,'SOC Summary'!$A$3:$A$774,0))</f>
        <v>Low</v>
      </c>
      <c r="X11" s="26" t="n">
        <f aca="false">_xlfn.RANK.AVG(D11,$D$5:$D$776,1)</f>
        <v>147</v>
      </c>
      <c r="Y11" s="26" t="n">
        <f aca="false">IF(L11="","",_xlfn.RANK.AVG(L11,$L$5:$L$776,1))</f>
        <v>316</v>
      </c>
    </row>
    <row r="12" customFormat="false" ht="15" hidden="false" customHeight="true" outlineLevel="0" collapsed="false">
      <c r="A12" s="0" t="s">
        <v>2683</v>
      </c>
      <c r="B12" s="0" t="str">
        <f aca="false">IFERROR(INDEX('BLS OEWS May2025'!$B$3:$B$1396,MATCH($A12,'BLS OEWS May2025'!$A$3:$A$1396,0)),"")</f>
        <v>Stockers and Order Fillers</v>
      </c>
      <c r="C12" s="0" t="str">
        <f aca="false">INDEX('SOC Summary'!$D$3:$D$774,MATCH($A12,'SOC Summary'!$A$3:$A$774,0))</f>
        <v>Production, construction and transportation</v>
      </c>
      <c r="D12" s="27" t="n">
        <f aca="false">INDEX('SOC Summary'!$H$3:$H$774,MATCH($A12,'SOC Summary'!$A$3:$A$774,0))</f>
        <v>0.33</v>
      </c>
      <c r="E12" s="24" t="n">
        <v>2842060</v>
      </c>
      <c r="F12" s="24" t="n">
        <v>2872680</v>
      </c>
      <c r="G12" s="24" t="n">
        <v>2779530</v>
      </c>
      <c r="H12" s="24" t="n">
        <f aca="false">INDEX('SOC Summary'!$K$3:$K$774,MATCH($A12,'SOC Summary'!$A$3:$A$774,0))</f>
        <v>2833810</v>
      </c>
      <c r="I12" s="24" t="n">
        <f aca="false">IF(ISNUMBER(E12),H12-E12,"")</f>
        <v>-8250</v>
      </c>
      <c r="J12" s="31" t="n">
        <f aca="false">IF(AND(ISNUMBER(E12),E12&gt;0),(H12-E12)/E12,"")</f>
        <v>-0.0029028240079379</v>
      </c>
      <c r="K12" s="24" t="n">
        <f aca="false">IF(ISNUMBER(G12),H12-G12,"")</f>
        <v>54280</v>
      </c>
      <c r="L12" s="31" t="n">
        <f aca="false">IF(AND(ISNUMBER(G12),G12&gt;0),(H12-G12)/G12,"")</f>
        <v>0.0195284814339115</v>
      </c>
      <c r="M12" s="0" t="str">
        <f aca="false">INDEX('SOC Summary'!$L$3:$L$774,MATCH($A12,'SOC Summary'!$A$3:$A$774,0))</f>
        <v>Moderate</v>
      </c>
      <c r="X12" s="26" t="n">
        <f aca="false">_xlfn.RANK.AVG(D12,$D$5:$D$776,1)</f>
        <v>446</v>
      </c>
      <c r="Y12" s="26" t="n">
        <f aca="false">IF(L12="","",_xlfn.RANK.AVG(L12,$L$5:$L$776,1))</f>
        <v>467</v>
      </c>
    </row>
    <row r="13" customFormat="false" ht="15" hidden="false" customHeight="true" outlineLevel="0" collapsed="false">
      <c r="A13" s="0" t="s">
        <v>1752</v>
      </c>
      <c r="B13" s="0" t="str">
        <f aca="false">IFERROR(INDEX('BLS OEWS May2025'!$B$3:$B$1396,MATCH($A13,'BLS OEWS May2025'!$A$3:$A$1396,0)),"")</f>
        <v>Customer Service Representatives</v>
      </c>
      <c r="C13" s="0" t="str">
        <f aca="false">INDEX('SOC Summary'!$D$3:$D$774,MATCH($A13,'SOC Summary'!$A$3:$A$774,0))</f>
        <v>Office support</v>
      </c>
      <c r="D13" s="27" t="n">
        <f aca="false">INDEX('SOC Summary'!$H$3:$H$774,MATCH($A13,'SOC Summary'!$A$3:$A$774,0))</f>
        <v>0.57</v>
      </c>
      <c r="E13" s="24" t="n">
        <v>2879840</v>
      </c>
      <c r="F13" s="24" t="n">
        <v>2858710</v>
      </c>
      <c r="G13" s="24" t="n">
        <v>2725930</v>
      </c>
      <c r="H13" s="24" t="n">
        <f aca="false">INDEX('SOC Summary'!$K$3:$K$774,MATCH($A13,'SOC Summary'!$A$3:$A$774,0))</f>
        <v>2595750</v>
      </c>
      <c r="I13" s="24" t="n">
        <f aca="false">IF(ISNUMBER(E13),H13-E13,"")</f>
        <v>-284090</v>
      </c>
      <c r="J13" s="31" t="n">
        <f aca="false">IF(AND(ISNUMBER(E13),E13&gt;0),(H13-E13)/E13,"")</f>
        <v>-0.0986478415467526</v>
      </c>
      <c r="K13" s="24" t="n">
        <f aca="false">IF(ISNUMBER(G13),H13-G13,"")</f>
        <v>-130180</v>
      </c>
      <c r="L13" s="31" t="n">
        <f aca="false">IF(AND(ISNUMBER(G13),G13&gt;0),(H13-G13)/G13,"")</f>
        <v>-0.0477561786252765</v>
      </c>
      <c r="M13" s="0" t="str">
        <f aca="false">INDEX('SOC Summary'!$L$3:$L$774,MATCH($A13,'SOC Summary'!$A$3:$A$774,0))</f>
        <v>High</v>
      </c>
      <c r="X13" s="26" t="n">
        <f aca="false">_xlfn.RANK.AVG(D13,$D$5:$D$776,1)</f>
        <v>708</v>
      </c>
      <c r="Y13" s="26" t="n">
        <f aca="false">IF(L13="","",_xlfn.RANK.AVG(L13,$L$5:$L$776,1))</f>
        <v>175</v>
      </c>
    </row>
    <row r="14" customFormat="false" ht="15" hidden="false" customHeight="true" outlineLevel="0" collapsed="false">
      <c r="A14" s="0" t="s">
        <v>1854</v>
      </c>
      <c r="B14" s="0" t="str">
        <f aca="false">IFERROR(INDEX('BLS OEWS May2025'!$B$3:$B$1396,MATCH($A14,'BLS OEWS May2025'!$A$3:$A$1396,0)),"")</f>
        <v>Office Clerks, General</v>
      </c>
      <c r="C14" s="0" t="str">
        <f aca="false">INDEX('SOC Summary'!$D$3:$D$774,MATCH($A14,'SOC Summary'!$A$3:$A$774,0))</f>
        <v>Office support</v>
      </c>
      <c r="D14" s="27" t="n">
        <f aca="false">INDEX('SOC Summary'!$H$3:$H$774,MATCH($A14,'SOC Summary'!$A$3:$A$774,0))</f>
        <v>0.6</v>
      </c>
      <c r="E14" s="24" t="n">
        <v>2517350</v>
      </c>
      <c r="F14" s="24" t="n">
        <v>2496370</v>
      </c>
      <c r="G14" s="24" t="n">
        <v>2510550</v>
      </c>
      <c r="H14" s="24" t="n">
        <f aca="false">INDEX('SOC Summary'!$K$3:$K$774,MATCH($A14,'SOC Summary'!$A$3:$A$774,0))</f>
        <v>2464940</v>
      </c>
      <c r="I14" s="24" t="n">
        <f aca="false">IF(ISNUMBER(E14),H14-E14,"")</f>
        <v>-52410</v>
      </c>
      <c r="J14" s="31" t="n">
        <f aca="false">IF(AND(ISNUMBER(E14),E14&gt;0),(H14-E14)/E14,"")</f>
        <v>-0.0208195125826762</v>
      </c>
      <c r="K14" s="24" t="n">
        <f aca="false">IF(ISNUMBER(G14),H14-G14,"")</f>
        <v>-45610</v>
      </c>
      <c r="L14" s="31" t="n">
        <f aca="false">IF(AND(ISNUMBER(G14),G14&gt;0),(H14-G14)/G14,"")</f>
        <v>-0.0181673338511482</v>
      </c>
      <c r="M14" s="0" t="str">
        <f aca="false">INDEX('SOC Summary'!$L$3:$L$774,MATCH($A14,'SOC Summary'!$A$3:$A$774,0))</f>
        <v>High</v>
      </c>
      <c r="X14" s="26" t="n">
        <f aca="false">_xlfn.RANK.AVG(D14,$D$5:$D$776,1)</f>
        <v>729</v>
      </c>
      <c r="Y14" s="26" t="n">
        <f aca="false">IF(L14="","",_xlfn.RANK.AVG(L14,$L$5:$L$776,1))</f>
        <v>292</v>
      </c>
    </row>
    <row r="15" customFormat="false" ht="15" hidden="false" customHeight="true" outlineLevel="0" collapsed="false">
      <c r="A15" s="0" t="s">
        <v>1453</v>
      </c>
      <c r="B15" s="0" t="str">
        <f aca="false">IFERROR(INDEX('BLS OEWS May2025'!$B$3:$B$1396,MATCH($A15,'BLS OEWS May2025'!$A$3:$A$1396,0)),"")</f>
        <v>Waiters and Waitresses</v>
      </c>
      <c r="C15" s="0" t="str">
        <f aca="false">INDEX('SOC Summary'!$D$3:$D$774,MATCH($A15,'SOC Summary'!$A$3:$A$774,0))</f>
        <v>Services and other</v>
      </c>
      <c r="D15" s="27" t="n">
        <f aca="false">INDEX('SOC Summary'!$H$3:$H$774,MATCH($A15,'SOC Summary'!$A$3:$A$774,0))</f>
        <v>0.19</v>
      </c>
      <c r="E15" s="24" t="n">
        <v>2122210</v>
      </c>
      <c r="F15" s="24" t="n">
        <v>2237850</v>
      </c>
      <c r="G15" s="24" t="n">
        <v>2302690</v>
      </c>
      <c r="H15" s="24" t="n">
        <f aca="false">INDEX('SOC Summary'!$K$3:$K$774,MATCH($A15,'SOC Summary'!$A$3:$A$774,0))</f>
        <v>2270910</v>
      </c>
      <c r="I15" s="24" t="n">
        <f aca="false">IF(ISNUMBER(E15),H15-E15,"")</f>
        <v>148700</v>
      </c>
      <c r="J15" s="31" t="n">
        <f aca="false">IF(AND(ISNUMBER(E15),E15&gt;0),(H15-E15)/E15,"")</f>
        <v>0.0700684663628953</v>
      </c>
      <c r="K15" s="24" t="n">
        <f aca="false">IF(ISNUMBER(G15),H15-G15,"")</f>
        <v>-31780</v>
      </c>
      <c r="L15" s="31" t="n">
        <f aca="false">IF(AND(ISNUMBER(G15),G15&gt;0),(H15-G15)/G15,"")</f>
        <v>-0.0138012498425754</v>
      </c>
      <c r="M15" s="0" t="str">
        <f aca="false">INDEX('SOC Summary'!$L$3:$L$774,MATCH($A15,'SOC Summary'!$A$3:$A$774,0))</f>
        <v>Low</v>
      </c>
      <c r="X15" s="26" t="n">
        <f aca="false">_xlfn.RANK.AVG(D15,$D$5:$D$776,1)</f>
        <v>301</v>
      </c>
      <c r="Y15" s="26" t="n">
        <f aca="false">IF(L15="","",_xlfn.RANK.AVG(L15,$L$5:$L$776,1))</f>
        <v>305</v>
      </c>
    </row>
    <row r="16" customFormat="false" ht="15" hidden="false" customHeight="true" outlineLevel="0" collapsed="false">
      <c r="A16" s="0" t="s">
        <v>1486</v>
      </c>
      <c r="B16" s="0" t="str">
        <f aca="false">IFERROR(INDEX('BLS OEWS May2025'!$B$3:$B$1396,MATCH($A16,'BLS OEWS May2025'!$A$3:$A$1396,0)),"")</f>
        <v>Janitors and Cleaners, Except Maids and Housekeeping Cleaners</v>
      </c>
      <c r="C16" s="0" t="str">
        <f aca="false">INDEX('SOC Summary'!$D$3:$D$774,MATCH($A16,'SOC Summary'!$A$3:$A$774,0))</f>
        <v>Services and other</v>
      </c>
      <c r="D16" s="27" t="n">
        <f aca="false">INDEX('SOC Summary'!$H$3:$H$774,MATCH($A16,'SOC Summary'!$A$3:$A$774,0))</f>
        <v>0.07</v>
      </c>
      <c r="E16" s="24" t="n">
        <v>2148350</v>
      </c>
      <c r="F16" s="24" t="n">
        <v>2172500</v>
      </c>
      <c r="G16" s="24" t="n">
        <v>2199900</v>
      </c>
      <c r="H16" s="24" t="n">
        <f aca="false">INDEX('SOC Summary'!$K$3:$K$774,MATCH($A16,'SOC Summary'!$A$3:$A$774,0))</f>
        <v>2209760</v>
      </c>
      <c r="I16" s="24" t="n">
        <f aca="false">IF(ISNUMBER(E16),H16-E16,"")</f>
        <v>61410</v>
      </c>
      <c r="J16" s="31" t="n">
        <f aca="false">IF(AND(ISNUMBER(E16),E16&gt;0),(H16-E16)/E16,"")</f>
        <v>0.0285847278143692</v>
      </c>
      <c r="K16" s="24" t="n">
        <f aca="false">IF(ISNUMBER(G16),H16-G16,"")</f>
        <v>9860</v>
      </c>
      <c r="L16" s="31" t="n">
        <f aca="false">IF(AND(ISNUMBER(G16),G16&gt;0),(H16-G16)/G16,"")</f>
        <v>0.00448202191008682</v>
      </c>
      <c r="M16" s="0" t="str">
        <f aca="false">INDEX('SOC Summary'!$L$3:$L$774,MATCH($A16,'SOC Summary'!$A$3:$A$774,0))</f>
        <v>Low</v>
      </c>
      <c r="X16" s="26" t="n">
        <f aca="false">_xlfn.RANK.AVG(D16,$D$5:$D$776,1)</f>
        <v>131.5</v>
      </c>
      <c r="Y16" s="26" t="n">
        <f aca="false">IF(L16="","",_xlfn.RANK.AVG(L16,$L$5:$L$776,1))</f>
        <v>376</v>
      </c>
    </row>
    <row r="17" customFormat="false" ht="15" hidden="false" customHeight="true" outlineLevel="0" collapsed="false">
      <c r="A17" s="0" t="s">
        <v>2576</v>
      </c>
      <c r="B17" s="0" t="str">
        <f aca="false">IFERROR(INDEX('BLS OEWS May2025'!$B$3:$B$1396,MATCH($A17,'BLS OEWS May2025'!$A$3:$A$1396,0)),"")</f>
        <v>Heavy and Tractor-Trailer Truck Drivers</v>
      </c>
      <c r="C17" s="0" t="str">
        <f aca="false">INDEX('SOC Summary'!$D$3:$D$774,MATCH($A17,'SOC Summary'!$A$3:$A$774,0))</f>
        <v>Production, construction and transportation</v>
      </c>
      <c r="D17" s="27" t="n">
        <f aca="false">INDEX('SOC Summary'!$H$3:$H$774,MATCH($A17,'SOC Summary'!$A$3:$A$774,0))</f>
        <v>0.2</v>
      </c>
      <c r="E17" s="24" t="n">
        <v>1984180</v>
      </c>
      <c r="F17" s="24" t="n">
        <v>2044400</v>
      </c>
      <c r="G17" s="24" t="n">
        <v>2070480</v>
      </c>
      <c r="H17" s="24" t="n">
        <f aca="false">INDEX('SOC Summary'!$K$3:$K$774,MATCH($A17,'SOC Summary'!$A$3:$A$774,0))</f>
        <v>2062040</v>
      </c>
      <c r="I17" s="24" t="n">
        <f aca="false">IF(ISNUMBER(E17),H17-E17,"")</f>
        <v>77860</v>
      </c>
      <c r="J17" s="31" t="n">
        <f aca="false">IF(AND(ISNUMBER(E17),E17&gt;0),(H17-E17)/E17,"")</f>
        <v>0.0392403914967392</v>
      </c>
      <c r="K17" s="24" t="n">
        <f aca="false">IF(ISNUMBER(G17),H17-G17,"")</f>
        <v>-8440</v>
      </c>
      <c r="L17" s="31" t="n">
        <f aca="false">IF(AND(ISNUMBER(G17),G17&gt;0),(H17-G17)/G17,"")</f>
        <v>-0.0040763494455392</v>
      </c>
      <c r="M17" s="0" t="str">
        <f aca="false">INDEX('SOC Summary'!$L$3:$L$774,MATCH($A17,'SOC Summary'!$A$3:$A$774,0))</f>
        <v>Moderate</v>
      </c>
      <c r="X17" s="26" t="n">
        <f aca="false">_xlfn.RANK.AVG(D17,$D$5:$D$776,1)</f>
        <v>314</v>
      </c>
      <c r="Y17" s="26" t="n">
        <f aca="false">IF(L17="","",_xlfn.RANK.AVG(L17,$L$5:$L$776,1))</f>
        <v>339</v>
      </c>
    </row>
    <row r="18" customFormat="false" ht="15" hidden="false" customHeight="true" outlineLevel="0" collapsed="false">
      <c r="A18" s="0" t="s">
        <v>1833</v>
      </c>
      <c r="B18" s="0" t="str">
        <f aca="false">IFERROR(INDEX('BLS OEWS May2025'!$B$3:$B$1396,MATCH($A18,'BLS OEWS May2025'!$A$3:$A$1396,0)),"")</f>
        <v>Secretaries and Administrative Assistants, Except Legal, Medical, and Executive</v>
      </c>
      <c r="C18" s="0" t="str">
        <f aca="false">INDEX('SOC Summary'!$D$3:$D$774,MATCH($A18,'SOC Summary'!$A$3:$A$774,0))</f>
        <v>Office support</v>
      </c>
      <c r="D18" s="27" t="n">
        <f aca="false">INDEX('SOC Summary'!$H$3:$H$774,MATCH($A18,'SOC Summary'!$A$3:$A$774,0))</f>
        <v>0.62</v>
      </c>
      <c r="E18" s="24" t="n">
        <v>1826710</v>
      </c>
      <c r="F18" s="24" t="n">
        <v>1785430</v>
      </c>
      <c r="G18" s="24" t="n">
        <v>1737820</v>
      </c>
      <c r="H18" s="24" t="n">
        <f aca="false">INDEX('SOC Summary'!$K$3:$K$774,MATCH($A18,'SOC Summary'!$A$3:$A$774,0))</f>
        <v>1706790</v>
      </c>
      <c r="I18" s="24" t="n">
        <f aca="false">IF(ISNUMBER(E18),H18-E18,"")</f>
        <v>-119920</v>
      </c>
      <c r="J18" s="31" t="n">
        <f aca="false">IF(AND(ISNUMBER(E18),E18&gt;0),(H18-E18)/E18,"")</f>
        <v>-0.0656480776915876</v>
      </c>
      <c r="K18" s="24" t="n">
        <f aca="false">IF(ISNUMBER(G18),H18-G18,"")</f>
        <v>-31030</v>
      </c>
      <c r="L18" s="31" t="n">
        <f aca="false">IF(AND(ISNUMBER(G18),G18&gt;0),(H18-G18)/G18,"")</f>
        <v>-0.0178557042731698</v>
      </c>
      <c r="M18" s="0" t="str">
        <f aca="false">INDEX('SOC Summary'!$L$3:$L$774,MATCH($A18,'SOC Summary'!$A$3:$A$774,0))</f>
        <v>High</v>
      </c>
      <c r="X18" s="26" t="n">
        <f aca="false">_xlfn.RANK.AVG(D18,$D$5:$D$776,1)</f>
        <v>735</v>
      </c>
      <c r="Y18" s="26" t="n">
        <f aca="false">IF(L18="","",_xlfn.RANK.AVG(L18,$L$5:$L$776,1))</f>
        <v>294</v>
      </c>
    </row>
    <row r="19" customFormat="false" ht="15" hidden="false" customHeight="true" outlineLevel="0" collapsed="false">
      <c r="A19" s="0" t="s">
        <v>426</v>
      </c>
      <c r="B19" s="0" t="str">
        <f aca="false">IFERROR(INDEX('BLS OEWS May2025'!$B$3:$B$1396,MATCH($A19,'BLS OEWS May2025'!$A$3:$A$1396,0)),"")</f>
        <v>Software Developers</v>
      </c>
      <c r="C19" s="0" t="str">
        <f aca="false">INDEX('SOC Summary'!$D$3:$D$774,MATCH($A19,'SOC Summary'!$A$3:$A$774,0))</f>
        <v>Computer and math</v>
      </c>
      <c r="D19" s="27" t="n">
        <f aca="false">INDEX('SOC Summary'!$H$3:$H$774,MATCH($A19,'SOC Summary'!$A$3:$A$774,0))</f>
        <v>0.42</v>
      </c>
      <c r="E19" s="24" t="n">
        <v>1534790</v>
      </c>
      <c r="F19" s="24" t="n">
        <v>1656880</v>
      </c>
      <c r="G19" s="24" t="n">
        <v>1654440</v>
      </c>
      <c r="H19" s="24" t="n">
        <f aca="false">INDEX('SOC Summary'!$K$3:$K$774,MATCH($A19,'SOC Summary'!$A$3:$A$774,0))</f>
        <v>1687890</v>
      </c>
      <c r="I19" s="24" t="n">
        <f aca="false">IF(ISNUMBER(E19),H19-E19,"")</f>
        <v>153100</v>
      </c>
      <c r="J19" s="31" t="n">
        <f aca="false">IF(AND(ISNUMBER(E19),E19&gt;0),(H19-E19)/E19,"")</f>
        <v>0.0997530606793112</v>
      </c>
      <c r="K19" s="24" t="n">
        <f aca="false">IF(ISNUMBER(G19),H19-G19,"")</f>
        <v>33450</v>
      </c>
      <c r="L19" s="31" t="n">
        <f aca="false">IF(AND(ISNUMBER(G19),G19&gt;0),(H19-G19)/G19,"")</f>
        <v>0.0202183216073112</v>
      </c>
      <c r="M19" s="0" t="str">
        <f aca="false">INDEX('SOC Summary'!$L$3:$L$774,MATCH($A19,'SOC Summary'!$A$3:$A$774,0))</f>
        <v>Elevated</v>
      </c>
      <c r="X19" s="26" t="n">
        <f aca="false">_xlfn.RANK.AVG(D19,$D$5:$D$776,1)</f>
        <v>552.5</v>
      </c>
      <c r="Y19" s="26" t="n">
        <f aca="false">IF(L19="","",_xlfn.RANK.AVG(L19,$L$5:$L$776,1))</f>
        <v>470</v>
      </c>
    </row>
    <row r="20" customFormat="false" ht="15" hidden="false" customHeight="true" outlineLevel="0" collapsed="false">
      <c r="A20" s="0" t="s">
        <v>2211</v>
      </c>
      <c r="B20" s="0" t="str">
        <f aca="false">IFERROR(INDEX('BLS OEWS May2025'!$B$3:$B$1396,MATCH($A20,'BLS OEWS May2025'!$A$3:$A$1396,0)),"")</f>
        <v>Maintenance and Repair Workers, General</v>
      </c>
      <c r="C20" s="0" t="str">
        <f aca="false">INDEX('SOC Summary'!$D$3:$D$774,MATCH($A20,'SOC Summary'!$A$3:$A$774,0))</f>
        <v>Services and other</v>
      </c>
      <c r="D20" s="27" t="n">
        <f aca="false">INDEX('SOC Summary'!$H$3:$H$774,MATCH($A20,'SOC Summary'!$A$3:$A$774,0))</f>
        <v>0.12</v>
      </c>
      <c r="E20" s="24" t="n">
        <v>1485990</v>
      </c>
      <c r="F20" s="24" t="n">
        <v>1503150</v>
      </c>
      <c r="G20" s="24" t="n">
        <v>1531700</v>
      </c>
      <c r="H20" s="24" t="n">
        <f aca="false">INDEX('SOC Summary'!$K$3:$K$774,MATCH($A20,'SOC Summary'!$A$3:$A$774,0))</f>
        <v>1529700</v>
      </c>
      <c r="I20" s="24" t="n">
        <f aca="false">IF(ISNUMBER(E20),H20-E20,"")</f>
        <v>43710</v>
      </c>
      <c r="J20" s="31" t="n">
        <f aca="false">IF(AND(ISNUMBER(E20),E20&gt;0),(H20-E20)/E20,"")</f>
        <v>0.0294147336119355</v>
      </c>
      <c r="K20" s="24" t="n">
        <f aca="false">IF(ISNUMBER(G20),H20-G20,"")</f>
        <v>-2000</v>
      </c>
      <c r="L20" s="31" t="n">
        <f aca="false">IF(AND(ISNUMBER(G20),G20&gt;0),(H20-G20)/G20,"")</f>
        <v>-0.00130573872168179</v>
      </c>
      <c r="M20" s="0" t="str">
        <f aca="false">INDEX('SOC Summary'!$L$3:$L$774,MATCH($A20,'SOC Summary'!$A$3:$A$774,0))</f>
        <v>Low</v>
      </c>
      <c r="X20" s="26" t="n">
        <f aca="false">_xlfn.RANK.AVG(D20,$D$5:$D$776,1)</f>
        <v>207</v>
      </c>
      <c r="Y20" s="26" t="n">
        <f aca="false">IF(L20="","",_xlfn.RANK.AVG(L20,$L$5:$L$776,1))</f>
        <v>352</v>
      </c>
    </row>
    <row r="21" customFormat="false" ht="15" hidden="false" customHeight="true" outlineLevel="0" collapsed="false">
      <c r="A21" s="0" t="s">
        <v>355</v>
      </c>
      <c r="B21" s="0" t="str">
        <f aca="false">IFERROR(INDEX('BLS OEWS May2025'!$B$3:$B$1396,MATCH($A21,'BLS OEWS May2025'!$A$3:$A$1396,0)),"")</f>
        <v>Accountants and Auditors</v>
      </c>
      <c r="C21" s="0" t="str">
        <f aca="false">INDEX('SOC Summary'!$D$3:$D$774,MATCH($A21,'SOC Summary'!$A$3:$A$774,0))</f>
        <v>Business and finance</v>
      </c>
      <c r="D21" s="27" t="n">
        <f aca="false">INDEX('SOC Summary'!$H$3:$H$774,MATCH($A21,'SOC Summary'!$A$3:$A$774,0))</f>
        <v>0.51</v>
      </c>
      <c r="E21" s="24" t="n">
        <v>1402420</v>
      </c>
      <c r="F21" s="24" t="n">
        <v>1435770</v>
      </c>
      <c r="G21" s="24" t="n">
        <v>1448290</v>
      </c>
      <c r="H21" s="24" t="n">
        <f aca="false">INDEX('SOC Summary'!$K$3:$K$774,MATCH($A21,'SOC Summary'!$A$3:$A$774,0))</f>
        <v>1449500</v>
      </c>
      <c r="I21" s="24" t="n">
        <f aca="false">IF(ISNUMBER(E21),H21-E21,"")</f>
        <v>47080</v>
      </c>
      <c r="J21" s="31" t="n">
        <f aca="false">IF(AND(ISNUMBER(E21),E21&gt;0),(H21-E21)/E21,"")</f>
        <v>0.0335705423482266</v>
      </c>
      <c r="K21" s="24" t="n">
        <f aca="false">IF(ISNUMBER(G21),H21-G21,"")</f>
        <v>1210</v>
      </c>
      <c r="L21" s="31" t="n">
        <f aca="false">IF(AND(ISNUMBER(G21),G21&gt;0),(H21-G21)/G21,"")</f>
        <v>0.000835468034716804</v>
      </c>
      <c r="M21" s="0" t="str">
        <f aca="false">INDEX('SOC Summary'!$L$3:$L$774,MATCH($A21,'SOC Summary'!$A$3:$A$774,0))</f>
        <v>High</v>
      </c>
      <c r="X21" s="26" t="n">
        <f aca="false">_xlfn.RANK.AVG(D21,$D$5:$D$776,1)</f>
        <v>661.5</v>
      </c>
      <c r="Y21" s="26" t="n">
        <f aca="false">IF(L21="","",_xlfn.RANK.AVG(L21,$L$5:$L$776,1))</f>
        <v>361</v>
      </c>
    </row>
    <row r="22" customFormat="false" ht="15" hidden="false" customHeight="true" outlineLevel="0" collapsed="false">
      <c r="A22" s="0" t="s">
        <v>1293</v>
      </c>
      <c r="B22" s="0" t="str">
        <f aca="false">IFERROR(INDEX('BLS OEWS May2025'!$B$3:$B$1396,MATCH($A22,'BLS OEWS May2025'!$A$3:$A$1396,0)),"")</f>
        <v>Nursing Assistants</v>
      </c>
      <c r="C22" s="0" t="str">
        <f aca="false">INDEX('SOC Summary'!$D$3:$D$774,MATCH($A22,'SOC Summary'!$A$3:$A$774,0))</f>
        <v>Health care</v>
      </c>
      <c r="D22" s="27" t="n">
        <f aca="false">INDEX('SOC Summary'!$H$3:$H$774,MATCH($A22,'SOC Summary'!$A$3:$A$774,0))</f>
        <v>0.1</v>
      </c>
      <c r="E22" s="24" t="n">
        <v>1310090</v>
      </c>
      <c r="F22" s="24" t="n">
        <v>1351760</v>
      </c>
      <c r="G22" s="24" t="n">
        <v>1388430</v>
      </c>
      <c r="H22" s="24" t="n">
        <f aca="false">INDEX('SOC Summary'!$K$3:$K$774,MATCH($A22,'SOC Summary'!$A$3:$A$774,0))</f>
        <v>1448910</v>
      </c>
      <c r="I22" s="24" t="n">
        <f aca="false">IF(ISNUMBER(E22),H22-E22,"")</f>
        <v>138820</v>
      </c>
      <c r="J22" s="31" t="n">
        <f aca="false">IF(AND(ISNUMBER(E22),E22&gt;0),(H22-E22)/E22,"")</f>
        <v>0.105962185804029</v>
      </c>
      <c r="K22" s="24" t="n">
        <f aca="false">IF(ISNUMBER(G22),H22-G22,"")</f>
        <v>60480</v>
      </c>
      <c r="L22" s="31" t="n">
        <f aca="false">IF(AND(ISNUMBER(G22),G22&gt;0),(H22-G22)/G22,"")</f>
        <v>0.04355999222143</v>
      </c>
      <c r="M22" s="0" t="str">
        <f aca="false">INDEX('SOC Summary'!$L$3:$L$774,MATCH($A22,'SOC Summary'!$A$3:$A$774,0))</f>
        <v>Low</v>
      </c>
      <c r="X22" s="26" t="n">
        <f aca="false">_xlfn.RANK.AVG(D22,$D$5:$D$776,1)</f>
        <v>173.5</v>
      </c>
      <c r="Y22" s="26" t="n">
        <f aca="false">IF(L22="","",_xlfn.RANK.AVG(L22,$L$5:$L$776,1))</f>
        <v>584</v>
      </c>
    </row>
    <row r="23" customFormat="false" ht="15" hidden="false" customHeight="true" outlineLevel="0" collapsed="false">
      <c r="A23" s="0" t="s">
        <v>1696</v>
      </c>
      <c r="B23" s="0" t="str">
        <f aca="false">IFERROR(INDEX('BLS OEWS May2025'!$B$3:$B$1396,MATCH($A23,'BLS OEWS May2025'!$A$3:$A$1396,0)),"")</f>
        <v>First-Line Supervisors of Office and Administrative Support Workers</v>
      </c>
      <c r="C23" s="0" t="str">
        <f aca="false">INDEX('SOC Summary'!$D$3:$D$774,MATCH($A23,'SOC Summary'!$A$3:$A$774,0))</f>
        <v>Office support</v>
      </c>
      <c r="D23" s="27" t="n">
        <f aca="false">INDEX('SOC Summary'!$H$3:$H$774,MATCH($A23,'SOC Summary'!$A$3:$A$774,0))</f>
        <v>0.55</v>
      </c>
      <c r="E23" s="24" t="n">
        <v>1495440</v>
      </c>
      <c r="F23" s="24" t="n">
        <v>1504570</v>
      </c>
      <c r="G23" s="24" t="n">
        <v>1495580</v>
      </c>
      <c r="H23" s="24" t="n">
        <f aca="false">INDEX('SOC Summary'!$K$3:$K$774,MATCH($A23,'SOC Summary'!$A$3:$A$774,0))</f>
        <v>1436680</v>
      </c>
      <c r="I23" s="24" t="n">
        <f aca="false">IF(ISNUMBER(E23),H23-E23,"")</f>
        <v>-58760</v>
      </c>
      <c r="J23" s="31" t="n">
        <f aca="false">IF(AND(ISNUMBER(E23),E23&gt;0),(H23-E23)/E23,"")</f>
        <v>-0.0392927833948537</v>
      </c>
      <c r="K23" s="24" t="n">
        <f aca="false">IF(ISNUMBER(G23),H23-G23,"")</f>
        <v>-58900</v>
      </c>
      <c r="L23" s="31" t="n">
        <f aca="false">IF(AND(ISNUMBER(G23),G23&gt;0),(H23-G23)/G23,"")</f>
        <v>-0.0393827143984274</v>
      </c>
      <c r="M23" s="0" t="str">
        <f aca="false">INDEX('SOC Summary'!$L$3:$L$774,MATCH($A23,'SOC Summary'!$A$3:$A$774,0))</f>
        <v>High</v>
      </c>
      <c r="X23" s="26" t="n">
        <f aca="false">_xlfn.RANK.AVG(D23,$D$5:$D$776,1)</f>
        <v>691</v>
      </c>
      <c r="Y23" s="26" t="n">
        <f aca="false">IF(L23="","",_xlfn.RANK.AVG(L23,$L$5:$L$776,1))</f>
        <v>203</v>
      </c>
    </row>
    <row r="24" customFormat="false" ht="15" hidden="false" customHeight="true" outlineLevel="0" collapsed="false">
      <c r="A24" s="0" t="s">
        <v>968</v>
      </c>
      <c r="B24" s="0" t="str">
        <f aca="false">IFERROR(INDEX('BLS OEWS May2025'!$B$3:$B$1396,MATCH($A24,'BLS OEWS May2025'!$A$3:$A$1396,0)),"")</f>
        <v>Teaching Assistants</v>
      </c>
      <c r="C24" s="0" t="str">
        <f aca="false">INDEX('SOC Summary'!$D$3:$D$774,MATCH($A24,'SOC Summary'!$A$3:$A$774,0))</f>
        <v>Educational instruction</v>
      </c>
      <c r="D24" s="27" t="n">
        <f aca="false">INDEX('SOC Summary'!$H$3:$H$774,MATCH($A24,'SOC Summary'!$A$3:$A$774,0))</f>
        <v>0.215</v>
      </c>
      <c r="E24" s="24" t="n">
        <v>1389400</v>
      </c>
      <c r="F24" s="24" t="n">
        <v>1483280</v>
      </c>
      <c r="G24" s="24" t="n">
        <v>1375300</v>
      </c>
      <c r="H24" s="24" t="n">
        <f aca="false">INDEX('SOC Summary'!$K$3:$K$774,MATCH($A24,'SOC Summary'!$A$3:$A$774,0))</f>
        <v>1420350</v>
      </c>
      <c r="I24" s="24" t="n">
        <f aca="false">IF(ISNUMBER(E24),H24-E24,"")</f>
        <v>30950</v>
      </c>
      <c r="J24" s="31" t="n">
        <f aca="false">IF(AND(ISNUMBER(E24),E24&gt;0),(H24-E24)/E24,"")</f>
        <v>0.0222758025046783</v>
      </c>
      <c r="K24" s="24" t="n">
        <f aca="false">IF(ISNUMBER(G24),H24-G24,"")</f>
        <v>45050</v>
      </c>
      <c r="L24" s="31" t="n">
        <f aca="false">IF(AND(ISNUMBER(G24),G24&gt;0),(H24-G24)/G24,"")</f>
        <v>0.0327564894932015</v>
      </c>
      <c r="M24" s="0" t="str">
        <f aca="false">INDEX('SOC Summary'!$L$3:$L$774,MATCH($A24,'SOC Summary'!$A$3:$A$774,0))</f>
        <v>Moderate</v>
      </c>
      <c r="X24" s="26" t="n">
        <f aca="false">_xlfn.RANK.AVG(D24,$D$5:$D$776,1)</f>
        <v>335.5</v>
      </c>
      <c r="Y24" s="26" t="n">
        <f aca="false">IF(L24="","",_xlfn.RANK.AVG(L24,$L$5:$L$776,1))</f>
        <v>536</v>
      </c>
    </row>
    <row r="25" customFormat="false" ht="15" hidden="false" customHeight="true" outlineLevel="0" collapsed="false">
      <c r="A25" s="0" t="s">
        <v>1434</v>
      </c>
      <c r="B25" s="0" t="str">
        <f aca="false">IFERROR(INDEX('BLS OEWS May2025'!$B$3:$B$1396,MATCH($A25,'BLS OEWS May2025'!$A$3:$A$1396,0)),"")</f>
        <v>Cooks, Restaurant</v>
      </c>
      <c r="C25" s="0" t="str">
        <f aca="false">INDEX('SOC Summary'!$D$3:$D$774,MATCH($A25,'SOC Summary'!$A$3:$A$774,0))</f>
        <v>Services and other</v>
      </c>
      <c r="D25" s="27" t="n">
        <f aca="false">INDEX('SOC Summary'!$H$3:$H$774,MATCH($A25,'SOC Summary'!$A$3:$A$774,0))</f>
        <v>0.12</v>
      </c>
      <c r="E25" s="24" t="n">
        <v>1321480</v>
      </c>
      <c r="F25" s="24" t="n">
        <v>1412350</v>
      </c>
      <c r="G25" s="24" t="n">
        <v>1452130</v>
      </c>
      <c r="H25" s="24" t="n">
        <f aca="false">INDEX('SOC Summary'!$K$3:$K$774,MATCH($A25,'SOC Summary'!$A$3:$A$774,0))</f>
        <v>1409890</v>
      </c>
      <c r="I25" s="24" t="n">
        <f aca="false">IF(ISNUMBER(E25),H25-E25,"")</f>
        <v>88410</v>
      </c>
      <c r="J25" s="31" t="n">
        <f aca="false">IF(AND(ISNUMBER(E25),E25&gt;0),(H25-E25)/E25,"")</f>
        <v>0.0669022611011896</v>
      </c>
      <c r="K25" s="24" t="n">
        <f aca="false">IF(ISNUMBER(G25),H25-G25,"")</f>
        <v>-42240</v>
      </c>
      <c r="L25" s="31" t="n">
        <f aca="false">IF(AND(ISNUMBER(G25),G25&gt;0),(H25-G25)/G25,"")</f>
        <v>-0.0290883047661022</v>
      </c>
      <c r="M25" s="0" t="str">
        <f aca="false">INDEX('SOC Summary'!$L$3:$L$774,MATCH($A25,'SOC Summary'!$A$3:$A$774,0))</f>
        <v>Low</v>
      </c>
      <c r="X25" s="26" t="n">
        <f aca="false">_xlfn.RANK.AVG(D25,$D$5:$D$776,1)</f>
        <v>207</v>
      </c>
      <c r="Y25" s="26" t="n">
        <f aca="false">IF(L25="","",_xlfn.RANK.AVG(L25,$L$5:$L$776,1))</f>
        <v>240</v>
      </c>
    </row>
    <row r="26" customFormat="false" ht="15" hidden="false" customHeight="true" outlineLevel="0" collapsed="false">
      <c r="A26" s="0" t="s">
        <v>2263</v>
      </c>
      <c r="B26" s="0" t="str">
        <f aca="false">IFERROR(INDEX('BLS OEWS May2025'!$B$3:$B$1396,MATCH($A26,'BLS OEWS May2025'!$A$3:$A$1396,0)),"")</f>
        <v>Miscellaneous Assemblers and Fabricators</v>
      </c>
      <c r="C26" s="0" t="str">
        <f aca="false">INDEX('SOC Summary'!$D$3:$D$774,MATCH($A26,'SOC Summary'!$A$3:$A$774,0))</f>
        <v>Production, construction and transportation</v>
      </c>
      <c r="D26" s="27" t="n">
        <f aca="false">INDEX('SOC Summary'!$H$3:$H$774,MATCH($A26,'SOC Summary'!$A$3:$A$774,0))</f>
        <v>0.19</v>
      </c>
      <c r="E26" s="24" t="n">
        <v>1454130</v>
      </c>
      <c r="F26" s="24" t="n">
        <v>1489280</v>
      </c>
      <c r="G26" s="24" t="n">
        <v>1457800</v>
      </c>
      <c r="H26" s="24" t="n">
        <f aca="false">INDEX('SOC Summary'!$K$3:$K$774,MATCH($A26,'SOC Summary'!$A$3:$A$774,0))</f>
        <v>1405030</v>
      </c>
      <c r="I26" s="24" t="n">
        <f aca="false">IF(ISNUMBER(E26),H26-E26,"")</f>
        <v>-49100</v>
      </c>
      <c r="J26" s="31" t="n">
        <f aca="false">IF(AND(ISNUMBER(E26),E26&gt;0),(H26-E26)/E26,"")</f>
        <v>-0.0337658943835833</v>
      </c>
      <c r="K26" s="24" t="n">
        <f aca="false">IF(ISNUMBER(G26),H26-G26,"")</f>
        <v>-52770</v>
      </c>
      <c r="L26" s="31" t="n">
        <f aca="false">IF(AND(ISNUMBER(G26),G26&gt;0),(H26-G26)/G26,"")</f>
        <v>-0.036198381122239</v>
      </c>
      <c r="M26" s="0" t="str">
        <f aca="false">INDEX('SOC Summary'!$L$3:$L$774,MATCH($A26,'SOC Summary'!$A$3:$A$774,0))</f>
        <v>Low</v>
      </c>
      <c r="X26" s="26" t="n">
        <f aca="false">_xlfn.RANK.AVG(D26,$D$5:$D$776,1)</f>
        <v>301</v>
      </c>
      <c r="Y26" s="26" t="n">
        <f aca="false">IF(L26="","",_xlfn.RANK.AVG(L26,$L$5:$L$776,1))</f>
        <v>217</v>
      </c>
    </row>
    <row r="27" customFormat="false" ht="15" hidden="false" customHeight="true" outlineLevel="0" collapsed="false">
      <c r="A27" s="0" t="s">
        <v>902</v>
      </c>
      <c r="B27" s="0" t="str">
        <f aca="false">IFERROR(INDEX('BLS OEWS May2025'!$B$3:$B$1396,MATCH($A27,'BLS OEWS May2025'!$A$3:$A$1396,0)),"")</f>
        <v>Elementary School Teachers, Except Special Education</v>
      </c>
      <c r="C27" s="0" t="str">
        <f aca="false">INDEX('SOC Summary'!$D$3:$D$774,MATCH($A27,'SOC Summary'!$A$3:$A$774,0))</f>
        <v>Educational instruction</v>
      </c>
      <c r="D27" s="27" t="n">
        <f aca="false">INDEX('SOC Summary'!$H$3:$H$774,MATCH($A27,'SOC Summary'!$A$3:$A$774,0))</f>
        <v>0.3</v>
      </c>
      <c r="E27" s="24" t="n">
        <v>1394200</v>
      </c>
      <c r="F27" s="24" t="n">
        <v>1410070</v>
      </c>
      <c r="G27" s="24" t="n">
        <v>1393310</v>
      </c>
      <c r="H27" s="24" t="n">
        <f aca="false">INDEX('SOC Summary'!$K$3:$K$774,MATCH($A27,'SOC Summary'!$A$3:$A$774,0))</f>
        <v>1388390</v>
      </c>
      <c r="I27" s="24" t="n">
        <f aca="false">IF(ISNUMBER(E27),H27-E27,"")</f>
        <v>-5810</v>
      </c>
      <c r="J27" s="31" t="n">
        <f aca="false">IF(AND(ISNUMBER(E27),E27&gt;0),(H27-E27)/E27,"")</f>
        <v>-0.00416726438100703</v>
      </c>
      <c r="K27" s="24" t="n">
        <f aca="false">IF(ISNUMBER(G27),H27-G27,"")</f>
        <v>-4920</v>
      </c>
      <c r="L27" s="31" t="n">
        <f aca="false">IF(AND(ISNUMBER(G27),G27&gt;0),(H27-G27)/G27,"")</f>
        <v>-0.00353115961272079</v>
      </c>
      <c r="M27" s="0" t="str">
        <f aca="false">INDEX('SOC Summary'!$L$3:$L$774,MATCH($A27,'SOC Summary'!$A$3:$A$774,0))</f>
        <v>Moderate</v>
      </c>
      <c r="X27" s="26" t="n">
        <f aca="false">_xlfn.RANK.AVG(D27,$D$5:$D$776,1)</f>
        <v>417.5</v>
      </c>
      <c r="Y27" s="26" t="n">
        <f aca="false">IF(L27="","",_xlfn.RANK.AVG(L27,$L$5:$L$776,1))</f>
        <v>345</v>
      </c>
    </row>
    <row r="28" customFormat="false" ht="15" hidden="false" customHeight="true" outlineLevel="0" collapsed="false">
      <c r="A28" s="0" t="s">
        <v>1719</v>
      </c>
      <c r="B28" s="0" t="str">
        <f aca="false">IFERROR(INDEX('BLS OEWS May2025'!$B$3:$B$1396,MATCH($A28,'BLS OEWS May2025'!$A$3:$A$1396,0)),"")</f>
        <v>Bookkeeping, Accounting, and Auditing Clerks</v>
      </c>
      <c r="C28" s="0" t="str">
        <f aca="false">INDEX('SOC Summary'!$D$3:$D$774,MATCH($A28,'SOC Summary'!$A$3:$A$774,0))</f>
        <v>Office support</v>
      </c>
      <c r="D28" s="27" t="n">
        <f aca="false">INDEX('SOC Summary'!$H$3:$H$774,MATCH($A28,'SOC Summary'!$A$3:$A$774,0))</f>
        <v>0.68</v>
      </c>
      <c r="E28" s="24" t="n">
        <v>1550750</v>
      </c>
      <c r="F28" s="24" t="n">
        <v>1501910</v>
      </c>
      <c r="G28" s="24" t="n">
        <v>1455770</v>
      </c>
      <c r="H28" s="24" t="n">
        <f aca="false">INDEX('SOC Summary'!$K$3:$K$774,MATCH($A28,'SOC Summary'!$A$3:$A$774,0))</f>
        <v>1373680</v>
      </c>
      <c r="I28" s="24" t="n">
        <f aca="false">IF(ISNUMBER(E28),H28-E28,"")</f>
        <v>-177070</v>
      </c>
      <c r="J28" s="31" t="n">
        <f aca="false">IF(AND(ISNUMBER(E28),E28&gt;0),(H28-E28)/E28,"")</f>
        <v>-0.114183459616315</v>
      </c>
      <c r="K28" s="41" t="n">
        <f aca="false">IF(ISNUMBER(G28),H28-G28,"")</f>
        <v>-82090</v>
      </c>
      <c r="L28" s="31" t="n">
        <f aca="false">IF(AND(ISNUMBER(G28),G28&gt;0),(H28-G28)/G28,"")</f>
        <v>-0.0563894021720464</v>
      </c>
      <c r="M28" s="0" t="str">
        <f aca="false">INDEX('SOC Summary'!$L$3:$L$774,MATCH($A28,'SOC Summary'!$A$3:$A$774,0))</f>
        <v>High</v>
      </c>
      <c r="X28" s="26" t="n">
        <f aca="false">_xlfn.RANK.AVG(D28,$D$5:$D$776,1)</f>
        <v>756.5</v>
      </c>
      <c r="Y28" s="26" t="n">
        <f aca="false">IF(L28="","",_xlfn.RANK.AVG(L28,$L$5:$L$776,1))</f>
        <v>153</v>
      </c>
    </row>
    <row r="29" customFormat="false" ht="15" hidden="false" customHeight="true" outlineLevel="0" collapsed="false">
      <c r="A29" s="0" t="s">
        <v>1401</v>
      </c>
      <c r="B29" s="0" t="str">
        <f aca="false">IFERROR(INDEX('BLS OEWS May2025'!$B$3:$B$1396,MATCH($A29,'BLS OEWS May2025'!$A$3:$A$1396,0)),"")</f>
        <v>Security Guards</v>
      </c>
      <c r="C29" s="0" t="str">
        <f aca="false">INDEX('SOC Summary'!$D$3:$D$774,MATCH($A29,'SOC Summary'!$A$3:$A$774,0))</f>
        <v>Services and other</v>
      </c>
      <c r="D29" s="27" t="n">
        <f aca="false">INDEX('SOC Summary'!$H$3:$H$774,MATCH($A29,'SOC Summary'!$A$3:$A$774,0))</f>
        <v>0.14</v>
      </c>
      <c r="E29" s="24" t="n">
        <v>1124890</v>
      </c>
      <c r="F29" s="24" t="n">
        <v>1202940</v>
      </c>
      <c r="G29" s="24" t="n">
        <v>1241770</v>
      </c>
      <c r="H29" s="24" t="n">
        <f aca="false">INDEX('SOC Summary'!$K$3:$K$774,MATCH($A29,'SOC Summary'!$A$3:$A$774,0))</f>
        <v>1283470</v>
      </c>
      <c r="I29" s="24" t="n">
        <f aca="false">IF(ISNUMBER(E29),H29-E29,"")</f>
        <v>158580</v>
      </c>
      <c r="J29" s="31" t="n">
        <f aca="false">IF(AND(ISNUMBER(E29),E29&gt;0),(H29-E29)/E29,"")</f>
        <v>0.140973784103335</v>
      </c>
      <c r="K29" s="24" t="n">
        <f aca="false">IF(ISNUMBER(G29),H29-G29,"")</f>
        <v>41700</v>
      </c>
      <c r="L29" s="31" t="n">
        <f aca="false">IF(AND(ISNUMBER(G29),G29&gt;0),(H29-G29)/G29,"")</f>
        <v>0.0335810979488955</v>
      </c>
      <c r="M29" s="0" t="str">
        <f aca="false">INDEX('SOC Summary'!$L$3:$L$774,MATCH($A29,'SOC Summary'!$A$3:$A$774,0))</f>
        <v>Low</v>
      </c>
      <c r="X29" s="26" t="n">
        <f aca="false">_xlfn.RANK.AVG(D29,$D$5:$D$776,1)</f>
        <v>237</v>
      </c>
      <c r="Y29" s="26" t="n">
        <f aca="false">IF(L29="","",_xlfn.RANK.AVG(L29,$L$5:$L$776,1))</f>
        <v>543</v>
      </c>
    </row>
    <row r="30" customFormat="false" ht="15" hidden="false" customHeight="true" outlineLevel="0" collapsed="false">
      <c r="A30" s="0" t="s">
        <v>1655</v>
      </c>
      <c r="B30" s="0" t="str">
        <f aca="false">IFERROR(INDEX('BLS OEWS May2025'!$B$3:$B$1396,MATCH($A30,'BLS OEWS May2025'!$A$3:$A$1396,0)),"")</f>
        <v>Sales Representatives of Services, Except Advertising, Insurance, Financial Services, and Travel</v>
      </c>
      <c r="C30" s="0" t="str">
        <f aca="false">INDEX('SOC Summary'!$D$3:$D$774,MATCH($A30,'SOC Summary'!$A$3:$A$774,0))</f>
        <v>Sales</v>
      </c>
      <c r="D30" s="27" t="n">
        <f aca="false">INDEX('SOC Summary'!$H$3:$H$774,MATCH($A30,'SOC Summary'!$A$3:$A$774,0))</f>
        <v>0.67</v>
      </c>
      <c r="E30" s="24" t="n">
        <v>1075750</v>
      </c>
      <c r="F30" s="24" t="n">
        <v>1142020</v>
      </c>
      <c r="G30" s="24" t="n">
        <v>1189330</v>
      </c>
      <c r="H30" s="24" t="n">
        <f aca="false">INDEX('SOC Summary'!$K$3:$K$774,MATCH($A30,'SOC Summary'!$A$3:$A$774,0))</f>
        <v>1256010</v>
      </c>
      <c r="I30" s="24" t="n">
        <f aca="false">IF(ISNUMBER(E30),H30-E30,"")</f>
        <v>180260</v>
      </c>
      <c r="J30" s="31" t="n">
        <f aca="false">IF(AND(ISNUMBER(E30),E30&gt;0),(H30-E30)/E30,"")</f>
        <v>0.167566813850802</v>
      </c>
      <c r="K30" s="24" t="n">
        <f aca="false">IF(ISNUMBER(G30),H30-G30,"")</f>
        <v>66680</v>
      </c>
      <c r="L30" s="31" t="n">
        <f aca="false">IF(AND(ISNUMBER(G30),G30&gt;0),(H30-G30)/G30,"")</f>
        <v>0.0560651795548754</v>
      </c>
      <c r="M30" s="0" t="str">
        <f aca="false">INDEX('SOC Summary'!$L$3:$L$774,MATCH($A30,'SOC Summary'!$A$3:$A$774,0))</f>
        <v>High</v>
      </c>
      <c r="X30" s="26" t="n">
        <f aca="false">_xlfn.RANK.AVG(D30,$D$5:$D$776,1)</f>
        <v>753.5</v>
      </c>
      <c r="Y30" s="26" t="n">
        <f aca="false">IF(L30="","",_xlfn.RANK.AVG(L30,$L$5:$L$776,1))</f>
        <v>628</v>
      </c>
    </row>
    <row r="31" customFormat="false" ht="15" hidden="false" customHeight="true" outlineLevel="0" collapsed="false">
      <c r="A31" s="0" t="s">
        <v>1662</v>
      </c>
      <c r="B31" s="0" t="str">
        <f aca="false">IFERROR(INDEX('BLS OEWS May2025'!$B$3:$B$1396,MATCH($A31,'BLS OEWS May2025'!$A$3:$A$1396,0)),"")</f>
        <v>Sales Representatives, Wholesale and Manufacturing, Except Technical and Scientific Products</v>
      </c>
      <c r="C31" s="0" t="str">
        <f aca="false">INDEX('SOC Summary'!$D$3:$D$774,MATCH($A31,'SOC Summary'!$A$3:$A$774,0))</f>
        <v>Sales</v>
      </c>
      <c r="D31" s="27" t="n">
        <f aca="false">INDEX('SOC Summary'!$H$3:$H$774,MATCH($A31,'SOC Summary'!$A$3:$A$774,0))</f>
        <v>0.49</v>
      </c>
      <c r="E31" s="24" t="n">
        <v>1273400</v>
      </c>
      <c r="F31" s="24" t="n">
        <v>1288920</v>
      </c>
      <c r="G31" s="24" t="n">
        <v>1266860</v>
      </c>
      <c r="H31" s="24" t="n">
        <f aca="false">INDEX('SOC Summary'!$K$3:$K$774,MATCH($A31,'SOC Summary'!$A$3:$A$774,0))</f>
        <v>1238190</v>
      </c>
      <c r="I31" s="24" t="n">
        <f aca="false">IF(ISNUMBER(E31),H31-E31,"")</f>
        <v>-35210</v>
      </c>
      <c r="J31" s="31" t="n">
        <f aca="false">IF(AND(ISNUMBER(E31),E31&gt;0),(H31-E31)/E31,"")</f>
        <v>-0.0276503847966075</v>
      </c>
      <c r="K31" s="24" t="n">
        <f aca="false">IF(ISNUMBER(G31),H31-G31,"")</f>
        <v>-28670</v>
      </c>
      <c r="L31" s="31" t="n">
        <f aca="false">IF(AND(ISNUMBER(G31),G31&gt;0),(H31-G31)/G31,"")</f>
        <v>-0.0226307563582401</v>
      </c>
      <c r="M31" s="0" t="str">
        <f aca="false">INDEX('SOC Summary'!$L$3:$L$774,MATCH($A31,'SOC Summary'!$A$3:$A$774,0))</f>
        <v>Elevated</v>
      </c>
      <c r="X31" s="26" t="n">
        <f aca="false">_xlfn.RANK.AVG(D31,$D$5:$D$776,1)</f>
        <v>643.5</v>
      </c>
      <c r="Y31" s="26" t="n">
        <f aca="false">IF(L31="","",_xlfn.RANK.AVG(L31,$L$5:$L$776,1))</f>
        <v>264</v>
      </c>
    </row>
    <row r="32" customFormat="false" ht="15" hidden="false" customHeight="true" outlineLevel="0" collapsed="false">
      <c r="A32" s="0" t="s">
        <v>1422</v>
      </c>
      <c r="B32" s="0" t="str">
        <f aca="false">IFERROR(INDEX('BLS OEWS May2025'!$B$3:$B$1396,MATCH($A32,'BLS OEWS May2025'!$A$3:$A$1396,0)),"")</f>
        <v>First-Line Supervisors of Food Preparation and Serving Workers</v>
      </c>
      <c r="C32" s="0" t="str">
        <f aca="false">INDEX('SOC Summary'!$D$3:$D$774,MATCH($A32,'SOC Summary'!$A$3:$A$774,0))</f>
        <v>Services and other</v>
      </c>
      <c r="D32" s="27" t="n">
        <f aca="false">INDEX('SOC Summary'!$H$3:$H$774,MATCH($A32,'SOC Summary'!$A$3:$A$774,0))</f>
        <v>0.4</v>
      </c>
      <c r="E32" s="24" t="n">
        <v>1169620</v>
      </c>
      <c r="F32" s="24" t="n">
        <v>1176540</v>
      </c>
      <c r="G32" s="24" t="n">
        <v>1187460</v>
      </c>
      <c r="H32" s="24" t="n">
        <f aca="false">INDEX('SOC Summary'!$K$3:$K$774,MATCH($A32,'SOC Summary'!$A$3:$A$774,0))</f>
        <v>1223240</v>
      </c>
      <c r="I32" s="24" t="n">
        <f aca="false">IF(ISNUMBER(E32),H32-E32,"")</f>
        <v>53620</v>
      </c>
      <c r="J32" s="31" t="n">
        <f aca="false">IF(AND(ISNUMBER(E32),E32&gt;0),(H32-E32)/E32,"")</f>
        <v>0.0458439493168722</v>
      </c>
      <c r="K32" s="24" t="n">
        <f aca="false">IF(ISNUMBER(G32),H32-G32,"")</f>
        <v>35780</v>
      </c>
      <c r="L32" s="31" t="n">
        <f aca="false">IF(AND(ISNUMBER(G32),G32&gt;0),(H32-G32)/G32,"")</f>
        <v>0.0301315412729692</v>
      </c>
      <c r="M32" s="0" t="str">
        <f aca="false">INDEX('SOC Summary'!$L$3:$L$774,MATCH($A32,'SOC Summary'!$A$3:$A$774,0))</f>
        <v>Elevated</v>
      </c>
      <c r="X32" s="26" t="n">
        <f aca="false">_xlfn.RANK.AVG(D32,$D$5:$D$776,1)</f>
        <v>521</v>
      </c>
      <c r="Y32" s="26" t="n">
        <f aca="false">IF(L32="","",_xlfn.RANK.AVG(L32,$L$5:$L$776,1))</f>
        <v>523</v>
      </c>
    </row>
    <row r="33" customFormat="false" ht="15" hidden="false" customHeight="true" outlineLevel="0" collapsed="false">
      <c r="A33" s="0" t="s">
        <v>1619</v>
      </c>
      <c r="B33" s="0" t="str">
        <f aca="false">IFERROR(INDEX('BLS OEWS May2025'!$B$3:$B$1396,MATCH($A33,'BLS OEWS May2025'!$A$3:$A$1396,0)),"")</f>
        <v>First-Line Supervisors of Retail Sales Workers</v>
      </c>
      <c r="C33" s="0" t="str">
        <f aca="false">INDEX('SOC Summary'!$D$3:$D$774,MATCH($A33,'SOC Summary'!$A$3:$A$774,0))</f>
        <v>Sales</v>
      </c>
      <c r="D33" s="27" t="n">
        <f aca="false">INDEX('SOC Summary'!$H$3:$H$774,MATCH($A33,'SOC Summary'!$A$3:$A$774,0))</f>
        <v>0.4</v>
      </c>
      <c r="E33" s="24" t="n">
        <v>1097160</v>
      </c>
      <c r="F33" s="24" t="n">
        <v>1087890</v>
      </c>
      <c r="G33" s="24" t="n">
        <v>1113160</v>
      </c>
      <c r="H33" s="24" t="n">
        <f aca="false">INDEX('SOC Summary'!$K$3:$K$774,MATCH($A33,'SOC Summary'!$A$3:$A$774,0))</f>
        <v>1121800</v>
      </c>
      <c r="I33" s="24" t="n">
        <f aca="false">IF(ISNUMBER(E33),H33-E33,"")</f>
        <v>24640</v>
      </c>
      <c r="J33" s="31" t="n">
        <f aca="false">IF(AND(ISNUMBER(E33),E33&gt;0),(H33-E33)/E33,"")</f>
        <v>0.0224579824273579</v>
      </c>
      <c r="K33" s="24" t="n">
        <f aca="false">IF(ISNUMBER(G33),H33-G33,"")</f>
        <v>8640</v>
      </c>
      <c r="L33" s="31" t="n">
        <f aca="false">IF(AND(ISNUMBER(G33),G33&gt;0),(H33-G33)/G33,"")</f>
        <v>0.00776168744834525</v>
      </c>
      <c r="M33" s="0" t="str">
        <f aca="false">INDEX('SOC Summary'!$L$3:$L$774,MATCH($A33,'SOC Summary'!$A$3:$A$774,0))</f>
        <v>Elevated</v>
      </c>
      <c r="X33" s="26" t="n">
        <f aca="false">_xlfn.RANK.AVG(D33,$D$5:$D$776,1)</f>
        <v>521</v>
      </c>
      <c r="Y33" s="26" t="n">
        <f aca="false">IF(L33="","",_xlfn.RANK.AVG(L33,$L$5:$L$776,1))</f>
        <v>399</v>
      </c>
    </row>
    <row r="34" customFormat="false" ht="15" hidden="false" customHeight="true" outlineLevel="0" collapsed="false">
      <c r="A34" s="0" t="s">
        <v>1950</v>
      </c>
      <c r="B34" s="0" t="str">
        <f aca="false">IFERROR(INDEX('BLS OEWS May2025'!$B$3:$B$1396,MATCH($A34,'BLS OEWS May2025'!$A$3:$A$1396,0)),"")</f>
        <v>Construction Laborers</v>
      </c>
      <c r="C34" s="0" t="str">
        <f aca="false">INDEX('SOC Summary'!$D$3:$D$774,MATCH($A34,'SOC Summary'!$A$3:$A$774,0))</f>
        <v>Production, construction and transportation</v>
      </c>
      <c r="D34" s="27" t="n">
        <f aca="false">INDEX('SOC Summary'!$H$3:$H$774,MATCH($A34,'SOC Summary'!$A$3:$A$774,0))</f>
        <v>0.07</v>
      </c>
      <c r="E34" s="24" t="n">
        <v>1012780</v>
      </c>
      <c r="F34" s="24" t="n">
        <v>1019090</v>
      </c>
      <c r="G34" s="24" t="n">
        <v>1057660</v>
      </c>
      <c r="H34" s="24" t="n">
        <f aca="false">INDEX('SOC Summary'!$K$3:$K$774,MATCH($A34,'SOC Summary'!$A$3:$A$774,0))</f>
        <v>1096780</v>
      </c>
      <c r="I34" s="24" t="n">
        <f aca="false">IF(ISNUMBER(E34),H34-E34,"")</f>
        <v>84000</v>
      </c>
      <c r="J34" s="31" t="n">
        <f aca="false">IF(AND(ISNUMBER(E34),E34&gt;0),(H34-E34)/E34,"")</f>
        <v>0.082940026461818</v>
      </c>
      <c r="K34" s="24" t="n">
        <f aca="false">IF(ISNUMBER(G34),H34-G34,"")</f>
        <v>39120</v>
      </c>
      <c r="L34" s="31" t="n">
        <f aca="false">IF(AND(ISNUMBER(G34),G34&gt;0),(H34-G34)/G34,"")</f>
        <v>0.0369873116124274</v>
      </c>
      <c r="M34" s="0" t="str">
        <f aca="false">INDEX('SOC Summary'!$L$3:$L$774,MATCH($A34,'SOC Summary'!$A$3:$A$774,0))</f>
        <v>Low</v>
      </c>
      <c r="X34" s="26" t="n">
        <f aca="false">_xlfn.RANK.AVG(D34,$D$5:$D$776,1)</f>
        <v>131.5</v>
      </c>
      <c r="Y34" s="26" t="n">
        <f aca="false">IF(L34="","",_xlfn.RANK.AVG(L34,$L$5:$L$776,1))</f>
        <v>561</v>
      </c>
    </row>
    <row r="35" customFormat="false" ht="15" hidden="false" customHeight="true" outlineLevel="0" collapsed="false">
      <c r="A35" s="0" t="s">
        <v>349</v>
      </c>
      <c r="B35" s="0" t="str">
        <f aca="false">IFERROR(INDEX('BLS OEWS May2025'!$B$3:$B$1396,MATCH($A35,'BLS OEWS May2025'!$A$3:$A$1396,0)),"")</f>
        <v>Business Operations Specialists, All Other</v>
      </c>
      <c r="C35" s="0" t="str">
        <f aca="false">INDEX('SOC Summary'!$D$3:$D$774,MATCH($A35,'SOC Summary'!$A$3:$A$774,0))</f>
        <v>Business and finance</v>
      </c>
      <c r="D35" s="27" t="n">
        <f aca="false">INDEX('SOC Summary'!$H$3:$H$774,MATCH($A35,'SOC Summary'!$A$3:$A$774,0))</f>
        <v>0.5825</v>
      </c>
      <c r="E35" s="24" t="n">
        <v>1081230</v>
      </c>
      <c r="F35" s="24" t="n">
        <v>1103440</v>
      </c>
      <c r="G35" s="24" t="n">
        <v>1128200</v>
      </c>
      <c r="H35" s="24" t="n">
        <f aca="false">INDEX('SOC Summary'!$K$3:$K$774,MATCH($A35,'SOC Summary'!$A$3:$A$774,0))</f>
        <v>1087090</v>
      </c>
      <c r="I35" s="24" t="n">
        <f aca="false">IF(ISNUMBER(E35),H35-E35,"")</f>
        <v>5860</v>
      </c>
      <c r="J35" s="31" t="n">
        <f aca="false">IF(AND(ISNUMBER(E35),E35&gt;0),(H35-E35)/E35,"")</f>
        <v>0.00541975342896516</v>
      </c>
      <c r="K35" s="24" t="n">
        <f aca="false">IF(ISNUMBER(G35),H35-G35,"")</f>
        <v>-41110</v>
      </c>
      <c r="L35" s="31" t="n">
        <f aca="false">IF(AND(ISNUMBER(G35),G35&gt;0),(H35-G35)/G35,"")</f>
        <v>-0.0364385747207942</v>
      </c>
      <c r="M35" s="0" t="str">
        <f aca="false">INDEX('SOC Summary'!$L$3:$L$774,MATCH($A35,'SOC Summary'!$A$3:$A$774,0))</f>
        <v>High</v>
      </c>
      <c r="X35" s="26" t="n">
        <f aca="false">_xlfn.RANK.AVG(D35,$D$5:$D$776,1)</f>
        <v>719</v>
      </c>
      <c r="Y35" s="26" t="n">
        <f aca="false">IF(L35="","",_xlfn.RANK.AVG(L35,$L$5:$L$776,1))</f>
        <v>216</v>
      </c>
    </row>
    <row r="36" customFormat="false" ht="15" hidden="false" customHeight="true" outlineLevel="0" collapsed="false">
      <c r="A36" s="0" t="s">
        <v>327</v>
      </c>
      <c r="B36" s="0" t="str">
        <f aca="false">IFERROR(INDEX('BLS OEWS May2025'!$B$3:$B$1396,MATCH($A36,'BLS OEWS May2025'!$A$3:$A$1396,0)),"")</f>
        <v>Project Management Specialists</v>
      </c>
      <c r="C36" s="0" t="str">
        <f aca="false">INDEX('SOC Summary'!$D$3:$D$774,MATCH($A36,'SOC Summary'!$A$3:$A$774,0))</f>
        <v>Business and finance</v>
      </c>
      <c r="D36" s="27" t="n">
        <f aca="false">INDEX('SOC Summary'!$H$3:$H$774,MATCH($A36,'SOC Summary'!$A$3:$A$774,0))</f>
        <v>0.7</v>
      </c>
      <c r="E36" s="24" t="n">
        <v>843910</v>
      </c>
      <c r="F36" s="24" t="n">
        <v>947630</v>
      </c>
      <c r="G36" s="24" t="n">
        <v>1006160</v>
      </c>
      <c r="H36" s="24" t="n">
        <f aca="false">INDEX('SOC Summary'!$K$3:$K$774,MATCH($A36,'SOC Summary'!$A$3:$A$774,0))</f>
        <v>1066670</v>
      </c>
      <c r="I36" s="24" t="n">
        <f aca="false">IF(ISNUMBER(E36),H36-E36,"")</f>
        <v>222760</v>
      </c>
      <c r="J36" s="31" t="n">
        <f aca="false">IF(AND(ISNUMBER(E36),E36&gt;0),(H36-E36)/E36,"")</f>
        <v>0.263961796874074</v>
      </c>
      <c r="K36" s="41" t="n">
        <f aca="false">IF(ISNUMBER(G36),H36-G36,"")</f>
        <v>60510</v>
      </c>
      <c r="L36" s="31" t="n">
        <f aca="false">IF(AND(ISNUMBER(G36),G36&gt;0),(H36-G36)/G36,"")</f>
        <v>0.0601395404309454</v>
      </c>
      <c r="M36" s="0" t="str">
        <f aca="false">INDEX('SOC Summary'!$L$3:$L$774,MATCH($A36,'SOC Summary'!$A$3:$A$774,0))</f>
        <v>High</v>
      </c>
      <c r="X36" s="26" t="n">
        <f aca="false">_xlfn.RANK.AVG(D36,$D$5:$D$776,1)</f>
        <v>763</v>
      </c>
      <c r="Y36" s="26" t="n">
        <f aca="false">IF(L36="","",_xlfn.RANK.AVG(L36,$L$5:$L$776,1))</f>
        <v>640</v>
      </c>
    </row>
    <row r="37" customFormat="false" ht="15" hidden="false" customHeight="true" outlineLevel="0" collapsed="false">
      <c r="A37" s="0" t="s">
        <v>910</v>
      </c>
      <c r="B37" s="0" t="str">
        <f aca="false">IFERROR(INDEX('BLS OEWS May2025'!$B$3:$B$1396,MATCH($A37,'BLS OEWS May2025'!$A$3:$A$1396,0)),"")</f>
        <v>Secondary School Teachers, Except Special and Career/Technical Education</v>
      </c>
      <c r="C37" s="0" t="str">
        <f aca="false">INDEX('SOC Summary'!$D$3:$D$774,MATCH($A37,'SOC Summary'!$A$3:$A$774,0))</f>
        <v>Educational instruction</v>
      </c>
      <c r="D37" s="27" t="n">
        <f aca="false">INDEX('SOC Summary'!$H$3:$H$774,MATCH($A37,'SOC Summary'!$A$3:$A$774,0))</f>
        <v>0.38</v>
      </c>
      <c r="E37" s="24" t="n">
        <v>1042090</v>
      </c>
      <c r="F37" s="24" t="n">
        <v>1045170</v>
      </c>
      <c r="G37" s="24" t="n">
        <v>1072540</v>
      </c>
      <c r="H37" s="24" t="n">
        <f aca="false">INDEX('SOC Summary'!$K$3:$K$774,MATCH($A37,'SOC Summary'!$A$3:$A$774,0))</f>
        <v>1065210</v>
      </c>
      <c r="I37" s="24" t="n">
        <f aca="false">IF(ISNUMBER(E37),H37-E37,"")</f>
        <v>23120</v>
      </c>
      <c r="J37" s="31" t="n">
        <f aca="false">IF(AND(ISNUMBER(E37),E37&gt;0),(H37-E37)/E37,"")</f>
        <v>0.0221861835350114</v>
      </c>
      <c r="K37" s="24" t="n">
        <f aca="false">IF(ISNUMBER(G37),H37-G37,"")</f>
        <v>-7330</v>
      </c>
      <c r="L37" s="31" t="n">
        <f aca="false">IF(AND(ISNUMBER(G37),G37&gt;0),(H37-G37)/G37,"")</f>
        <v>-0.0068342439442818</v>
      </c>
      <c r="M37" s="0" t="str">
        <f aca="false">INDEX('SOC Summary'!$L$3:$L$774,MATCH($A37,'SOC Summary'!$A$3:$A$774,0))</f>
        <v>Elevated</v>
      </c>
      <c r="X37" s="26" t="n">
        <f aca="false">_xlfn.RANK.AVG(D37,$D$5:$D$776,1)</f>
        <v>492.5</v>
      </c>
      <c r="Y37" s="26" t="n">
        <f aca="false">IF(L37="","",_xlfn.RANK.AVG(L37,$L$5:$L$776,1))</f>
        <v>330</v>
      </c>
    </row>
    <row r="38" customFormat="false" ht="15" hidden="false" customHeight="true" outlineLevel="0" collapsed="false">
      <c r="A38" s="0" t="s">
        <v>2578</v>
      </c>
      <c r="B38" s="0" t="str">
        <f aca="false">IFERROR(INDEX('BLS OEWS May2025'!$B$3:$B$1396,MATCH($A38,'BLS OEWS May2025'!$A$3:$A$1396,0)),"")</f>
        <v>Light Truck Drivers</v>
      </c>
      <c r="C38" s="0" t="str">
        <f aca="false">INDEX('SOC Summary'!$D$3:$D$774,MATCH($A38,'SOC Summary'!$A$3:$A$774,0))</f>
        <v>Production, construction and transportation</v>
      </c>
      <c r="D38" s="27" t="n">
        <f aca="false">INDEX('SOC Summary'!$H$3:$H$774,MATCH($A38,'SOC Summary'!$A$3:$A$774,0))</f>
        <v>0.13</v>
      </c>
      <c r="E38" s="24" t="n">
        <v>1059840</v>
      </c>
      <c r="F38" s="24" t="n">
        <v>1003960</v>
      </c>
      <c r="G38" s="24" t="n">
        <v>994410</v>
      </c>
      <c r="H38" s="24" t="n">
        <f aca="false">INDEX('SOC Summary'!$K$3:$K$774,MATCH($A38,'SOC Summary'!$A$3:$A$774,0))</f>
        <v>983300</v>
      </c>
      <c r="I38" s="24" t="n">
        <f aca="false">IF(ISNUMBER(E38),H38-E38,"")</f>
        <v>-76540</v>
      </c>
      <c r="J38" s="31" t="n">
        <f aca="false">IF(AND(ISNUMBER(E38),E38&gt;0),(H38-E38)/E38,"")</f>
        <v>-0.0722184480676329</v>
      </c>
      <c r="K38" s="24" t="n">
        <f aca="false">IF(ISNUMBER(G38),H38-G38,"")</f>
        <v>-11110</v>
      </c>
      <c r="L38" s="31" t="n">
        <f aca="false">IF(AND(ISNUMBER(G38),G38&gt;0),(H38-G38)/G38,"")</f>
        <v>-0.0111724540179604</v>
      </c>
      <c r="M38" s="0" t="str">
        <f aca="false">INDEX('SOC Summary'!$L$3:$L$774,MATCH($A38,'SOC Summary'!$A$3:$A$774,0))</f>
        <v>Low</v>
      </c>
      <c r="X38" s="26" t="n">
        <f aca="false">_xlfn.RANK.AVG(D38,$D$5:$D$776,1)</f>
        <v>223.5</v>
      </c>
      <c r="Y38" s="26" t="n">
        <f aca="false">IF(L38="","",_xlfn.RANK.AVG(L38,$L$5:$L$776,1))</f>
        <v>314</v>
      </c>
    </row>
    <row r="39" customFormat="false" ht="15" hidden="false" customHeight="true" outlineLevel="0" collapsed="false">
      <c r="A39" s="0" t="s">
        <v>1831</v>
      </c>
      <c r="B39" s="0" t="str">
        <f aca="false">IFERROR(INDEX('BLS OEWS May2025'!$B$3:$B$1396,MATCH($A39,'BLS OEWS May2025'!$A$3:$A$1396,0)),"")</f>
        <v>Medical Secretaries and Administrative Assistants</v>
      </c>
      <c r="C39" s="0" t="str">
        <f aca="false">INDEX('SOC Summary'!$D$3:$D$774,MATCH($A39,'SOC Summary'!$A$3:$A$774,0))</f>
        <v>Office support</v>
      </c>
      <c r="D39" s="27" t="n">
        <f aca="false">INDEX('SOC Summary'!$H$3:$H$774,MATCH($A39,'SOC Summary'!$A$3:$A$774,0))</f>
        <v>0.66</v>
      </c>
      <c r="E39" s="24" t="n">
        <v>682630</v>
      </c>
      <c r="F39" s="24" t="n">
        <v>749500</v>
      </c>
      <c r="G39" s="24" t="n">
        <v>830760</v>
      </c>
      <c r="H39" s="24" t="n">
        <f aca="false">INDEX('SOC Summary'!$K$3:$K$774,MATCH($A39,'SOC Summary'!$A$3:$A$774,0))</f>
        <v>961610</v>
      </c>
      <c r="I39" s="24" t="n">
        <f aca="false">IF(ISNUMBER(E39),H39-E39,"")</f>
        <v>278980</v>
      </c>
      <c r="J39" s="31" t="n">
        <f aca="false">IF(AND(ISNUMBER(E39),E39&gt;0),(H39-E39)/E39,"")</f>
        <v>0.408684060179014</v>
      </c>
      <c r="K39" s="24" t="n">
        <f aca="false">IF(ISNUMBER(G39),H39-G39,"")</f>
        <v>130850</v>
      </c>
      <c r="L39" s="31" t="n">
        <f aca="false">IF(AND(ISNUMBER(G39),G39&gt;0),(H39-G39)/G39,"")</f>
        <v>0.157506379700515</v>
      </c>
      <c r="M39" s="0" t="str">
        <f aca="false">INDEX('SOC Summary'!$L$3:$L$774,MATCH($A39,'SOC Summary'!$A$3:$A$774,0))</f>
        <v>High</v>
      </c>
      <c r="X39" s="26" t="n">
        <f aca="false">_xlfn.RANK.AVG(D39,$D$5:$D$776,1)</f>
        <v>750</v>
      </c>
      <c r="Y39" s="26" t="n">
        <f aca="false">IF(L39="","",_xlfn.RANK.AVG(L39,$L$5:$L$776,1))</f>
        <v>750</v>
      </c>
    </row>
    <row r="40" customFormat="false" ht="15" hidden="false" customHeight="true" outlineLevel="0" collapsed="false">
      <c r="A40" s="0" t="s">
        <v>1498</v>
      </c>
      <c r="B40" s="0" t="str">
        <f aca="false">IFERROR(INDEX('BLS OEWS May2025'!$B$3:$B$1396,MATCH($A40,'BLS OEWS May2025'!$A$3:$A$1396,0)),"")</f>
        <v>Landscaping and Groundskeeping Workers</v>
      </c>
      <c r="C40" s="0" t="str">
        <f aca="false">INDEX('SOC Summary'!$D$3:$D$774,MATCH($A40,'SOC Summary'!$A$3:$A$774,0))</f>
        <v>Services and other</v>
      </c>
      <c r="D40" s="27" t="n">
        <f aca="false">INDEX('SOC Summary'!$H$3:$H$774,MATCH($A40,'SOC Summary'!$A$3:$A$774,0))</f>
        <v>0.07</v>
      </c>
      <c r="E40" s="24" t="n">
        <v>914230</v>
      </c>
      <c r="F40" s="24" t="n">
        <v>929930</v>
      </c>
      <c r="G40" s="24" t="n">
        <v>943430</v>
      </c>
      <c r="H40" s="24" t="n">
        <f aca="false">INDEX('SOC Summary'!$K$3:$K$774,MATCH($A40,'SOC Summary'!$A$3:$A$774,0))</f>
        <v>952640</v>
      </c>
      <c r="I40" s="24" t="n">
        <f aca="false">IF(ISNUMBER(E40),H40-E40,"")</f>
        <v>38410</v>
      </c>
      <c r="J40" s="31" t="n">
        <f aca="false">IF(AND(ISNUMBER(E40),E40&gt;0),(H40-E40)/E40,"")</f>
        <v>0.0420134976975159</v>
      </c>
      <c r="K40" s="24" t="n">
        <f aca="false">IF(ISNUMBER(G40),H40-G40,"")</f>
        <v>9210</v>
      </c>
      <c r="L40" s="31" t="n">
        <f aca="false">IF(AND(ISNUMBER(G40),G40&gt;0),(H40-G40)/G40,"")</f>
        <v>0.00976225051143169</v>
      </c>
      <c r="M40" s="0" t="str">
        <f aca="false">INDEX('SOC Summary'!$L$3:$L$774,MATCH($A40,'SOC Summary'!$A$3:$A$774,0))</f>
        <v>Low</v>
      </c>
      <c r="X40" s="26" t="n">
        <f aca="false">_xlfn.RANK.AVG(D40,$D$5:$D$776,1)</f>
        <v>131.5</v>
      </c>
      <c r="Y40" s="26" t="n">
        <f aca="false">IF(L40="","",_xlfn.RANK.AVG(L40,$L$5:$L$776,1))</f>
        <v>412</v>
      </c>
    </row>
    <row r="41" customFormat="false" ht="15" hidden="false" customHeight="true" outlineLevel="0" collapsed="false">
      <c r="A41" s="0" t="s">
        <v>317</v>
      </c>
      <c r="B41" s="0" t="str">
        <f aca="false">IFERROR(INDEX('BLS OEWS May2025'!$B$3:$B$1396,MATCH($A41,'BLS OEWS May2025'!$A$3:$A$1396,0)),"")</f>
        <v>Human Resources Specialists</v>
      </c>
      <c r="C41" s="0" t="str">
        <f aca="false">INDEX('SOC Summary'!$D$3:$D$774,MATCH($A41,'SOC Summary'!$A$3:$A$774,0))</f>
        <v>Business and finance</v>
      </c>
      <c r="D41" s="27" t="n">
        <f aca="false">INDEX('SOC Summary'!$H$3:$H$774,MATCH($A41,'SOC Summary'!$A$3:$A$774,0))</f>
        <v>0.58</v>
      </c>
      <c r="E41" s="24" t="n">
        <v>835360</v>
      </c>
      <c r="F41" s="24" t="n">
        <v>895970</v>
      </c>
      <c r="G41" s="24" t="n">
        <v>917460</v>
      </c>
      <c r="H41" s="24" t="n">
        <f aca="false">INDEX('SOC Summary'!$K$3:$K$774,MATCH($A41,'SOC Summary'!$A$3:$A$774,0))</f>
        <v>912430</v>
      </c>
      <c r="I41" s="24" t="n">
        <f aca="false">IF(ISNUMBER(E41),H41-E41,"")</f>
        <v>77070</v>
      </c>
      <c r="J41" s="31" t="n">
        <f aca="false">IF(AND(ISNUMBER(E41),E41&gt;0),(H41-E41)/E41,"")</f>
        <v>0.0922596245929899</v>
      </c>
      <c r="K41" s="24" t="n">
        <f aca="false">IF(ISNUMBER(G41),H41-G41,"")</f>
        <v>-5030</v>
      </c>
      <c r="L41" s="31" t="n">
        <f aca="false">IF(AND(ISNUMBER(G41),G41&gt;0),(H41-G41)/G41,"")</f>
        <v>-0.00548252784862555</v>
      </c>
      <c r="M41" s="0" t="str">
        <f aca="false">INDEX('SOC Summary'!$L$3:$L$774,MATCH($A41,'SOC Summary'!$A$3:$A$774,0))</f>
        <v>High</v>
      </c>
      <c r="X41" s="26" t="n">
        <f aca="false">_xlfn.RANK.AVG(D41,$D$5:$D$776,1)</f>
        <v>715.5</v>
      </c>
      <c r="Y41" s="26" t="n">
        <f aca="false">IF(L41="","",_xlfn.RANK.AVG(L41,$L$5:$L$776,1))</f>
        <v>334</v>
      </c>
    </row>
    <row r="42" customFormat="false" ht="15" hidden="false" customHeight="true" outlineLevel="0" collapsed="false">
      <c r="A42" s="0" t="s">
        <v>1782</v>
      </c>
      <c r="B42" s="0" t="str">
        <f aca="false">IFERROR(INDEX('BLS OEWS May2025'!$B$3:$B$1396,MATCH($A42,'BLS OEWS May2025'!$A$3:$A$1396,0)),"")</f>
        <v>Receptionists and Information Clerks</v>
      </c>
      <c r="C42" s="0" t="str">
        <f aca="false">INDEX('SOC Summary'!$D$3:$D$774,MATCH($A42,'SOC Summary'!$A$3:$A$774,0))</f>
        <v>Office support</v>
      </c>
      <c r="D42" s="27" t="n">
        <f aca="false">INDEX('SOC Summary'!$H$3:$H$774,MATCH($A42,'SOC Summary'!$A$3:$A$774,0))</f>
        <v>0.64</v>
      </c>
      <c r="E42" s="24" t="n">
        <v>1011170</v>
      </c>
      <c r="F42" s="24" t="n">
        <v>1003820</v>
      </c>
      <c r="G42" s="24" t="n">
        <v>964530</v>
      </c>
      <c r="H42" s="24" t="n">
        <f aca="false">INDEX('SOC Summary'!$K$3:$K$774,MATCH($A42,'SOC Summary'!$A$3:$A$774,0))</f>
        <v>910180</v>
      </c>
      <c r="I42" s="24" t="n">
        <f aca="false">IF(ISNUMBER(E42),H42-E42,"")</f>
        <v>-100990</v>
      </c>
      <c r="J42" s="31" t="n">
        <f aca="false">IF(AND(ISNUMBER(E42),E42&gt;0),(H42-E42)/E42,"")</f>
        <v>-0.0998744029193904</v>
      </c>
      <c r="K42" s="24" t="n">
        <f aca="false">IF(ISNUMBER(G42),H42-G42,"")</f>
        <v>-54350</v>
      </c>
      <c r="L42" s="31" t="n">
        <f aca="false">IF(AND(ISNUMBER(G42),G42&gt;0),(H42-G42)/G42,"")</f>
        <v>-0.0563486879620126</v>
      </c>
      <c r="M42" s="0" t="str">
        <f aca="false">INDEX('SOC Summary'!$L$3:$L$774,MATCH($A42,'SOC Summary'!$A$3:$A$774,0))</f>
        <v>High</v>
      </c>
      <c r="X42" s="26" t="n">
        <f aca="false">_xlfn.RANK.AVG(D42,$D$5:$D$776,1)</f>
        <v>743</v>
      </c>
      <c r="Y42" s="26" t="n">
        <f aca="false">IF(L42="","",_xlfn.RANK.AVG(L42,$L$5:$L$776,1))</f>
        <v>154</v>
      </c>
    </row>
    <row r="43" customFormat="false" ht="15" hidden="false" customHeight="true" outlineLevel="0" collapsed="false">
      <c r="A43" s="0" t="s">
        <v>346</v>
      </c>
      <c r="B43" s="0" t="str">
        <f aca="false">IFERROR(INDEX('BLS OEWS May2025'!$B$3:$B$1396,MATCH($A43,'BLS OEWS May2025'!$A$3:$A$1396,0)),"")</f>
        <v>Market Research Analysts and Marketing Specialists</v>
      </c>
      <c r="C43" s="0" t="str">
        <f aca="false">INDEX('SOC Summary'!$D$3:$D$774,MATCH($A43,'SOC Summary'!$A$3:$A$774,0))</f>
        <v>Business and finance</v>
      </c>
      <c r="D43" s="27" t="n">
        <f aca="false">INDEX('SOC Summary'!$H$3:$H$774,MATCH($A43,'SOC Summary'!$A$3:$A$774,0))</f>
        <v>0.54</v>
      </c>
      <c r="E43" s="24" t="n">
        <v>798620</v>
      </c>
      <c r="F43" s="24" t="n">
        <v>846370</v>
      </c>
      <c r="G43" s="24" t="n">
        <v>861140</v>
      </c>
      <c r="H43" s="24" t="n">
        <f aca="false">INDEX('SOC Summary'!$K$3:$K$774,MATCH($A43,'SOC Summary'!$A$3:$A$774,0))</f>
        <v>899580</v>
      </c>
      <c r="I43" s="24" t="n">
        <f aca="false">IF(ISNUMBER(E43),H43-E43,"")</f>
        <v>100960</v>
      </c>
      <c r="J43" s="31" t="n">
        <f aca="false">IF(AND(ISNUMBER(E43),E43&gt;0),(H43-E43)/E43,"")</f>
        <v>0.126418071172773</v>
      </c>
      <c r="K43" s="24" t="n">
        <f aca="false">IF(ISNUMBER(G43),H43-G43,"")</f>
        <v>38440</v>
      </c>
      <c r="L43" s="31" t="n">
        <f aca="false">IF(AND(ISNUMBER(G43),G43&gt;0),(H43-G43)/G43,"")</f>
        <v>0.0446385024502404</v>
      </c>
      <c r="M43" s="0" t="str">
        <f aca="false">INDEX('SOC Summary'!$L$3:$L$774,MATCH($A43,'SOC Summary'!$A$3:$A$774,0))</f>
        <v>High</v>
      </c>
      <c r="X43" s="26" t="n">
        <f aca="false">_xlfn.RANK.AVG(D43,$D$5:$D$776,1)</f>
        <v>683.5</v>
      </c>
      <c r="Y43" s="26" t="n">
        <f aca="false">IF(L43="","",_xlfn.RANK.AVG(L43,$L$5:$L$776,1))</f>
        <v>588</v>
      </c>
    </row>
    <row r="44" customFormat="false" ht="15" hidden="false" customHeight="true" outlineLevel="0" collapsed="false">
      <c r="A44" s="0" t="s">
        <v>331</v>
      </c>
      <c r="B44" s="0" t="str">
        <f aca="false">IFERROR(INDEX('BLS OEWS May2025'!$B$3:$B$1396,MATCH($A44,'BLS OEWS May2025'!$A$3:$A$1396,0)),"")</f>
        <v>Management Analysts</v>
      </c>
      <c r="C44" s="0" t="str">
        <f aca="false">INDEX('SOC Summary'!$D$3:$D$774,MATCH($A44,'SOC Summary'!$A$3:$A$774,0))</f>
        <v>Business and finance</v>
      </c>
      <c r="D44" s="27" t="n">
        <f aca="false">INDEX('SOC Summary'!$H$3:$H$774,MATCH($A44,'SOC Summary'!$A$3:$A$774,0))</f>
        <v>0.5</v>
      </c>
      <c r="E44" s="24" t="n">
        <v>808860</v>
      </c>
      <c r="F44" s="24" t="n">
        <v>838140</v>
      </c>
      <c r="G44" s="24" t="n">
        <v>893900</v>
      </c>
      <c r="H44" s="24" t="n">
        <f aca="false">INDEX('SOC Summary'!$K$3:$K$774,MATCH($A44,'SOC Summary'!$A$3:$A$774,0))</f>
        <v>898280</v>
      </c>
      <c r="I44" s="24" t="n">
        <f aca="false">IF(ISNUMBER(E44),H44-E44,"")</f>
        <v>89420</v>
      </c>
      <c r="J44" s="31" t="n">
        <f aca="false">IF(AND(ISNUMBER(E44),E44&gt;0),(H44-E44)/E44,"")</f>
        <v>0.110550651534258</v>
      </c>
      <c r="K44" s="24" t="n">
        <f aca="false">IF(ISNUMBER(G44),H44-G44,"")</f>
        <v>4380</v>
      </c>
      <c r="L44" s="31" t="n">
        <f aca="false">IF(AND(ISNUMBER(G44),G44&gt;0),(H44-G44)/G44,"")</f>
        <v>0.00489987694372972</v>
      </c>
      <c r="M44" s="0" t="str">
        <f aca="false">INDEX('SOC Summary'!$L$3:$L$774,MATCH($A44,'SOC Summary'!$A$3:$A$774,0))</f>
        <v>High</v>
      </c>
      <c r="X44" s="26" t="n">
        <f aca="false">_xlfn.RANK.AVG(D44,$D$5:$D$776,1)</f>
        <v>654</v>
      </c>
      <c r="Y44" s="26" t="n">
        <f aca="false">IF(L44="","",_xlfn.RANK.AVG(L44,$L$5:$L$776,1))</f>
        <v>380</v>
      </c>
    </row>
    <row r="45" customFormat="false" ht="15" hidden="false" customHeight="true" outlineLevel="0" collapsed="false">
      <c r="A45" s="0" t="s">
        <v>1442</v>
      </c>
      <c r="B45" s="0" t="str">
        <f aca="false">IFERROR(INDEX('BLS OEWS May2025'!$B$3:$B$1396,MATCH($A45,'BLS OEWS May2025'!$A$3:$A$1396,0)),"")</f>
        <v>Food Preparation Workers</v>
      </c>
      <c r="C45" s="0" t="str">
        <f aca="false">INDEX('SOC Summary'!$D$3:$D$774,MATCH($A45,'SOC Summary'!$A$3:$A$774,0))</f>
        <v>Services and other</v>
      </c>
      <c r="D45" s="27" t="n">
        <f aca="false">INDEX('SOC Summary'!$H$3:$H$774,MATCH($A45,'SOC Summary'!$A$3:$A$774,0))</f>
        <v>0.03</v>
      </c>
      <c r="E45" s="24" t="n">
        <v>904330</v>
      </c>
      <c r="F45" s="24" t="n">
        <v>879610</v>
      </c>
      <c r="G45" s="24" t="n">
        <v>888770</v>
      </c>
      <c r="H45" s="24" t="n">
        <f aca="false">INDEX('SOC Summary'!$K$3:$K$774,MATCH($A45,'SOC Summary'!$A$3:$A$774,0))</f>
        <v>893600</v>
      </c>
      <c r="I45" s="24" t="n">
        <f aca="false">IF(ISNUMBER(E45),H45-E45,"")</f>
        <v>-10730</v>
      </c>
      <c r="J45" s="31" t="n">
        <f aca="false">IF(AND(ISNUMBER(E45),E45&gt;0),(H45-E45)/E45,"")</f>
        <v>-0.0118651377262725</v>
      </c>
      <c r="K45" s="24" t="n">
        <f aca="false">IF(ISNUMBER(G45),H45-G45,"")</f>
        <v>4830</v>
      </c>
      <c r="L45" s="31" t="n">
        <f aca="false">IF(AND(ISNUMBER(G45),G45&gt;0),(H45-G45)/G45,"")</f>
        <v>0.0054344768612802</v>
      </c>
      <c r="M45" s="0" t="str">
        <f aca="false">INDEX('SOC Summary'!$L$3:$L$774,MATCH($A45,'SOC Summary'!$A$3:$A$774,0))</f>
        <v>Low</v>
      </c>
      <c r="X45" s="26" t="n">
        <f aca="false">_xlfn.RANK.AVG(D45,$D$5:$D$776,1)</f>
        <v>78</v>
      </c>
      <c r="Y45" s="26" t="n">
        <f aca="false">IF(L45="","",_xlfn.RANK.AVG(L45,$L$5:$L$776,1))</f>
        <v>384</v>
      </c>
    </row>
    <row r="46" customFormat="false" ht="15" hidden="false" customHeight="true" outlineLevel="0" collapsed="false">
      <c r="A46" s="0" t="s">
        <v>1488</v>
      </c>
      <c r="B46" s="0" t="str">
        <f aca="false">IFERROR(INDEX('BLS OEWS May2025'!$B$3:$B$1396,MATCH($A46,'BLS OEWS May2025'!$A$3:$A$1396,0)),"")</f>
        <v>Maids and Housekeeping Cleaners</v>
      </c>
      <c r="C46" s="0" t="str">
        <f aca="false">INDEX('SOC Summary'!$D$3:$D$774,MATCH($A46,'SOC Summary'!$A$3:$A$774,0))</f>
        <v>Services and other</v>
      </c>
      <c r="D46" s="27" t="n">
        <f aca="false">INDEX('SOC Summary'!$H$3:$H$774,MATCH($A46,'SOC Summary'!$A$3:$A$774,0))</f>
        <v>0.08</v>
      </c>
      <c r="E46" s="24" t="n">
        <v>771390</v>
      </c>
      <c r="F46" s="24" t="n">
        <v>836230</v>
      </c>
      <c r="G46" s="24" t="n">
        <v>854910</v>
      </c>
      <c r="H46" s="24" t="n">
        <f aca="false">INDEX('SOC Summary'!$K$3:$K$774,MATCH($A46,'SOC Summary'!$A$3:$A$774,0))</f>
        <v>860670</v>
      </c>
      <c r="I46" s="24" t="n">
        <f aca="false">IF(ISNUMBER(E46),H46-E46,"")</f>
        <v>89280</v>
      </c>
      <c r="J46" s="31" t="n">
        <f aca="false">IF(AND(ISNUMBER(E46),E46&gt;0),(H46-E46)/E46,"")</f>
        <v>0.115739120289348</v>
      </c>
      <c r="K46" s="24" t="n">
        <f aca="false">IF(ISNUMBER(G46),H46-G46,"")</f>
        <v>5760</v>
      </c>
      <c r="L46" s="31" t="n">
        <f aca="false">IF(AND(ISNUMBER(G46),G46&gt;0),(H46-G46)/G46,"")</f>
        <v>0.00673755132119171</v>
      </c>
      <c r="M46" s="0" t="str">
        <f aca="false">INDEX('SOC Summary'!$L$3:$L$774,MATCH($A46,'SOC Summary'!$A$3:$A$774,0))</f>
        <v>Low</v>
      </c>
      <c r="X46" s="26" t="n">
        <f aca="false">_xlfn.RANK.AVG(D46,$D$5:$D$776,1)</f>
        <v>147</v>
      </c>
      <c r="Y46" s="26" t="n">
        <f aca="false">IF(L46="","",_xlfn.RANK.AVG(L46,$L$5:$L$776,1))</f>
        <v>391</v>
      </c>
    </row>
    <row r="47" customFormat="false" ht="15" hidden="false" customHeight="true" outlineLevel="0" collapsed="false">
      <c r="A47" s="0" t="s">
        <v>214</v>
      </c>
      <c r="B47" s="0" t="str">
        <f aca="false">IFERROR(INDEX('BLS OEWS May2025'!$B$3:$B$1396,MATCH($A47,'BLS OEWS May2025'!$A$3:$A$1396,0)),"")</f>
        <v>Financial Managers</v>
      </c>
      <c r="C47" s="0" t="str">
        <f aca="false">INDEX('SOC Summary'!$D$3:$D$774,MATCH($A47,'SOC Summary'!$A$3:$A$774,0))</f>
        <v>Management</v>
      </c>
      <c r="D47" s="27" t="n">
        <f aca="false">INDEX('SOC Summary'!$H$3:$H$774,MATCH($A47,'SOC Summary'!$A$3:$A$774,0))</f>
        <v>0.45</v>
      </c>
      <c r="E47" s="24" t="n">
        <v>740780</v>
      </c>
      <c r="F47" s="24" t="n">
        <v>787340</v>
      </c>
      <c r="G47" s="24" t="n">
        <v>818620</v>
      </c>
      <c r="H47" s="24" t="n">
        <f aca="false">INDEX('SOC Summary'!$K$3:$K$774,MATCH($A47,'SOC Summary'!$A$3:$A$774,0))</f>
        <v>841710</v>
      </c>
      <c r="I47" s="24" t="n">
        <f aca="false">IF(ISNUMBER(E47),H47-E47,"")</f>
        <v>100930</v>
      </c>
      <c r="J47" s="31" t="n">
        <f aca="false">IF(AND(ISNUMBER(E47),E47&gt;0),(H47-E47)/E47,"")</f>
        <v>0.136248278841221</v>
      </c>
      <c r="K47" s="24" t="n">
        <f aca="false">IF(ISNUMBER(G47),H47-G47,"")</f>
        <v>23090</v>
      </c>
      <c r="L47" s="31" t="n">
        <f aca="false">IF(AND(ISNUMBER(G47),G47&gt;0),(H47-G47)/G47,"")</f>
        <v>0.0282060052283111</v>
      </c>
      <c r="M47" s="0" t="str">
        <f aca="false">INDEX('SOC Summary'!$L$3:$L$774,MATCH($A47,'SOC Summary'!$A$3:$A$774,0))</f>
        <v>Elevated</v>
      </c>
      <c r="X47" s="26" t="n">
        <f aca="false">_xlfn.RANK.AVG(D47,$D$5:$D$776,1)</f>
        <v>597.5</v>
      </c>
      <c r="Y47" s="26" t="n">
        <f aca="false">IF(L47="","",_xlfn.RANK.AVG(L47,$L$5:$L$776,1))</f>
        <v>510</v>
      </c>
    </row>
    <row r="48" customFormat="false" ht="15" hidden="false" customHeight="true" outlineLevel="0" collapsed="false">
      <c r="A48" s="0" t="s">
        <v>1322</v>
      </c>
      <c r="B48" s="0" t="str">
        <f aca="false">IFERROR(INDEX('BLS OEWS May2025'!$B$3:$B$1396,MATCH($A48,'BLS OEWS May2025'!$A$3:$A$1396,0)),"")</f>
        <v>Medical Assistants</v>
      </c>
      <c r="C48" s="0" t="str">
        <f aca="false">INDEX('SOC Summary'!$D$3:$D$774,MATCH($A48,'SOC Summary'!$A$3:$A$774,0))</f>
        <v>Health care</v>
      </c>
      <c r="D48" s="27" t="n">
        <f aca="false">INDEX('SOC Summary'!$H$3:$H$774,MATCH($A48,'SOC Summary'!$A$3:$A$774,0))</f>
        <v>0.29</v>
      </c>
      <c r="E48" s="24" t="n">
        <v>752460</v>
      </c>
      <c r="F48" s="24" t="n">
        <v>763040</v>
      </c>
      <c r="G48" s="24" t="n">
        <v>793460</v>
      </c>
      <c r="H48" s="24" t="n">
        <f aca="false">INDEX('SOC Summary'!$K$3:$K$774,MATCH($A48,'SOC Summary'!$A$3:$A$774,0))</f>
        <v>817870</v>
      </c>
      <c r="I48" s="24" t="n">
        <f aca="false">IF(ISNUMBER(E48),H48-E48,"")</f>
        <v>65410</v>
      </c>
      <c r="J48" s="31" t="n">
        <f aca="false">IF(AND(ISNUMBER(E48),E48&gt;0),(H48-E48)/E48,"")</f>
        <v>0.0869282088084416</v>
      </c>
      <c r="K48" s="24" t="n">
        <f aca="false">IF(ISNUMBER(G48),H48-G48,"")</f>
        <v>24410</v>
      </c>
      <c r="L48" s="31" t="n">
        <f aca="false">IF(AND(ISNUMBER(G48),G48&gt;0),(H48-G48)/G48,"")</f>
        <v>0.0307639956645578</v>
      </c>
      <c r="M48" s="0" t="str">
        <f aca="false">INDEX('SOC Summary'!$L$3:$L$774,MATCH($A48,'SOC Summary'!$A$3:$A$774,0))</f>
        <v>Moderate</v>
      </c>
      <c r="X48" s="26" t="n">
        <f aca="false">_xlfn.RANK.AVG(D48,$D$5:$D$776,1)</f>
        <v>406.5</v>
      </c>
      <c r="Y48" s="26" t="n">
        <f aca="false">IF(L48="","",_xlfn.RANK.AVG(L48,$L$5:$L$776,1))</f>
        <v>525</v>
      </c>
    </row>
    <row r="49" customFormat="false" ht="15" hidden="false" customHeight="true" outlineLevel="0" collapsed="false">
      <c r="A49" s="0" t="s">
        <v>1820</v>
      </c>
      <c r="B49" s="0" t="str">
        <f aca="false">IFERROR(INDEX('BLS OEWS May2025'!$B$3:$B$1396,MATCH($A49,'BLS OEWS May2025'!$A$3:$A$1396,0)),"")</f>
        <v>Shipping, Receiving, and Inventory Clerks</v>
      </c>
      <c r="C49" s="0" t="str">
        <f aca="false">INDEX('SOC Summary'!$D$3:$D$774,MATCH($A49,'SOC Summary'!$A$3:$A$774,0))</f>
        <v>Office support</v>
      </c>
      <c r="D49" s="27" t="n">
        <f aca="false">INDEX('SOC Summary'!$H$3:$H$774,MATCH($A49,'SOC Summary'!$A$3:$A$774,0))</f>
        <v>0.59</v>
      </c>
      <c r="E49" s="24" t="n">
        <v>848240</v>
      </c>
      <c r="F49" s="24" t="n">
        <v>844120</v>
      </c>
      <c r="G49" s="24" t="n">
        <v>857630</v>
      </c>
      <c r="H49" s="24" t="n">
        <f aca="false">INDEX('SOC Summary'!$K$3:$K$774,MATCH($A49,'SOC Summary'!$A$3:$A$774,0))</f>
        <v>816870</v>
      </c>
      <c r="I49" s="24" t="n">
        <f aca="false">IF(ISNUMBER(E49),H49-E49,"")</f>
        <v>-31370</v>
      </c>
      <c r="J49" s="31" t="n">
        <f aca="false">IF(AND(ISNUMBER(E49),E49&gt;0),(H49-E49)/E49,"")</f>
        <v>-0.0369824577949637</v>
      </c>
      <c r="K49" s="24" t="n">
        <f aca="false">IF(ISNUMBER(G49),H49-G49,"")</f>
        <v>-40760</v>
      </c>
      <c r="L49" s="31" t="n">
        <f aca="false">IF(AND(ISNUMBER(G49),G49&gt;0),(H49-G49)/G49,"")</f>
        <v>-0.0475263225400231</v>
      </c>
      <c r="M49" s="0" t="str">
        <f aca="false">INDEX('SOC Summary'!$L$3:$L$774,MATCH($A49,'SOC Summary'!$A$3:$A$774,0))</f>
        <v>High</v>
      </c>
      <c r="X49" s="26" t="n">
        <f aca="false">_xlfn.RANK.AVG(D49,$D$5:$D$776,1)</f>
        <v>722.5</v>
      </c>
      <c r="Y49" s="26" t="n">
        <f aca="false">IF(L49="","",_xlfn.RANK.AVG(L49,$L$5:$L$776,1))</f>
        <v>176</v>
      </c>
    </row>
    <row r="50" customFormat="false" ht="15" hidden="false" customHeight="true" outlineLevel="0" collapsed="false">
      <c r="A50" s="0" t="s">
        <v>1917</v>
      </c>
      <c r="B50" s="0" t="str">
        <f aca="false">IFERROR(INDEX('BLS OEWS May2025'!$B$3:$B$1396,MATCH($A50,'BLS OEWS May2025'!$A$3:$A$1396,0)),"")</f>
        <v>First-Line Supervisors of Construction Trades and Extraction Workers</v>
      </c>
      <c r="C50" s="0" t="str">
        <f aca="false">INDEX('SOC Summary'!$D$3:$D$774,MATCH($A50,'SOC Summary'!$A$3:$A$774,0))</f>
        <v>Production, construction and transportation</v>
      </c>
      <c r="D50" s="27" t="n">
        <f aca="false">INDEX('SOC Summary'!$H$3:$H$774,MATCH($A50,'SOC Summary'!$A$3:$A$774,0))</f>
        <v>0.315</v>
      </c>
      <c r="E50" s="24" t="n">
        <v>720900</v>
      </c>
      <c r="F50" s="24" t="n">
        <v>777420</v>
      </c>
      <c r="G50" s="24" t="n">
        <v>806080</v>
      </c>
      <c r="H50" s="24" t="n">
        <f aca="false">INDEX('SOC Summary'!$K$3:$K$774,MATCH($A50,'SOC Summary'!$A$3:$A$774,0))</f>
        <v>812210</v>
      </c>
      <c r="I50" s="24" t="n">
        <f aca="false">IF(ISNUMBER(E50),H50-E50,"")</f>
        <v>91310</v>
      </c>
      <c r="J50" s="31" t="n">
        <f aca="false">IF(AND(ISNUMBER(E50),E50&gt;0),(H50-E50)/E50,"")</f>
        <v>0.126661118046886</v>
      </c>
      <c r="K50" s="24" t="n">
        <f aca="false">IF(ISNUMBER(G50),H50-G50,"")</f>
        <v>6130</v>
      </c>
      <c r="L50" s="31" t="n">
        <f aca="false">IF(AND(ISNUMBER(G50),G50&gt;0),(H50-G50)/G50,"")</f>
        <v>0.00760470424771735</v>
      </c>
      <c r="M50" s="0" t="str">
        <f aca="false">INDEX('SOC Summary'!$L$3:$L$774,MATCH($A50,'SOC Summary'!$A$3:$A$774,0))</f>
        <v>Moderate</v>
      </c>
      <c r="X50" s="26" t="n">
        <f aca="false">_xlfn.RANK.AVG(D50,$D$5:$D$776,1)</f>
        <v>431.5</v>
      </c>
      <c r="Y50" s="26" t="n">
        <f aca="false">IF(L50="","",_xlfn.RANK.AVG(L50,$L$5:$L$776,1))</f>
        <v>396</v>
      </c>
    </row>
    <row r="51" customFormat="false" ht="15" hidden="false" customHeight="true" outlineLevel="0" collapsed="false">
      <c r="A51" s="0" t="s">
        <v>2672</v>
      </c>
      <c r="B51" s="0" t="str">
        <f aca="false">IFERROR(INDEX('BLS OEWS May2025'!$B$3:$B$1396,MATCH($A51,'BLS OEWS May2025'!$A$3:$A$1396,0)),"")</f>
        <v>Industrial Truck and Tractor Operators</v>
      </c>
      <c r="C51" s="0" t="str">
        <f aca="false">INDEX('SOC Summary'!$D$3:$D$774,MATCH($A51,'SOC Summary'!$A$3:$A$774,0))</f>
        <v>Production, construction and transportation</v>
      </c>
      <c r="D51" s="27" t="n">
        <f aca="false">INDEX('SOC Summary'!$H$3:$H$774,MATCH($A51,'SOC Summary'!$A$3:$A$774,0))</f>
        <v>0</v>
      </c>
      <c r="E51" s="24" t="n">
        <v>780890</v>
      </c>
      <c r="F51" s="24" t="n">
        <v>778920</v>
      </c>
      <c r="G51" s="24" t="n">
        <v>805770</v>
      </c>
      <c r="H51" s="24" t="n">
        <f aca="false">INDEX('SOC Summary'!$K$3:$K$774,MATCH($A51,'SOC Summary'!$A$3:$A$774,0))</f>
        <v>774420</v>
      </c>
      <c r="I51" s="24" t="n">
        <f aca="false">IF(ISNUMBER(E51),H51-E51,"")</f>
        <v>-6470</v>
      </c>
      <c r="J51" s="31" t="n">
        <f aca="false">IF(AND(ISNUMBER(E51),E51&gt;0),(H51-E51)/E51,"")</f>
        <v>-0.0082854179205778</v>
      </c>
      <c r="K51" s="24" t="n">
        <f aca="false">IF(ISNUMBER(G51),H51-G51,"")</f>
        <v>-31350</v>
      </c>
      <c r="L51" s="31" t="n">
        <f aca="false">IF(AND(ISNUMBER(G51),G51&gt;0),(H51-G51)/G51,"")</f>
        <v>-0.03890688409844</v>
      </c>
      <c r="M51" s="0" t="str">
        <f aca="false">INDEX('SOC Summary'!$L$3:$L$774,MATCH($A51,'SOC Summary'!$A$3:$A$774,0))</f>
        <v>Low</v>
      </c>
      <c r="X51" s="26" t="n">
        <f aca="false">_xlfn.RANK.AVG(D51,$D$5:$D$776,1)</f>
        <v>28.5</v>
      </c>
      <c r="Y51" s="26" t="n">
        <f aca="false">IF(L51="","",_xlfn.RANK.AVG(L51,$L$5:$L$776,1))</f>
        <v>207</v>
      </c>
    </row>
    <row r="52" customFormat="false" ht="15" hidden="false" customHeight="true" outlineLevel="0" collapsed="false">
      <c r="A52" s="0" t="s">
        <v>1967</v>
      </c>
      <c r="B52" s="0" t="str">
        <f aca="false">IFERROR(INDEX('BLS OEWS May2025'!$B$3:$B$1396,MATCH($A52,'BLS OEWS May2025'!$A$3:$A$1396,0)),"")</f>
        <v>Electricians</v>
      </c>
      <c r="C52" s="0" t="str">
        <f aca="false">INDEX('SOC Summary'!$D$3:$D$774,MATCH($A52,'SOC Summary'!$A$3:$A$774,0))</f>
        <v>Production, construction and transportation</v>
      </c>
      <c r="D52" s="27" t="n">
        <f aca="false">INDEX('SOC Summary'!$H$3:$H$774,MATCH($A52,'SOC Summary'!$A$3:$A$774,0))</f>
        <v>0.06</v>
      </c>
      <c r="E52" s="24" t="n">
        <v>690050</v>
      </c>
      <c r="F52" s="24" t="n">
        <v>712580</v>
      </c>
      <c r="G52" s="24" t="n">
        <v>742580</v>
      </c>
      <c r="H52" s="24" t="n">
        <f aca="false">INDEX('SOC Summary'!$K$3:$K$774,MATCH($A52,'SOC Summary'!$A$3:$A$774,0))</f>
        <v>757220</v>
      </c>
      <c r="I52" s="24" t="n">
        <f aca="false">IF(ISNUMBER(E52),H52-E52,"")</f>
        <v>67170</v>
      </c>
      <c r="J52" s="31" t="n">
        <f aca="false">IF(AND(ISNUMBER(E52),E52&gt;0),(H52-E52)/E52,"")</f>
        <v>0.0973407724077965</v>
      </c>
      <c r="K52" s="24" t="n">
        <f aca="false">IF(ISNUMBER(G52),H52-G52,"")</f>
        <v>14640</v>
      </c>
      <c r="L52" s="31" t="n">
        <f aca="false">IF(AND(ISNUMBER(G52),G52&gt;0),(H52-G52)/G52,"")</f>
        <v>0.0197150475369657</v>
      </c>
      <c r="M52" s="0" t="str">
        <f aca="false">INDEX('SOC Summary'!$L$3:$L$774,MATCH($A52,'SOC Summary'!$A$3:$A$774,0))</f>
        <v>Low</v>
      </c>
      <c r="X52" s="26" t="n">
        <f aca="false">_xlfn.RANK.AVG(D52,$D$5:$D$776,1)</f>
        <v>118</v>
      </c>
      <c r="Y52" s="26" t="n">
        <f aca="false">IF(L52="","",_xlfn.RANK.AVG(L52,$L$5:$L$776,1))</f>
        <v>469</v>
      </c>
    </row>
    <row r="53" customFormat="false" ht="15" hidden="false" customHeight="true" outlineLevel="0" collapsed="false">
      <c r="A53" s="0" t="s">
        <v>1447</v>
      </c>
      <c r="B53" s="0" t="str">
        <f aca="false">IFERROR(INDEX('BLS OEWS May2025'!$B$3:$B$1396,MATCH($A53,'BLS OEWS May2025'!$A$3:$A$1396,0)),"")</f>
        <v>Bartenders</v>
      </c>
      <c r="C53" s="0" t="str">
        <f aca="false">INDEX('SOC Summary'!$D$3:$D$774,MATCH($A53,'SOC Summary'!$A$3:$A$774,0))</f>
        <v>Services and other</v>
      </c>
      <c r="D53" s="27" t="n">
        <f aca="false">INDEX('SOC Summary'!$H$3:$H$774,MATCH($A53,'SOC Summary'!$A$3:$A$774,0))</f>
        <v>0.13</v>
      </c>
      <c r="E53" s="24" t="n">
        <v>613070</v>
      </c>
      <c r="F53" s="24" t="n">
        <v>711140</v>
      </c>
      <c r="G53" s="24" t="n">
        <v>745610</v>
      </c>
      <c r="H53" s="24" t="n">
        <f aca="false">INDEX('SOC Summary'!$K$3:$K$774,MATCH($A53,'SOC Summary'!$A$3:$A$774,0))</f>
        <v>756390</v>
      </c>
      <c r="I53" s="24" t="n">
        <f aca="false">IF(ISNUMBER(E53),H53-E53,"")</f>
        <v>143320</v>
      </c>
      <c r="J53" s="31" t="n">
        <f aca="false">IF(AND(ISNUMBER(E53),E53&gt;0),(H53-E53)/E53,"")</f>
        <v>0.233774283523904</v>
      </c>
      <c r="K53" s="24" t="n">
        <f aca="false">IF(ISNUMBER(G53),H53-G53,"")</f>
        <v>10780</v>
      </c>
      <c r="L53" s="31" t="n">
        <f aca="false">IF(AND(ISNUMBER(G53),G53&gt;0),(H53-G53)/G53,"")</f>
        <v>0.014457960596022</v>
      </c>
      <c r="M53" s="0" t="str">
        <f aca="false">INDEX('SOC Summary'!$L$3:$L$774,MATCH($A53,'SOC Summary'!$A$3:$A$774,0))</f>
        <v>Low</v>
      </c>
      <c r="X53" s="26" t="n">
        <f aca="false">_xlfn.RANK.AVG(D53,$D$5:$D$776,1)</f>
        <v>223.5</v>
      </c>
      <c r="Y53" s="26" t="n">
        <f aca="false">IF(L53="","",_xlfn.RANK.AVG(L53,$L$5:$L$776,1))</f>
        <v>438</v>
      </c>
    </row>
    <row r="54" customFormat="false" ht="15" hidden="false" customHeight="true" outlineLevel="0" collapsed="false">
      <c r="A54" s="0" t="s">
        <v>770</v>
      </c>
      <c r="B54" s="0" t="str">
        <f aca="false">IFERROR(INDEX('BLS OEWS May2025'!$B$3:$B$1396,MATCH($A54,'BLS OEWS May2025'!$A$3:$A$1396,0)),"")</f>
        <v>Lawyers</v>
      </c>
      <c r="C54" s="0" t="str">
        <f aca="false">INDEX('SOC Summary'!$D$3:$D$774,MATCH($A54,'SOC Summary'!$A$3:$A$774,0))</f>
        <v>Legal</v>
      </c>
      <c r="D54" s="27" t="n">
        <f aca="false">INDEX('SOC Summary'!$H$3:$H$774,MATCH($A54,'SOC Summary'!$A$3:$A$774,0))</f>
        <v>0.45</v>
      </c>
      <c r="E54" s="24" t="n">
        <v>707160</v>
      </c>
      <c r="F54" s="24" t="n">
        <v>731340</v>
      </c>
      <c r="G54" s="24" t="n">
        <v>747750</v>
      </c>
      <c r="H54" s="24" t="n">
        <f aca="false">INDEX('SOC Summary'!$K$3:$K$774,MATCH($A54,'SOC Summary'!$A$3:$A$774,0))</f>
        <v>754500</v>
      </c>
      <c r="I54" s="24" t="n">
        <f aca="false">IF(ISNUMBER(E54),H54-E54,"")</f>
        <v>47340</v>
      </c>
      <c r="J54" s="31" t="n">
        <f aca="false">IF(AND(ISNUMBER(E54),E54&gt;0),(H54-E54)/E54,"")</f>
        <v>0.0669438316646869</v>
      </c>
      <c r="K54" s="24" t="n">
        <f aca="false">IF(ISNUMBER(G54),H54-G54,"")</f>
        <v>6750</v>
      </c>
      <c r="L54" s="31" t="n">
        <f aca="false">IF(AND(ISNUMBER(G54),G54&gt;0),(H54-G54)/G54,"")</f>
        <v>0.00902708124373119</v>
      </c>
      <c r="M54" s="0" t="str">
        <f aca="false">INDEX('SOC Summary'!$L$3:$L$774,MATCH($A54,'SOC Summary'!$A$3:$A$774,0))</f>
        <v>Elevated</v>
      </c>
      <c r="X54" s="26" t="n">
        <f aca="false">_xlfn.RANK.AVG(D54,$D$5:$D$776,1)</f>
        <v>597.5</v>
      </c>
      <c r="Y54" s="26" t="n">
        <f aca="false">IF(L54="","",_xlfn.RANK.AVG(L54,$L$5:$L$776,1))</f>
        <v>405</v>
      </c>
    </row>
    <row r="55" customFormat="false" ht="15" hidden="false" customHeight="true" outlineLevel="0" collapsed="false">
      <c r="A55" s="0" t="s">
        <v>410</v>
      </c>
      <c r="B55" s="0" t="str">
        <f aca="false">IFERROR(INDEX('BLS OEWS May2025'!$B$3:$B$1396,MATCH($A55,'BLS OEWS May2025'!$A$3:$A$1396,0)),"")</f>
        <v>Computer User Support Specialists</v>
      </c>
      <c r="C55" s="0" t="str">
        <f aca="false">INDEX('SOC Summary'!$D$3:$D$774,MATCH($A55,'SOC Summary'!$A$3:$A$774,0))</f>
        <v>Computer and math</v>
      </c>
      <c r="D55" s="27" t="n">
        <f aca="false">INDEX('SOC Summary'!$H$3:$H$774,MATCH($A55,'SOC Summary'!$A$3:$A$774,0))</f>
        <v>0.49</v>
      </c>
      <c r="E55" s="24" t="n">
        <v>696830</v>
      </c>
      <c r="F55" s="24" t="n">
        <v>689700</v>
      </c>
      <c r="G55" s="24" t="n">
        <v>697210</v>
      </c>
      <c r="H55" s="24" t="n">
        <f aca="false">INDEX('SOC Summary'!$K$3:$K$774,MATCH($A55,'SOC Summary'!$A$3:$A$774,0))</f>
        <v>717190</v>
      </c>
      <c r="I55" s="24" t="n">
        <f aca="false">IF(ISNUMBER(E55),H55-E55,"")</f>
        <v>20360</v>
      </c>
      <c r="J55" s="31" t="n">
        <f aca="false">IF(AND(ISNUMBER(E55),E55&gt;0),(H55-E55)/E55,"")</f>
        <v>0.0292180302225794</v>
      </c>
      <c r="K55" s="24" t="n">
        <f aca="false">IF(ISNUMBER(G55),H55-G55,"")</f>
        <v>19980</v>
      </c>
      <c r="L55" s="31" t="n">
        <f aca="false">IF(AND(ISNUMBER(G55),G55&gt;0),(H55-G55)/G55,"")</f>
        <v>0.0286570760602975</v>
      </c>
      <c r="M55" s="0" t="str">
        <f aca="false">INDEX('SOC Summary'!$L$3:$L$774,MATCH($A55,'SOC Summary'!$A$3:$A$774,0))</f>
        <v>Elevated</v>
      </c>
      <c r="X55" s="26" t="n">
        <f aca="false">_xlfn.RANK.AVG(D55,$D$5:$D$776,1)</f>
        <v>643.5</v>
      </c>
      <c r="Y55" s="26" t="n">
        <f aca="false">IF(L55="","",_xlfn.RANK.AVG(L55,$L$5:$L$776,1))</f>
        <v>514</v>
      </c>
    </row>
    <row r="56" customFormat="false" ht="15" hidden="false" customHeight="true" outlineLevel="0" collapsed="false">
      <c r="A56" s="0" t="s">
        <v>2138</v>
      </c>
      <c r="B56" s="0" t="str">
        <f aca="false">IFERROR(INDEX('BLS OEWS May2025'!$B$3:$B$1396,MATCH($A56,'BLS OEWS May2025'!$A$3:$A$1396,0)),"")</f>
        <v>Automotive Service Technicians and Mechanics</v>
      </c>
      <c r="C56" s="0" t="str">
        <f aca="false">INDEX('SOC Summary'!$D$3:$D$774,MATCH($A56,'SOC Summary'!$A$3:$A$774,0))</f>
        <v>Services and other</v>
      </c>
      <c r="D56" s="27" t="n">
        <f aca="false">INDEX('SOC Summary'!$H$3:$H$774,MATCH($A56,'SOC Summary'!$A$3:$A$774,0))</f>
        <v>0.04</v>
      </c>
      <c r="E56" s="24" t="n">
        <v>664070</v>
      </c>
      <c r="F56" s="24" t="n">
        <v>676570</v>
      </c>
      <c r="G56" s="24" t="n">
        <v>688840</v>
      </c>
      <c r="H56" s="24" t="n">
        <f aca="false">INDEX('SOC Summary'!$K$3:$K$774,MATCH($A56,'SOC Summary'!$A$3:$A$774,0))</f>
        <v>704640</v>
      </c>
      <c r="I56" s="24" t="n">
        <f aca="false">IF(ISNUMBER(E56),H56-E56,"")</f>
        <v>40570</v>
      </c>
      <c r="J56" s="31" t="n">
        <f aca="false">IF(AND(ISNUMBER(E56),E56&gt;0),(H56-E56)/E56,"")</f>
        <v>0.061092957067779</v>
      </c>
      <c r="K56" s="24" t="n">
        <f aca="false">IF(ISNUMBER(G56),H56-G56,"")</f>
        <v>15800</v>
      </c>
      <c r="L56" s="31" t="n">
        <f aca="false">IF(AND(ISNUMBER(G56),G56&gt;0),(H56-G56)/G56,"")</f>
        <v>0.0229371116659892</v>
      </c>
      <c r="M56" s="0" t="str">
        <f aca="false">INDEX('SOC Summary'!$L$3:$L$774,MATCH($A56,'SOC Summary'!$A$3:$A$774,0))</f>
        <v>Low</v>
      </c>
      <c r="X56" s="26" t="n">
        <f aca="false">_xlfn.RANK.AVG(D56,$D$5:$D$776,1)</f>
        <v>93</v>
      </c>
      <c r="Y56" s="26" t="n">
        <f aca="false">IF(L56="","",_xlfn.RANK.AVG(L56,$L$5:$L$776,1))</f>
        <v>482</v>
      </c>
    </row>
    <row r="57" customFormat="false" ht="15" hidden="false" customHeight="true" outlineLevel="0" collapsed="false">
      <c r="A57" s="0" t="s">
        <v>2239</v>
      </c>
      <c r="B57" s="0" t="str">
        <f aca="false">IFERROR(INDEX('BLS OEWS May2025'!$B$3:$B$1396,MATCH($A57,'BLS OEWS May2025'!$A$3:$A$1396,0)),"")</f>
        <v>First-Line Supervisors of Production and Operating Workers</v>
      </c>
      <c r="C57" s="0" t="str">
        <f aca="false">INDEX('SOC Summary'!$D$3:$D$774,MATCH($A57,'SOC Summary'!$A$3:$A$774,0))</f>
        <v>Production, construction and transportation</v>
      </c>
      <c r="D57" s="27" t="n">
        <f aca="false">INDEX('SOC Summary'!$H$3:$H$774,MATCH($A57,'SOC Summary'!$A$3:$A$774,0))</f>
        <v>0.43</v>
      </c>
      <c r="E57" s="24" t="n">
        <v>659930</v>
      </c>
      <c r="F57" s="24" t="n">
        <v>671160</v>
      </c>
      <c r="G57" s="24" t="n">
        <v>685140</v>
      </c>
      <c r="H57" s="24" t="n">
        <f aca="false">INDEX('SOC Summary'!$K$3:$K$774,MATCH($A57,'SOC Summary'!$A$3:$A$774,0))</f>
        <v>673430</v>
      </c>
      <c r="I57" s="24" t="n">
        <f aca="false">IF(ISNUMBER(E57),H57-E57,"")</f>
        <v>13500</v>
      </c>
      <c r="J57" s="31" t="n">
        <f aca="false">IF(AND(ISNUMBER(E57),E57&gt;0),(H57-E57)/E57,"")</f>
        <v>0.0204567151061476</v>
      </c>
      <c r="K57" s="24" t="n">
        <f aca="false">IF(ISNUMBER(G57),H57-G57,"")</f>
        <v>-11710</v>
      </c>
      <c r="L57" s="31" t="n">
        <f aca="false">IF(AND(ISNUMBER(G57),G57&gt;0),(H57-G57)/G57,"")</f>
        <v>-0.0170913973786379</v>
      </c>
      <c r="M57" s="0" t="str">
        <f aca="false">INDEX('SOC Summary'!$L$3:$L$774,MATCH($A57,'SOC Summary'!$A$3:$A$774,0))</f>
        <v>Elevated</v>
      </c>
      <c r="X57" s="26" t="n">
        <f aca="false">_xlfn.RANK.AVG(D57,$D$5:$D$776,1)</f>
        <v>571</v>
      </c>
      <c r="Y57" s="26" t="n">
        <f aca="false">IF(L57="","",_xlfn.RANK.AVG(L57,$L$5:$L$776,1))</f>
        <v>296</v>
      </c>
    </row>
    <row r="58" customFormat="false" ht="15" hidden="false" customHeight="true" outlineLevel="0" collapsed="false">
      <c r="A58" s="0" t="s">
        <v>211</v>
      </c>
      <c r="B58" s="0" t="str">
        <f aca="false">IFERROR(INDEX('BLS OEWS May2025'!$B$3:$B$1396,MATCH($A58,'BLS OEWS May2025'!$A$3:$A$1396,0)),"")</f>
        <v>Computer and Information Systems Managers</v>
      </c>
      <c r="C58" s="0" t="str">
        <f aca="false">INDEX('SOC Summary'!$D$3:$D$774,MATCH($A58,'SOC Summary'!$A$3:$A$774,0))</f>
        <v>Management</v>
      </c>
      <c r="D58" s="27" t="n">
        <f aca="false">INDEX('SOC Summary'!$H$3:$H$774,MATCH($A58,'SOC Summary'!$A$3:$A$774,0))</f>
        <v>0.44</v>
      </c>
      <c r="E58" s="24" t="n">
        <v>533220</v>
      </c>
      <c r="F58" s="24" t="n">
        <v>592600</v>
      </c>
      <c r="G58" s="24" t="n">
        <v>645970</v>
      </c>
      <c r="H58" s="24" t="n">
        <f aca="false">INDEX('SOC Summary'!$K$3:$K$774,MATCH($A58,'SOC Summary'!$A$3:$A$774,0))</f>
        <v>670570</v>
      </c>
      <c r="I58" s="24" t="n">
        <f aca="false">IF(ISNUMBER(E58),H58-E58,"")</f>
        <v>137350</v>
      </c>
      <c r="J58" s="31" t="n">
        <f aca="false">IF(AND(ISNUMBER(E58),E58&gt;0),(H58-E58)/E58,"")</f>
        <v>0.257585987022242</v>
      </c>
      <c r="K58" s="24" t="n">
        <f aca="false">IF(ISNUMBER(G58),H58-G58,"")</f>
        <v>24600</v>
      </c>
      <c r="L58" s="31" t="n">
        <f aca="false">IF(AND(ISNUMBER(G58),G58&gt;0),(H58-G58)/G58,"")</f>
        <v>0.0380822638822236</v>
      </c>
      <c r="M58" s="0" t="str">
        <f aca="false">INDEX('SOC Summary'!$L$3:$L$774,MATCH($A58,'SOC Summary'!$A$3:$A$774,0))</f>
        <v>Elevated</v>
      </c>
      <c r="X58" s="26" t="n">
        <f aca="false">_xlfn.RANK.AVG(D58,$D$5:$D$776,1)</f>
        <v>584</v>
      </c>
      <c r="Y58" s="26" t="n">
        <f aca="false">IF(L58="","",_xlfn.RANK.AVG(L58,$L$5:$L$776,1))</f>
        <v>566</v>
      </c>
    </row>
    <row r="59" customFormat="false" ht="15" hidden="false" customHeight="true" outlineLevel="0" collapsed="false">
      <c r="A59" s="0" t="s">
        <v>1385</v>
      </c>
      <c r="B59" s="0" t="str">
        <f aca="false">IFERROR(INDEX('BLS OEWS May2025'!$B$3:$B$1396,MATCH($A59,'BLS OEWS May2025'!$A$3:$A$1396,0)),"")</f>
        <v>Police and Sheriff's Patrol Officers</v>
      </c>
      <c r="C59" s="0" t="str">
        <f aca="false">INDEX('SOC Summary'!$D$3:$D$774,MATCH($A59,'SOC Summary'!$A$3:$A$774,0))</f>
        <v>Services and other</v>
      </c>
      <c r="D59" s="27" t="n">
        <f aca="false">INDEX('SOC Summary'!$H$3:$H$774,MATCH($A59,'SOC Summary'!$A$3:$A$774,0))</f>
        <v>0.25</v>
      </c>
      <c r="E59" s="24" t="n">
        <v>655890</v>
      </c>
      <c r="F59" s="24" t="n">
        <v>646310</v>
      </c>
      <c r="G59" s="24" t="n">
        <v>666990</v>
      </c>
      <c r="H59" s="24" t="n">
        <f aca="false">INDEX('SOC Summary'!$K$3:$K$774,MATCH($A59,'SOC Summary'!$A$3:$A$774,0))</f>
        <v>670520</v>
      </c>
      <c r="I59" s="24" t="n">
        <f aca="false">IF(ISNUMBER(E59),H59-E59,"")</f>
        <v>14630</v>
      </c>
      <c r="J59" s="31" t="n">
        <f aca="false">IF(AND(ISNUMBER(E59),E59&gt;0),(H59-E59)/E59,"")</f>
        <v>0.0223055695314763</v>
      </c>
      <c r="K59" s="24" t="n">
        <f aca="false">IF(ISNUMBER(G59),H59-G59,"")</f>
        <v>3530</v>
      </c>
      <c r="L59" s="31" t="n">
        <f aca="false">IF(AND(ISNUMBER(G59),G59&gt;0),(H59-G59)/G59,"")</f>
        <v>0.00529243316991259</v>
      </c>
      <c r="M59" s="0" t="str">
        <f aca="false">INDEX('SOC Summary'!$L$3:$L$774,MATCH($A59,'SOC Summary'!$A$3:$A$774,0))</f>
        <v>Moderate</v>
      </c>
      <c r="X59" s="26" t="n">
        <f aca="false">_xlfn.RANK.AVG(D59,$D$5:$D$776,1)</f>
        <v>367.5</v>
      </c>
      <c r="Y59" s="26" t="n">
        <f aca="false">IF(L59="","",_xlfn.RANK.AVG(L59,$L$5:$L$776,1))</f>
        <v>382</v>
      </c>
    </row>
    <row r="60" customFormat="false" ht="15" hidden="false" customHeight="true" outlineLevel="0" collapsed="false">
      <c r="A60" s="0" t="s">
        <v>1931</v>
      </c>
      <c r="B60" s="0" t="str">
        <f aca="false">IFERROR(INDEX('BLS OEWS May2025'!$B$3:$B$1396,MATCH($A60,'BLS OEWS May2025'!$A$3:$A$1396,0)),"")</f>
        <v>Carpenters</v>
      </c>
      <c r="C60" s="0" t="str">
        <f aca="false">INDEX('SOC Summary'!$D$3:$D$774,MATCH($A60,'SOC Summary'!$A$3:$A$774,0))</f>
        <v>Production, construction and transportation</v>
      </c>
      <c r="D60" s="27" t="n">
        <f aca="false">INDEX('SOC Summary'!$H$3:$H$774,MATCH($A60,'SOC Summary'!$A$3:$A$774,0))</f>
        <v>0.14</v>
      </c>
      <c r="E60" s="24" t="n">
        <v>689770</v>
      </c>
      <c r="F60" s="24" t="n">
        <v>700290</v>
      </c>
      <c r="G60" s="24" t="n">
        <v>697740</v>
      </c>
      <c r="H60" s="24" t="n">
        <f aca="false">INDEX('SOC Summary'!$K$3:$K$774,MATCH($A60,'SOC Summary'!$A$3:$A$774,0))</f>
        <v>670090</v>
      </c>
      <c r="I60" s="24" t="n">
        <f aca="false">IF(ISNUMBER(E60),H60-E60,"")</f>
        <v>-19680</v>
      </c>
      <c r="J60" s="31" t="n">
        <f aca="false">IF(AND(ISNUMBER(E60),E60&gt;0),(H60-E60)/E60,"")</f>
        <v>-0.0285312495469504</v>
      </c>
      <c r="K60" s="24" t="n">
        <f aca="false">IF(ISNUMBER(G60),H60-G60,"")</f>
        <v>-27650</v>
      </c>
      <c r="L60" s="31" t="n">
        <f aca="false">IF(AND(ISNUMBER(G60),G60&gt;0),(H60-G60)/G60,"")</f>
        <v>-0.0396279416401525</v>
      </c>
      <c r="M60" s="0" t="str">
        <f aca="false">INDEX('SOC Summary'!$L$3:$L$774,MATCH($A60,'SOC Summary'!$A$3:$A$774,0))</f>
        <v>Low</v>
      </c>
      <c r="X60" s="26" t="n">
        <f aca="false">_xlfn.RANK.AVG(D60,$D$5:$D$776,1)</f>
        <v>237</v>
      </c>
      <c r="Y60" s="26" t="n">
        <f aca="false">IF(L60="","",_xlfn.RANK.AVG(L60,$L$5:$L$776,1))</f>
        <v>202</v>
      </c>
    </row>
    <row r="61" customFormat="false" ht="15" hidden="false" customHeight="true" outlineLevel="0" collapsed="false">
      <c r="A61" s="0" t="s">
        <v>1255</v>
      </c>
      <c r="B61" s="0" t="str">
        <f aca="false">IFERROR(INDEX('BLS OEWS May2025'!$B$3:$B$1396,MATCH($A61,'BLS OEWS May2025'!$A$3:$A$1396,0)),"")</f>
        <v>Licensed Practical and Licensed Vocational Nurses</v>
      </c>
      <c r="C61" s="0" t="str">
        <f aca="false">INDEX('SOC Summary'!$D$3:$D$774,MATCH($A61,'SOC Summary'!$A$3:$A$774,0))</f>
        <v>Health care</v>
      </c>
      <c r="D61" s="27" t="n">
        <f aca="false">INDEX('SOC Summary'!$H$3:$H$774,MATCH($A61,'SOC Summary'!$A$3:$A$774,0))</f>
        <v>0.13</v>
      </c>
      <c r="E61" s="24" t="n">
        <v>632020</v>
      </c>
      <c r="F61" s="24" t="n">
        <v>630250</v>
      </c>
      <c r="G61" s="24" t="n">
        <v>632430</v>
      </c>
      <c r="H61" s="24" t="n">
        <f aca="false">INDEX('SOC Summary'!$K$3:$K$774,MATCH($A61,'SOC Summary'!$A$3:$A$774,0))</f>
        <v>648410</v>
      </c>
      <c r="I61" s="24" t="n">
        <f aca="false">IF(ISNUMBER(E61),H61-E61,"")</f>
        <v>16390</v>
      </c>
      <c r="J61" s="31" t="n">
        <f aca="false">IF(AND(ISNUMBER(E61),E61&gt;0),(H61-E61)/E61,"")</f>
        <v>0.0259327236479858</v>
      </c>
      <c r="K61" s="24" t="n">
        <f aca="false">IF(ISNUMBER(G61),H61-G61,"")</f>
        <v>15980</v>
      </c>
      <c r="L61" s="31" t="n">
        <f aca="false">IF(AND(ISNUMBER(G61),G61&gt;0),(H61-G61)/G61,"")</f>
        <v>0.0252676185506696</v>
      </c>
      <c r="M61" s="0" t="str">
        <f aca="false">INDEX('SOC Summary'!$L$3:$L$774,MATCH($A61,'SOC Summary'!$A$3:$A$774,0))</f>
        <v>Low</v>
      </c>
      <c r="X61" s="26" t="n">
        <f aca="false">_xlfn.RANK.AVG(D61,$D$5:$D$776,1)</f>
        <v>223.5</v>
      </c>
      <c r="Y61" s="26" t="n">
        <f aca="false">IF(L61="","",_xlfn.RANK.AVG(L61,$L$5:$L$776,1))</f>
        <v>492</v>
      </c>
    </row>
    <row r="62" customFormat="false" ht="15" hidden="false" customHeight="true" outlineLevel="0" collapsed="false">
      <c r="A62" s="0" t="s">
        <v>1428</v>
      </c>
      <c r="B62" s="0" t="str">
        <f aca="false">IFERROR(INDEX('BLS OEWS May2025'!$B$3:$B$1396,MATCH($A62,'BLS OEWS May2025'!$A$3:$A$1396,0)),"")</f>
        <v>Cooks, Fast Food</v>
      </c>
      <c r="C62" s="0" t="str">
        <f aca="false">INDEX('SOC Summary'!$D$3:$D$774,MATCH($A62,'SOC Summary'!$A$3:$A$774,0))</f>
        <v>Services and other</v>
      </c>
      <c r="D62" s="27" t="n">
        <f aca="false">INDEX('SOC Summary'!$H$3:$H$774,MATCH($A62,'SOC Summary'!$A$3:$A$774,0))</f>
        <v>0.05</v>
      </c>
      <c r="E62" s="24" t="n">
        <v>725590</v>
      </c>
      <c r="F62" s="24" t="n">
        <v>673490</v>
      </c>
      <c r="G62" s="24" t="n">
        <v>668230</v>
      </c>
      <c r="H62" s="24" t="n">
        <f aca="false">INDEX('SOC Summary'!$K$3:$K$774,MATCH($A62,'SOC Summary'!$A$3:$A$774,0))</f>
        <v>641070</v>
      </c>
      <c r="I62" s="24" t="n">
        <f aca="false">IF(ISNUMBER(E62),H62-E62,"")</f>
        <v>-84520</v>
      </c>
      <c r="J62" s="31" t="n">
        <f aca="false">IF(AND(ISNUMBER(E62),E62&gt;0),(H62-E62)/E62,"")</f>
        <v>-0.116484516049008</v>
      </c>
      <c r="K62" s="24" t="n">
        <f aca="false">IF(ISNUMBER(G62),H62-G62,"")</f>
        <v>-27160</v>
      </c>
      <c r="L62" s="31" t="n">
        <f aca="false">IF(AND(ISNUMBER(G62),G62&gt;0),(H62-G62)/G62,"")</f>
        <v>-0.0406446882061566</v>
      </c>
      <c r="M62" s="0" t="str">
        <f aca="false">INDEX('SOC Summary'!$L$3:$L$774,MATCH($A62,'SOC Summary'!$A$3:$A$774,0))</f>
        <v>Low</v>
      </c>
      <c r="X62" s="26" t="n">
        <f aca="false">_xlfn.RANK.AVG(D62,$D$5:$D$776,1)</f>
        <v>106.5</v>
      </c>
      <c r="Y62" s="26" t="n">
        <f aca="false">IF(L62="","",_xlfn.RANK.AVG(L62,$L$5:$L$776,1))</f>
        <v>194</v>
      </c>
    </row>
    <row r="63" customFormat="false" ht="15" hidden="false" customHeight="true" outlineLevel="0" collapsed="false">
      <c r="A63" s="0" t="s">
        <v>193</v>
      </c>
      <c r="B63" s="0" t="str">
        <f aca="false">IFERROR(INDEX('BLS OEWS May2025'!$B$3:$B$1396,MATCH($A63,'BLS OEWS May2025'!$A$3:$A$1396,0)),"")</f>
        <v>Sales Managers</v>
      </c>
      <c r="C63" s="0" t="str">
        <f aca="false">INDEX('SOC Summary'!$D$3:$D$774,MATCH($A63,'SOC Summary'!$A$3:$A$774,0))</f>
        <v>Management</v>
      </c>
      <c r="D63" s="27" t="n">
        <f aca="false">INDEX('SOC Summary'!$H$3:$H$774,MATCH($A63,'SOC Summary'!$A$3:$A$774,0))</f>
        <v>0.42</v>
      </c>
      <c r="E63" s="24" t="n">
        <v>536390</v>
      </c>
      <c r="F63" s="24" t="n">
        <v>575880</v>
      </c>
      <c r="G63" s="24" t="n">
        <v>603710</v>
      </c>
      <c r="H63" s="24" t="n">
        <f aca="false">INDEX('SOC Summary'!$K$3:$K$774,MATCH($A63,'SOC Summary'!$A$3:$A$774,0))</f>
        <v>637080</v>
      </c>
      <c r="I63" s="24" t="n">
        <f aca="false">IF(ISNUMBER(E63),H63-E63,"")</f>
        <v>100690</v>
      </c>
      <c r="J63" s="31" t="n">
        <f aca="false">IF(AND(ISNUMBER(E63),E63&gt;0),(H63-E63)/E63,"")</f>
        <v>0.187717891832435</v>
      </c>
      <c r="K63" s="24" t="n">
        <f aca="false">IF(ISNUMBER(G63),H63-G63,"")</f>
        <v>33370</v>
      </c>
      <c r="L63" s="31" t="n">
        <f aca="false">IF(AND(ISNUMBER(G63),G63&gt;0),(H63-G63)/G63,"")</f>
        <v>0.0552748836361829</v>
      </c>
      <c r="M63" s="0" t="str">
        <f aca="false">INDEX('SOC Summary'!$L$3:$L$774,MATCH($A63,'SOC Summary'!$A$3:$A$774,0))</f>
        <v>Elevated</v>
      </c>
      <c r="X63" s="26" t="n">
        <f aca="false">_xlfn.RANK.AVG(D63,$D$5:$D$776,1)</f>
        <v>552.5</v>
      </c>
      <c r="Y63" s="26" t="n">
        <f aca="false">IF(L63="","",_xlfn.RANK.AVG(L63,$L$5:$L$776,1))</f>
        <v>626</v>
      </c>
    </row>
    <row r="64" customFormat="false" ht="15" hidden="false" customHeight="true" outlineLevel="0" collapsed="false">
      <c r="A64" s="0" t="s">
        <v>2544</v>
      </c>
      <c r="B64" s="0" t="str">
        <f aca="false">IFERROR(INDEX('BLS OEWS May2025'!$B$3:$B$1396,MATCH($A64,'BLS OEWS May2025'!$A$3:$A$1396,0)),"")</f>
        <v>First-Line Supervisors of Transportation and Material Moving Workers</v>
      </c>
      <c r="C64" s="0" t="str">
        <f aca="false">INDEX('SOC Summary'!$D$3:$D$774,MATCH($A64,'SOC Summary'!$A$3:$A$774,0))</f>
        <v>Production, construction and transportation</v>
      </c>
      <c r="D64" s="27" t="n">
        <f aca="false">INDEX('SOC Summary'!$H$3:$H$774,MATCH($A64,'SOC Summary'!$A$3:$A$774,0))</f>
        <v>0.4125</v>
      </c>
      <c r="E64" s="24" t="n">
        <v>599710</v>
      </c>
      <c r="F64" s="24" t="n">
        <v>603350</v>
      </c>
      <c r="G64" s="24" t="n">
        <v>605520</v>
      </c>
      <c r="H64" s="24" t="n">
        <f aca="false">INDEX('SOC Summary'!$K$3:$K$774,MATCH($A64,'SOC Summary'!$A$3:$A$774,0))</f>
        <v>623640</v>
      </c>
      <c r="I64" s="24" t="n">
        <f aca="false">IF(ISNUMBER(E64),H64-E64,"")</f>
        <v>23930</v>
      </c>
      <c r="J64" s="31" t="n">
        <f aca="false">IF(AND(ISNUMBER(E64),E64&gt;0),(H64-E64)/E64,"")</f>
        <v>0.0399026195994731</v>
      </c>
      <c r="K64" s="24" t="n">
        <f aca="false">IF(ISNUMBER(G64),H64-G64,"")</f>
        <v>18120</v>
      </c>
      <c r="L64" s="31" t="n">
        <f aca="false">IF(AND(ISNUMBER(G64),G64&gt;0),(H64-G64)/G64,"")</f>
        <v>0.0299246928260008</v>
      </c>
      <c r="M64" s="0" t="str">
        <f aca="false">INDEX('SOC Summary'!$L$3:$L$774,MATCH($A64,'SOC Summary'!$A$3:$A$774,0))</f>
        <v>Elevated</v>
      </c>
      <c r="X64" s="26" t="n">
        <f aca="false">_xlfn.RANK.AVG(D64,$D$5:$D$776,1)</f>
        <v>541</v>
      </c>
      <c r="Y64" s="26" t="n">
        <f aca="false">IF(L64="","",_xlfn.RANK.AVG(L64,$L$5:$L$776,1))</f>
        <v>522</v>
      </c>
    </row>
    <row r="65" customFormat="false" ht="15" hidden="false" customHeight="true" outlineLevel="0" collapsed="false">
      <c r="A65" s="0" t="s">
        <v>292</v>
      </c>
      <c r="B65" s="0" t="str">
        <f aca="false">IFERROR(INDEX('BLS OEWS May2025'!$B$3:$B$1396,MATCH($A65,'BLS OEWS May2025'!$A$3:$A$1396,0)),"")</f>
        <v>Managers, All Other</v>
      </c>
      <c r="C65" s="0" t="str">
        <f aca="false">INDEX('SOC Summary'!$D$3:$D$774,MATCH($A65,'SOC Summary'!$A$3:$A$774,0))</f>
        <v>Management</v>
      </c>
      <c r="D65" s="27" t="n">
        <f aca="false">INDEX('SOC Summary'!$H$3:$H$774,MATCH($A65,'SOC Summary'!$A$3:$A$774,0))</f>
        <v>0.528333333333333</v>
      </c>
      <c r="E65" s="24" t="n">
        <v>543290</v>
      </c>
      <c r="F65" s="24" t="n">
        <v>589750</v>
      </c>
      <c r="G65" s="24" t="n">
        <v>630980</v>
      </c>
      <c r="H65" s="24" t="n">
        <f aca="false">INDEX('SOC Summary'!$K$3:$K$774,MATCH($A65,'SOC Summary'!$A$3:$A$774,0))</f>
        <v>622190</v>
      </c>
      <c r="I65" s="24" t="n">
        <f aca="false">IF(ISNUMBER(E65),H65-E65,"")</f>
        <v>78900</v>
      </c>
      <c r="J65" s="31" t="n">
        <f aca="false">IF(AND(ISNUMBER(E65),E65&gt;0),(H65-E65)/E65,"")</f>
        <v>0.145226306392534</v>
      </c>
      <c r="K65" s="24" t="n">
        <f aca="false">IF(ISNUMBER(G65),H65-G65,"")</f>
        <v>-8790</v>
      </c>
      <c r="L65" s="31" t="n">
        <f aca="false">IF(AND(ISNUMBER(G65),G65&gt;0),(H65-G65)/G65,"")</f>
        <v>-0.0139307109575581</v>
      </c>
      <c r="M65" s="0" t="str">
        <f aca="false">INDEX('SOC Summary'!$L$3:$L$774,MATCH($A65,'SOC Summary'!$A$3:$A$774,0))</f>
        <v>High</v>
      </c>
      <c r="X65" s="26" t="n">
        <f aca="false">_xlfn.RANK.AVG(D65,$D$5:$D$776,1)</f>
        <v>673</v>
      </c>
      <c r="Y65" s="26" t="n">
        <f aca="false">IF(L65="","",_xlfn.RANK.AVG(L65,$L$5:$L$776,1))</f>
        <v>304</v>
      </c>
    </row>
    <row r="66" customFormat="false" ht="15" hidden="false" customHeight="true" outlineLevel="0" collapsed="false">
      <c r="A66" s="0" t="s">
        <v>904</v>
      </c>
      <c r="B66" s="0" t="str">
        <f aca="false">IFERROR(INDEX('BLS OEWS May2025'!$B$3:$B$1396,MATCH($A66,'BLS OEWS May2025'!$A$3:$A$1396,0)),"")</f>
        <v>Middle School Teachers, Except Special and Career/Technical Education</v>
      </c>
      <c r="C66" s="0" t="str">
        <f aca="false">INDEX('SOC Summary'!$D$3:$D$774,MATCH($A66,'SOC Summary'!$A$3:$A$774,0))</f>
        <v>Educational instruction</v>
      </c>
      <c r="D66" s="27" t="n">
        <f aca="false">INDEX('SOC Summary'!$H$3:$H$774,MATCH($A66,'SOC Summary'!$A$3:$A$774,0))</f>
        <v>0.39</v>
      </c>
      <c r="E66" s="24" t="n">
        <v>611120</v>
      </c>
      <c r="F66" s="24" t="n">
        <v>626690</v>
      </c>
      <c r="G66" s="24" t="n">
        <v>620370</v>
      </c>
      <c r="H66" s="24" t="n">
        <f aca="false">INDEX('SOC Summary'!$K$3:$K$774,MATCH($A66,'SOC Summary'!$A$3:$A$774,0))</f>
        <v>620090</v>
      </c>
      <c r="I66" s="24" t="n">
        <f aca="false">IF(ISNUMBER(E66),H66-E66,"")</f>
        <v>8970</v>
      </c>
      <c r="J66" s="31" t="n">
        <f aca="false">IF(AND(ISNUMBER(E66),E66&gt;0),(H66-E66)/E66,"")</f>
        <v>0.0146779683204608</v>
      </c>
      <c r="K66" s="24" t="n">
        <f aca="false">IF(ISNUMBER(G66),H66-G66,"")</f>
        <v>-280</v>
      </c>
      <c r="L66" s="31" t="n">
        <f aca="false">IF(AND(ISNUMBER(G66),G66&gt;0),(H66-G66)/G66,"")</f>
        <v>-0.000451343553040927</v>
      </c>
      <c r="M66" s="0" t="str">
        <f aca="false">INDEX('SOC Summary'!$L$3:$L$774,MATCH($A66,'SOC Summary'!$A$3:$A$774,0))</f>
        <v>Elevated</v>
      </c>
      <c r="X66" s="26" t="n">
        <f aca="false">_xlfn.RANK.AVG(D66,$D$5:$D$776,1)</f>
        <v>507</v>
      </c>
      <c r="Y66" s="26" t="n">
        <f aca="false">IF(L66="","",_xlfn.RANK.AVG(L66,$L$5:$L$776,1))</f>
        <v>353</v>
      </c>
    </row>
    <row r="67" customFormat="false" ht="15" hidden="false" customHeight="true" outlineLevel="0" collapsed="false">
      <c r="A67" s="0" t="s">
        <v>2097</v>
      </c>
      <c r="B67" s="0" t="str">
        <f aca="false">IFERROR(INDEX('BLS OEWS May2025'!$B$3:$B$1396,MATCH($A67,'BLS OEWS May2025'!$A$3:$A$1396,0)),"")</f>
        <v>First-Line Supervisors of Mechanics, Installers, and Repairers</v>
      </c>
      <c r="C67" s="0" t="str">
        <f aca="false">INDEX('SOC Summary'!$D$3:$D$774,MATCH($A67,'SOC Summary'!$A$3:$A$774,0))</f>
        <v>Services and other</v>
      </c>
      <c r="D67" s="27" t="n">
        <f aca="false">INDEX('SOC Summary'!$H$3:$H$774,MATCH($A67,'SOC Summary'!$A$3:$A$774,0))</f>
        <v>0.35</v>
      </c>
      <c r="E67" s="24" t="n">
        <v>559050</v>
      </c>
      <c r="F67" s="24" t="n">
        <v>589880</v>
      </c>
      <c r="G67" s="24" t="n">
        <v>600680</v>
      </c>
      <c r="H67" s="24" t="n">
        <f aca="false">INDEX('SOC Summary'!$K$3:$K$774,MATCH($A67,'SOC Summary'!$A$3:$A$774,0))</f>
        <v>617500</v>
      </c>
      <c r="I67" s="24" t="n">
        <f aca="false">IF(ISNUMBER(E67),H67-E67,"")</f>
        <v>58450</v>
      </c>
      <c r="J67" s="31" t="n">
        <f aca="false">IF(AND(ISNUMBER(E67),E67&gt;0),(H67-E67)/E67,"")</f>
        <v>0.104552365620249</v>
      </c>
      <c r="K67" s="24" t="n">
        <f aca="false">IF(ISNUMBER(G67),H67-G67,"")</f>
        <v>16820</v>
      </c>
      <c r="L67" s="31" t="n">
        <f aca="false">IF(AND(ISNUMBER(G67),G67&gt;0),(H67-G67)/G67,"")</f>
        <v>0.0280015981887195</v>
      </c>
      <c r="M67" s="0" t="str">
        <f aca="false">INDEX('SOC Summary'!$L$3:$L$774,MATCH($A67,'SOC Summary'!$A$3:$A$774,0))</f>
        <v>Elevated</v>
      </c>
      <c r="X67" s="26" t="n">
        <f aca="false">_xlfn.RANK.AVG(D67,$D$5:$D$776,1)</f>
        <v>465.5</v>
      </c>
      <c r="Y67" s="26" t="n">
        <f aca="false">IF(L67="","",_xlfn.RANK.AVG(L67,$L$5:$L$776,1))</f>
        <v>507</v>
      </c>
    </row>
    <row r="68" customFormat="false" ht="15" hidden="false" customHeight="true" outlineLevel="0" collapsed="false">
      <c r="A68" s="0" t="s">
        <v>2487</v>
      </c>
      <c r="B68" s="0" t="str">
        <f aca="false">IFERROR(INDEX('BLS OEWS May2025'!$B$3:$B$1396,MATCH($A68,'BLS OEWS May2025'!$A$3:$A$1396,0)),"")</f>
        <v>Inspectors, Testers, Sorters, Samplers, and Weighers</v>
      </c>
      <c r="C68" s="0" t="str">
        <f aca="false">INDEX('SOC Summary'!$D$3:$D$774,MATCH($A68,'SOC Summary'!$A$3:$A$774,0))</f>
        <v>Production, construction and transportation</v>
      </c>
      <c r="D68" s="27" t="n">
        <f aca="false">INDEX('SOC Summary'!$H$3:$H$774,MATCH($A68,'SOC Summary'!$A$3:$A$774,0))</f>
        <v>0.28</v>
      </c>
      <c r="E68" s="24" t="n">
        <v>579740</v>
      </c>
      <c r="F68" s="24" t="n">
        <v>584630</v>
      </c>
      <c r="G68" s="24" t="n">
        <v>591180</v>
      </c>
      <c r="H68" s="24" t="n">
        <f aca="false">INDEX('SOC Summary'!$K$3:$K$774,MATCH($A68,'SOC Summary'!$A$3:$A$774,0))</f>
        <v>597370</v>
      </c>
      <c r="I68" s="24" t="n">
        <f aca="false">IF(ISNUMBER(E68),H68-E68,"")</f>
        <v>17630</v>
      </c>
      <c r="J68" s="31" t="n">
        <f aca="false">IF(AND(ISNUMBER(E68),E68&gt;0),(H68-E68)/E68,"")</f>
        <v>0.0304101838755304</v>
      </c>
      <c r="K68" s="24" t="n">
        <f aca="false">IF(ISNUMBER(G68),H68-G68,"")</f>
        <v>6190</v>
      </c>
      <c r="L68" s="31" t="n">
        <f aca="false">IF(AND(ISNUMBER(G68),G68&gt;0),(H68-G68)/G68,"")</f>
        <v>0.0104705842552184</v>
      </c>
      <c r="M68" s="0" t="str">
        <f aca="false">INDEX('SOC Summary'!$L$3:$L$774,MATCH($A68,'SOC Summary'!$A$3:$A$774,0))</f>
        <v>Moderate</v>
      </c>
      <c r="X68" s="26" t="n">
        <f aca="false">_xlfn.RANK.AVG(D68,$D$5:$D$776,1)</f>
        <v>397.5</v>
      </c>
      <c r="Y68" s="26" t="n">
        <f aca="false">IF(L68="","",_xlfn.RANK.AVG(L68,$L$5:$L$776,1))</f>
        <v>417</v>
      </c>
    </row>
    <row r="69" customFormat="false" ht="15" hidden="false" customHeight="true" outlineLevel="0" collapsed="false">
      <c r="A69" s="0" t="s">
        <v>268</v>
      </c>
      <c r="B69" s="0" t="str">
        <f aca="false">IFERROR(INDEX('BLS OEWS May2025'!$B$3:$B$1396,MATCH($A69,'BLS OEWS May2025'!$A$3:$A$1396,0)),"")</f>
        <v>Medical and Health Services Managers</v>
      </c>
      <c r="C69" s="0" t="str">
        <f aca="false">INDEX('SOC Summary'!$D$3:$D$774,MATCH($A69,'SOC Summary'!$A$3:$A$774,0))</f>
        <v>Management</v>
      </c>
      <c r="D69" s="27" t="n">
        <f aca="false">INDEX('SOC Summary'!$H$3:$H$774,MATCH($A69,'SOC Summary'!$A$3:$A$774,0))</f>
        <v>0.41</v>
      </c>
      <c r="E69" s="24" t="n">
        <v>476750</v>
      </c>
      <c r="F69" s="24" t="n">
        <v>515100</v>
      </c>
      <c r="G69" s="24" t="n">
        <v>565840</v>
      </c>
      <c r="H69" s="24" t="n">
        <f aca="false">INDEX('SOC Summary'!$K$3:$K$774,MATCH($A69,'SOC Summary'!$A$3:$A$774,0))</f>
        <v>597080</v>
      </c>
      <c r="I69" s="24" t="n">
        <f aca="false">IF(ISNUMBER(E69),H69-E69,"")</f>
        <v>120330</v>
      </c>
      <c r="J69" s="31" t="n">
        <f aca="false">IF(AND(ISNUMBER(E69),E69&gt;0),(H69-E69)/E69,"")</f>
        <v>0.252396434189827</v>
      </c>
      <c r="K69" s="24" t="n">
        <f aca="false">IF(ISNUMBER(G69),H69-G69,"")</f>
        <v>31240</v>
      </c>
      <c r="L69" s="31" t="n">
        <f aca="false">IF(AND(ISNUMBER(G69),G69&gt;0),(H69-G69)/G69,"")</f>
        <v>0.0552099533437014</v>
      </c>
      <c r="M69" s="0" t="str">
        <f aca="false">INDEX('SOC Summary'!$L$3:$L$774,MATCH($A69,'SOC Summary'!$A$3:$A$774,0))</f>
        <v>Elevated</v>
      </c>
      <c r="X69" s="26" t="n">
        <f aca="false">_xlfn.RANK.AVG(D69,$D$5:$D$776,1)</f>
        <v>534</v>
      </c>
      <c r="Y69" s="26" t="n">
        <f aca="false">IF(L69="","",_xlfn.RANK.AVG(L69,$L$5:$L$776,1))</f>
        <v>625</v>
      </c>
    </row>
    <row r="70" customFormat="false" ht="15" hidden="false" customHeight="true" outlineLevel="0" collapsed="false">
      <c r="A70" s="0" t="s">
        <v>2681</v>
      </c>
      <c r="B70" s="0" t="str">
        <f aca="false">IFERROR(INDEX('BLS OEWS May2025'!$B$3:$B$1396,MATCH($A70,'BLS OEWS May2025'!$A$3:$A$1396,0)),"")</f>
        <v>Packers and Packagers, Hand</v>
      </c>
      <c r="C70" s="0" t="str">
        <f aca="false">INDEX('SOC Summary'!$D$3:$D$774,MATCH($A70,'SOC Summary'!$A$3:$A$774,0))</f>
        <v>Production, construction and transportation</v>
      </c>
      <c r="D70" s="27" t="n">
        <f aca="false">INDEX('SOC Summary'!$H$3:$H$774,MATCH($A70,'SOC Summary'!$A$3:$A$774,0))</f>
        <v>0.09</v>
      </c>
      <c r="E70" s="24" t="n">
        <v>653870</v>
      </c>
      <c r="F70" s="24" t="n">
        <v>645210</v>
      </c>
      <c r="G70" s="24" t="n">
        <v>601440</v>
      </c>
      <c r="H70" s="24" t="n">
        <f aca="false">INDEX('SOC Summary'!$K$3:$K$774,MATCH($A70,'SOC Summary'!$A$3:$A$774,0))</f>
        <v>559820</v>
      </c>
      <c r="I70" s="24" t="n">
        <f aca="false">IF(ISNUMBER(E70),H70-E70,"")</f>
        <v>-94050</v>
      </c>
      <c r="J70" s="31" t="n">
        <f aca="false">IF(AND(ISNUMBER(E70),E70&gt;0),(H70-E70)/E70,"")</f>
        <v>-0.143835930689587</v>
      </c>
      <c r="K70" s="24" t="n">
        <f aca="false">IF(ISNUMBER(G70),H70-G70,"")</f>
        <v>-41620</v>
      </c>
      <c r="L70" s="31" t="n">
        <f aca="false">IF(AND(ISNUMBER(G70),G70&gt;0),(H70-G70)/G70,"")</f>
        <v>-0.0692005852620378</v>
      </c>
      <c r="M70" s="0" t="str">
        <f aca="false">INDEX('SOC Summary'!$L$3:$L$774,MATCH($A70,'SOC Summary'!$A$3:$A$774,0))</f>
        <v>Low</v>
      </c>
      <c r="X70" s="26" t="n">
        <f aca="false">_xlfn.RANK.AVG(D70,$D$5:$D$776,1)</f>
        <v>160</v>
      </c>
      <c r="Y70" s="26" t="n">
        <f aca="false">IF(L70="","",_xlfn.RANK.AVG(L70,$L$5:$L$776,1))</f>
        <v>122</v>
      </c>
    </row>
    <row r="71" customFormat="false" ht="15" hidden="false" customHeight="true" outlineLevel="0" collapsed="false">
      <c r="A71" s="0" t="s">
        <v>1461</v>
      </c>
      <c r="B71" s="0" t="str">
        <f aca="false">IFERROR(INDEX('BLS OEWS May2025'!$B$3:$B$1396,MATCH($A71,'BLS OEWS May2025'!$A$3:$A$1396,0)),"")</f>
        <v>Dining Room and Cafeteria Attendants and Bartender Helpers</v>
      </c>
      <c r="C71" s="0" t="str">
        <f aca="false">INDEX('SOC Summary'!$D$3:$D$774,MATCH($A71,'SOC Summary'!$A$3:$A$774,0))</f>
        <v>Services and other</v>
      </c>
      <c r="D71" s="27" t="n">
        <f aca="false">INDEX('SOC Summary'!$H$3:$H$774,MATCH($A71,'SOC Summary'!$A$3:$A$774,0))</f>
        <v>0</v>
      </c>
      <c r="E71" s="24" t="n">
        <v>439770</v>
      </c>
      <c r="F71" s="24" t="n">
        <v>483390</v>
      </c>
      <c r="G71" s="24" t="n">
        <v>522010</v>
      </c>
      <c r="H71" s="24" t="n">
        <f aca="false">INDEX('SOC Summary'!$K$3:$K$774,MATCH($A71,'SOC Summary'!$A$3:$A$774,0))</f>
        <v>542750</v>
      </c>
      <c r="I71" s="24" t="n">
        <f aca="false">IF(ISNUMBER(E71),H71-E71,"")</f>
        <v>102980</v>
      </c>
      <c r="J71" s="31" t="n">
        <f aca="false">IF(AND(ISNUMBER(E71),E71&gt;0),(H71-E71)/E71,"")</f>
        <v>0.23416786047252</v>
      </c>
      <c r="K71" s="24" t="n">
        <f aca="false">IF(ISNUMBER(G71),H71-G71,"")</f>
        <v>20740</v>
      </c>
      <c r="L71" s="31" t="n">
        <f aca="false">IF(AND(ISNUMBER(G71),G71&gt;0),(H71-G71)/G71,"")</f>
        <v>0.039731039635256</v>
      </c>
      <c r="M71" s="0" t="str">
        <f aca="false">INDEX('SOC Summary'!$L$3:$L$774,MATCH($A71,'SOC Summary'!$A$3:$A$774,0))</f>
        <v>Low</v>
      </c>
      <c r="X71" s="26" t="n">
        <f aca="false">_xlfn.RANK.AVG(D71,$D$5:$D$776,1)</f>
        <v>28.5</v>
      </c>
      <c r="Y71" s="26" t="n">
        <f aca="false">IF(L71="","",_xlfn.RANK.AVG(L71,$L$5:$L$776,1))</f>
        <v>571</v>
      </c>
    </row>
    <row r="72" customFormat="false" ht="15" hidden="false" customHeight="true" outlineLevel="0" collapsed="false">
      <c r="A72" s="0" t="s">
        <v>936</v>
      </c>
      <c r="B72" s="0" t="str">
        <f aca="false">IFERROR(INDEX('BLS OEWS May2025'!$B$3:$B$1396,MATCH($A72,'BLS OEWS May2025'!$A$3:$A$1396,0)),"")</f>
        <v>Substitute Teachers, Short-Term</v>
      </c>
      <c r="C72" s="0" t="str">
        <f aca="false">INDEX('SOC Summary'!$D$3:$D$774,MATCH($A72,'SOC Summary'!$A$3:$A$774,0))</f>
        <v>Educational instruction</v>
      </c>
      <c r="D72" s="27" t="n">
        <f aca="false">INDEX('SOC Summary'!$H$3:$H$774,MATCH($A72,'SOC Summary'!$A$3:$A$774,0))</f>
        <v>0.17</v>
      </c>
      <c r="E72" s="24" t="n">
        <v>397200</v>
      </c>
      <c r="F72" s="24" t="n">
        <v>444530</v>
      </c>
      <c r="G72" s="24" t="n">
        <v>481300</v>
      </c>
      <c r="H72" s="24" t="n">
        <f aca="false">INDEX('SOC Summary'!$K$3:$K$774,MATCH($A72,'SOC Summary'!$A$3:$A$774,0))</f>
        <v>524770</v>
      </c>
      <c r="I72" s="24" t="n">
        <f aca="false">IF(ISNUMBER(E72),H72-E72,"")</f>
        <v>127570</v>
      </c>
      <c r="J72" s="31" t="n">
        <f aca="false">IF(AND(ISNUMBER(E72),E72&gt;0),(H72-E72)/E72,"")</f>
        <v>0.321173212487412</v>
      </c>
      <c r="K72" s="24" t="n">
        <f aca="false">IF(ISNUMBER(G72),H72-G72,"")</f>
        <v>43470</v>
      </c>
      <c r="L72" s="31" t="n">
        <f aca="false">IF(AND(ISNUMBER(G72),G72&gt;0),(H72-G72)/G72,"")</f>
        <v>0.0903178890504883</v>
      </c>
      <c r="M72" s="0" t="str">
        <f aca="false">INDEX('SOC Summary'!$L$3:$L$774,MATCH($A72,'SOC Summary'!$A$3:$A$774,0))</f>
        <v>Low</v>
      </c>
      <c r="X72" s="26" t="n">
        <f aca="false">_xlfn.RANK.AVG(D72,$D$5:$D$776,1)</f>
        <v>276</v>
      </c>
      <c r="Y72" s="26" t="n">
        <f aca="false">IF(L72="","",_xlfn.RANK.AVG(L72,$L$5:$L$776,1))</f>
        <v>702</v>
      </c>
    </row>
    <row r="73" customFormat="false" ht="15" hidden="false" customHeight="true" outlineLevel="0" collapsed="false">
      <c r="A73" s="0" t="s">
        <v>718</v>
      </c>
      <c r="B73" s="0" t="str">
        <f aca="false">IFERROR(INDEX('BLS OEWS May2025'!$B$3:$B$1396,MATCH($A73,'BLS OEWS May2025'!$A$3:$A$1396,0)),"")</f>
        <v>Counselors</v>
      </c>
      <c r="C73" s="0" t="str">
        <f aca="false">INDEX('SOC Summary'!$D$3:$D$774,MATCH($A73,'SOC Summary'!$A$3:$A$774,0))</f>
        <v>Services and other</v>
      </c>
      <c r="D73" s="27" t="n">
        <f aca="false">INDEX('SOC Summary'!$H$3:$H$774,MATCH($A73,'SOC Summary'!$A$3:$A$774,0))</f>
        <v>0.27</v>
      </c>
      <c r="E73" s="24" t="n">
        <v>834740</v>
      </c>
      <c r="F73" s="24" t="n">
        <v>909190</v>
      </c>
      <c r="G73" s="24" t="n">
        <v>473720</v>
      </c>
      <c r="H73" s="24" t="n">
        <f aca="false">INDEX('SOC Summary'!$K$3:$K$774,MATCH($A73,'SOC Summary'!$A$3:$A$774,0))</f>
        <v>520510</v>
      </c>
      <c r="I73" s="24" t="n">
        <f aca="false">IF(ISNUMBER(E73),H73-E73,"")</f>
        <v>-314230</v>
      </c>
      <c r="J73" s="31" t="n">
        <f aca="false">IF(AND(ISNUMBER(E73),E73&gt;0),(H73-E73)/E73,"")</f>
        <v>-0.376440568320675</v>
      </c>
      <c r="K73" s="24" t="n">
        <f aca="false">IF(ISNUMBER(G73),H73-G73,"")</f>
        <v>46790</v>
      </c>
      <c r="L73" s="31" t="n">
        <f aca="false">IF(AND(ISNUMBER(G73),G73&gt;0),(H73-G73)/G73,"")</f>
        <v>0.0987714261589124</v>
      </c>
      <c r="M73" s="0" t="str">
        <f aca="false">INDEX('SOC Summary'!$L$3:$L$774,MATCH($A73,'SOC Summary'!$A$3:$A$774,0))</f>
        <v>Moderate</v>
      </c>
      <c r="X73" s="26" t="n">
        <f aca="false">_xlfn.RANK.AVG(D73,$D$5:$D$776,1)</f>
        <v>386</v>
      </c>
      <c r="Y73" s="26" t="n">
        <f aca="false">IF(L73="","",_xlfn.RANK.AVG(L73,$L$5:$L$776,1))</f>
        <v>713</v>
      </c>
    </row>
    <row r="74" customFormat="false" ht="15" hidden="false" customHeight="true" outlineLevel="0" collapsed="false">
      <c r="A74" s="0" t="s">
        <v>399</v>
      </c>
      <c r="B74" s="0" t="str">
        <f aca="false">IFERROR(INDEX('BLS OEWS May2025'!$B$3:$B$1396,MATCH($A74,'BLS OEWS May2025'!$A$3:$A$1396,0)),"")</f>
        <v>Computer Systems Analysts</v>
      </c>
      <c r="C74" s="0" t="str">
        <f aca="false">INDEX('SOC Summary'!$D$3:$D$774,MATCH($A74,'SOC Summary'!$A$3:$A$774,0))</f>
        <v>Computer and math</v>
      </c>
      <c r="D74" s="27" t="n">
        <f aca="false">INDEX('SOC Summary'!$H$3:$H$774,MATCH($A74,'SOC Summary'!$A$3:$A$774,0))</f>
        <v>0.55</v>
      </c>
      <c r="E74" s="24" t="n">
        <v>505210</v>
      </c>
      <c r="F74" s="24" t="n">
        <v>498810</v>
      </c>
      <c r="G74" s="24" t="n">
        <v>497800</v>
      </c>
      <c r="H74" s="24" t="n">
        <f aca="false">INDEX('SOC Summary'!$K$3:$K$774,MATCH($A74,'SOC Summary'!$A$3:$A$774,0))</f>
        <v>519530</v>
      </c>
      <c r="I74" s="24" t="n">
        <f aca="false">IF(ISNUMBER(E74),H74-E74,"")</f>
        <v>14320</v>
      </c>
      <c r="J74" s="31" t="n">
        <f aca="false">IF(AND(ISNUMBER(E74),E74&gt;0),(H74-E74)/E74,"")</f>
        <v>0.0283446487599216</v>
      </c>
      <c r="K74" s="24" t="n">
        <f aca="false">IF(ISNUMBER(G74),H74-G74,"")</f>
        <v>21730</v>
      </c>
      <c r="L74" s="31" t="n">
        <f aca="false">IF(AND(ISNUMBER(G74),G74&gt;0),(H74-G74)/G74,"")</f>
        <v>0.0436520691040579</v>
      </c>
      <c r="M74" s="0" t="str">
        <f aca="false">INDEX('SOC Summary'!$L$3:$L$774,MATCH($A74,'SOC Summary'!$A$3:$A$774,0))</f>
        <v>High</v>
      </c>
      <c r="X74" s="26" t="n">
        <f aca="false">_xlfn.RANK.AVG(D74,$D$5:$D$776,1)</f>
        <v>691</v>
      </c>
      <c r="Y74" s="26" t="n">
        <f aca="false">IF(L74="","",_xlfn.RANK.AVG(L74,$L$5:$L$776,1))</f>
        <v>585</v>
      </c>
    </row>
    <row r="75" customFormat="false" ht="15" hidden="false" customHeight="true" outlineLevel="0" collapsed="false">
      <c r="A75" s="0" t="s">
        <v>1599</v>
      </c>
      <c r="B75" s="0" t="str">
        <f aca="false">IFERROR(INDEX('BLS OEWS May2025'!$B$3:$B$1396,MATCH($A75,'BLS OEWS May2025'!$A$3:$A$1396,0)),"")</f>
        <v>Childcare Workers</v>
      </c>
      <c r="C75" s="0" t="str">
        <f aca="false">INDEX('SOC Summary'!$D$3:$D$774,MATCH($A75,'SOC Summary'!$A$3:$A$774,0))</f>
        <v>Services and other</v>
      </c>
      <c r="D75" s="27" t="n">
        <f aca="false">INDEX('SOC Summary'!$H$3:$H$774,MATCH($A75,'SOC Summary'!$A$3:$A$774,0))</f>
        <v>0.165</v>
      </c>
      <c r="E75" s="24" t="n">
        <v>459460</v>
      </c>
      <c r="F75" s="24" t="n">
        <v>497450</v>
      </c>
      <c r="G75" s="24" t="n">
        <v>520180</v>
      </c>
      <c r="H75" s="24" t="n">
        <f aca="false">INDEX('SOC Summary'!$K$3:$K$774,MATCH($A75,'SOC Summary'!$A$3:$A$774,0))</f>
        <v>518910</v>
      </c>
      <c r="I75" s="24" t="n">
        <f aca="false">IF(ISNUMBER(E75),H75-E75,"")</f>
        <v>59450</v>
      </c>
      <c r="J75" s="31" t="n">
        <f aca="false">IF(AND(ISNUMBER(E75),E75&gt;0),(H75-E75)/E75,"")</f>
        <v>0.129391024245854</v>
      </c>
      <c r="K75" s="24" t="n">
        <f aca="false">IF(ISNUMBER(G75),H75-G75,"")</f>
        <v>-1270</v>
      </c>
      <c r="L75" s="31" t="n">
        <f aca="false">IF(AND(ISNUMBER(G75),G75&gt;0),(H75-G75)/G75,"")</f>
        <v>-0.00244146257064862</v>
      </c>
      <c r="M75" s="0" t="str">
        <f aca="false">INDEX('SOC Summary'!$L$3:$L$774,MATCH($A75,'SOC Summary'!$A$3:$A$774,0))</f>
        <v>Low</v>
      </c>
      <c r="X75" s="26" t="n">
        <f aca="false">_xlfn.RANK.AVG(D75,$D$5:$D$776,1)</f>
        <v>271</v>
      </c>
      <c r="Y75" s="26" t="n">
        <f aca="false">IF(L75="","",_xlfn.RANK.AVG(L75,$L$5:$L$776,1))</f>
        <v>347</v>
      </c>
    </row>
    <row r="76" customFormat="false" ht="15" hidden="false" customHeight="true" outlineLevel="0" collapsed="false">
      <c r="A76" s="0" t="s">
        <v>301</v>
      </c>
      <c r="B76" s="0" t="str">
        <f aca="false">IFERROR(INDEX('BLS OEWS May2025'!$B$3:$B$1396,MATCH($A76,'BLS OEWS May2025'!$A$3:$A$1396,0)),"")</f>
        <v>Buyers and Purchasing Agents</v>
      </c>
      <c r="C76" s="0" t="str">
        <f aca="false">INDEX('SOC Summary'!$D$3:$D$774,MATCH($A76,'SOC Summary'!$A$3:$A$774,0))</f>
        <v>Business and finance</v>
      </c>
      <c r="D76" s="27" t="n">
        <f aca="false">INDEX('SOC Summary'!$H$3:$H$774,MATCH($A76,'SOC Summary'!$A$3:$A$774,0))</f>
        <v>0.453333333333333</v>
      </c>
      <c r="E76" s="24" t="n">
        <v>464880</v>
      </c>
      <c r="F76" s="24" t="n">
        <v>477980</v>
      </c>
      <c r="G76" s="24" t="n">
        <v>486900</v>
      </c>
      <c r="H76" s="24" t="n">
        <f aca="false">INDEX('SOC Summary'!$K$3:$K$774,MATCH($A76,'SOC Summary'!$A$3:$A$774,0))</f>
        <v>491430</v>
      </c>
      <c r="I76" s="24" t="n">
        <f aca="false">IF(ISNUMBER(E76),H76-E76,"")</f>
        <v>26550</v>
      </c>
      <c r="J76" s="31" t="n">
        <f aca="false">IF(AND(ISNUMBER(E76),E76&gt;0),(H76-E76)/E76,"")</f>
        <v>0.0571115126484254</v>
      </c>
      <c r="K76" s="24" t="n">
        <f aca="false">IF(ISNUMBER(G76),H76-G76,"")</f>
        <v>4530</v>
      </c>
      <c r="L76" s="31" t="n">
        <f aca="false">IF(AND(ISNUMBER(G76),G76&gt;0),(H76-G76)/G76,"")</f>
        <v>0.0093037584719655</v>
      </c>
      <c r="M76" s="0" t="str">
        <f aca="false">INDEX('SOC Summary'!$L$3:$L$774,MATCH($A76,'SOC Summary'!$A$3:$A$774,0))</f>
        <v>Elevated</v>
      </c>
      <c r="X76" s="26" t="n">
        <f aca="false">_xlfn.RANK.AVG(D76,$D$5:$D$776,1)</f>
        <v>605.5</v>
      </c>
      <c r="Y76" s="26" t="n">
        <f aca="false">IF(L76="","",_xlfn.RANK.AVG(L76,$L$5:$L$776,1))</f>
        <v>407</v>
      </c>
    </row>
    <row r="77" customFormat="false" ht="15" hidden="false" customHeight="true" outlineLevel="0" collapsed="false">
      <c r="A77" s="0" t="s">
        <v>1649</v>
      </c>
      <c r="B77" s="0" t="str">
        <f aca="false">IFERROR(INDEX('BLS OEWS May2025'!$B$3:$B$1396,MATCH($A77,'BLS OEWS May2025'!$A$3:$A$1396,0)),"")</f>
        <v>Securities, Commodities, and Financial Services Sales Agents</v>
      </c>
      <c r="C77" s="0" t="str">
        <f aca="false">INDEX('SOC Summary'!$D$3:$D$774,MATCH($A77,'SOC Summary'!$A$3:$A$774,0))</f>
        <v>Sales</v>
      </c>
      <c r="D77" s="27" t="n">
        <f aca="false">INDEX('SOC Summary'!$H$3:$H$774,MATCH($A77,'SOC Summary'!$A$3:$A$774,0))</f>
        <v>0.56</v>
      </c>
      <c r="E77" s="24" t="n">
        <v>443220</v>
      </c>
      <c r="F77" s="24" t="n">
        <v>479630</v>
      </c>
      <c r="G77" s="24" t="n">
        <v>472300</v>
      </c>
      <c r="H77" s="24" t="n">
        <f aca="false">INDEX('SOC Summary'!$K$3:$K$774,MATCH($A77,'SOC Summary'!$A$3:$A$774,0))</f>
        <v>489570</v>
      </c>
      <c r="I77" s="24" t="n">
        <f aca="false">IF(ISNUMBER(E77),H77-E77,"")</f>
        <v>46350</v>
      </c>
      <c r="J77" s="31" t="n">
        <f aca="false">IF(AND(ISNUMBER(E77),E77&gt;0),(H77-E77)/E77,"")</f>
        <v>0.104575605793962</v>
      </c>
      <c r="K77" s="24" t="n">
        <f aca="false">IF(ISNUMBER(G77),H77-G77,"")</f>
        <v>17270</v>
      </c>
      <c r="L77" s="31" t="n">
        <f aca="false">IF(AND(ISNUMBER(G77),G77&gt;0),(H77-G77)/G77,"")</f>
        <v>0.0365657421130637</v>
      </c>
      <c r="M77" s="0" t="str">
        <f aca="false">INDEX('SOC Summary'!$L$3:$L$774,MATCH($A77,'SOC Summary'!$A$3:$A$774,0))</f>
        <v>High</v>
      </c>
      <c r="X77" s="26" t="n">
        <f aca="false">_xlfn.RANK.AVG(D77,$D$5:$D$776,1)</f>
        <v>699.5</v>
      </c>
      <c r="Y77" s="26" t="n">
        <f aca="false">IF(L77="","",_xlfn.RANK.AVG(L77,$L$5:$L$776,1))</f>
        <v>555</v>
      </c>
    </row>
    <row r="78" customFormat="false" ht="15" hidden="false" customHeight="true" outlineLevel="0" collapsed="false">
      <c r="A78" s="0" t="s">
        <v>1646</v>
      </c>
      <c r="B78" s="0" t="str">
        <f aca="false">IFERROR(INDEX('BLS OEWS May2025'!$B$3:$B$1396,MATCH($A78,'BLS OEWS May2025'!$A$3:$A$1396,0)),"")</f>
        <v>Insurance Sales Agents</v>
      </c>
      <c r="C78" s="0" t="str">
        <f aca="false">INDEX('SOC Summary'!$D$3:$D$774,MATCH($A78,'SOC Summary'!$A$3:$A$774,0))</f>
        <v>Sales</v>
      </c>
      <c r="D78" s="27" t="n">
        <f aca="false">INDEX('SOC Summary'!$H$3:$H$774,MATCH($A78,'SOC Summary'!$A$3:$A$774,0))</f>
        <v>0.48</v>
      </c>
      <c r="E78" s="24" t="n">
        <v>445540</v>
      </c>
      <c r="F78" s="24" t="n">
        <v>457510</v>
      </c>
      <c r="G78" s="24" t="n">
        <v>469480</v>
      </c>
      <c r="H78" s="24" t="n">
        <f aca="false">INDEX('SOC Summary'!$K$3:$K$774,MATCH($A78,'SOC Summary'!$A$3:$A$774,0))</f>
        <v>479100</v>
      </c>
      <c r="I78" s="24" t="n">
        <f aca="false">IF(ISNUMBER(E78),H78-E78,"")</f>
        <v>33560</v>
      </c>
      <c r="J78" s="31" t="n">
        <f aca="false">IF(AND(ISNUMBER(E78),E78&gt;0),(H78-E78)/E78,"")</f>
        <v>0.0753243255375499</v>
      </c>
      <c r="K78" s="24" t="n">
        <f aca="false">IF(ISNUMBER(G78),H78-G78,"")</f>
        <v>9620</v>
      </c>
      <c r="L78" s="31" t="n">
        <f aca="false">IF(AND(ISNUMBER(G78),G78&gt;0),(H78-G78)/G78,"")</f>
        <v>0.0204907557297435</v>
      </c>
      <c r="M78" s="0" t="str">
        <f aca="false">INDEX('SOC Summary'!$L$3:$L$774,MATCH($A78,'SOC Summary'!$A$3:$A$774,0))</f>
        <v>Elevated</v>
      </c>
      <c r="X78" s="26" t="n">
        <f aca="false">_xlfn.RANK.AVG(D78,$D$5:$D$776,1)</f>
        <v>633.5</v>
      </c>
      <c r="Y78" s="26" t="n">
        <f aca="false">IF(L78="","",_xlfn.RANK.AVG(L78,$L$5:$L$776,1))</f>
        <v>471</v>
      </c>
    </row>
    <row r="79" customFormat="false" ht="15" hidden="false" customHeight="true" outlineLevel="0" collapsed="false">
      <c r="A79" s="0" t="s">
        <v>896</v>
      </c>
      <c r="B79" s="0" t="str">
        <f aca="false">IFERROR(INDEX('BLS OEWS May2025'!$B$3:$B$1396,MATCH($A79,'BLS OEWS May2025'!$A$3:$A$1396,0)),"")</f>
        <v>Preschool Teachers, Except Special Education</v>
      </c>
      <c r="C79" s="0" t="str">
        <f aca="false">INDEX('SOC Summary'!$D$3:$D$774,MATCH($A79,'SOC Summary'!$A$3:$A$774,0))</f>
        <v>Educational instruction</v>
      </c>
      <c r="D79" s="27" t="n">
        <f aca="false">INDEX('SOC Summary'!$H$3:$H$774,MATCH($A79,'SOC Summary'!$A$3:$A$774,0))</f>
        <v>0.15</v>
      </c>
      <c r="E79" s="24" t="n">
        <v>415360</v>
      </c>
      <c r="F79" s="24" t="n">
        <v>430240</v>
      </c>
      <c r="G79" s="24" t="n">
        <v>445080</v>
      </c>
      <c r="H79" s="24" t="n">
        <f aca="false">INDEX('SOC Summary'!$K$3:$K$774,MATCH($A79,'SOC Summary'!$A$3:$A$774,0))</f>
        <v>478780</v>
      </c>
      <c r="I79" s="24" t="n">
        <f aca="false">IF(ISNUMBER(E79),H79-E79,"")</f>
        <v>63420</v>
      </c>
      <c r="J79" s="31" t="n">
        <f aca="false">IF(AND(ISNUMBER(E79),E79&gt;0),(H79-E79)/E79,"")</f>
        <v>0.152686825885978</v>
      </c>
      <c r="K79" s="24" t="n">
        <f aca="false">IF(ISNUMBER(G79),H79-G79,"")</f>
        <v>33700</v>
      </c>
      <c r="L79" s="31" t="n">
        <f aca="false">IF(AND(ISNUMBER(G79),G79&gt;0),(H79-G79)/G79,"")</f>
        <v>0.0757167250831311</v>
      </c>
      <c r="M79" s="0" t="str">
        <f aca="false">INDEX('SOC Summary'!$L$3:$L$774,MATCH($A79,'SOC Summary'!$A$3:$A$774,0))</f>
        <v>Low</v>
      </c>
      <c r="X79" s="26" t="n">
        <f aca="false">_xlfn.RANK.AVG(D79,$D$5:$D$776,1)</f>
        <v>250.5</v>
      </c>
      <c r="Y79" s="26" t="n">
        <f aca="false">IF(L79="","",_xlfn.RANK.AVG(L79,$L$5:$L$776,1))</f>
        <v>681</v>
      </c>
    </row>
    <row r="80" customFormat="false" ht="15" hidden="false" customHeight="true" outlineLevel="0" collapsed="false">
      <c r="A80" s="0" t="s">
        <v>1957</v>
      </c>
      <c r="B80" s="0" t="str">
        <f aca="false">IFERROR(INDEX('BLS OEWS May2025'!$B$3:$B$1396,MATCH($A80,'BLS OEWS May2025'!$A$3:$A$1396,0)),"")</f>
        <v>Operating Engineers and Other Construction Equipment Operators</v>
      </c>
      <c r="C80" s="0" t="str">
        <f aca="false">INDEX('SOC Summary'!$D$3:$D$774,MATCH($A80,'SOC Summary'!$A$3:$A$774,0))</f>
        <v>Production, construction and transportation</v>
      </c>
      <c r="D80" s="27" t="n">
        <f aca="false">INDEX('SOC Summary'!$H$3:$H$774,MATCH($A80,'SOC Summary'!$A$3:$A$774,0))</f>
        <v>0.11</v>
      </c>
      <c r="E80" s="24" t="n">
        <v>423040</v>
      </c>
      <c r="F80" s="24" t="n">
        <v>450370</v>
      </c>
      <c r="G80" s="24" t="n">
        <v>469270</v>
      </c>
      <c r="H80" s="24" t="n">
        <f aca="false">INDEX('SOC Summary'!$K$3:$K$774,MATCH($A80,'SOC Summary'!$A$3:$A$774,0))</f>
        <v>478090</v>
      </c>
      <c r="I80" s="24" t="n">
        <f aca="false">IF(ISNUMBER(E80),H80-E80,"")</f>
        <v>55050</v>
      </c>
      <c r="J80" s="31" t="n">
        <f aca="false">IF(AND(ISNUMBER(E80),E80&gt;0),(H80-E80)/E80,"")</f>
        <v>0.130129538577912</v>
      </c>
      <c r="K80" s="24" t="n">
        <f aca="false">IF(ISNUMBER(G80),H80-G80,"")</f>
        <v>8820</v>
      </c>
      <c r="L80" s="31" t="n">
        <f aca="false">IF(AND(ISNUMBER(G80),G80&gt;0),(H80-G80)/G80,"")</f>
        <v>0.0187951499136957</v>
      </c>
      <c r="M80" s="0" t="str">
        <f aca="false">INDEX('SOC Summary'!$L$3:$L$774,MATCH($A80,'SOC Summary'!$A$3:$A$774,0))</f>
        <v>Low</v>
      </c>
      <c r="X80" s="26" t="n">
        <f aca="false">_xlfn.RANK.AVG(D80,$D$5:$D$776,1)</f>
        <v>190</v>
      </c>
      <c r="Y80" s="26" t="n">
        <f aca="false">IF(L80="","",_xlfn.RANK.AVG(L80,$L$5:$L$776,1))</f>
        <v>460</v>
      </c>
    </row>
    <row r="81" customFormat="false" ht="15" hidden="false" customHeight="true" outlineLevel="0" collapsed="false">
      <c r="A81" s="0" t="s">
        <v>1464</v>
      </c>
      <c r="B81" s="0" t="str">
        <f aca="false">IFERROR(INDEX('BLS OEWS May2025'!$B$3:$B$1396,MATCH($A81,'BLS OEWS May2025'!$A$3:$A$1396,0)),"")</f>
        <v>Dishwashers</v>
      </c>
      <c r="C81" s="0" t="str">
        <f aca="false">INDEX('SOC Summary'!$D$3:$D$774,MATCH($A81,'SOC Summary'!$A$3:$A$774,0))</f>
        <v>Services and other</v>
      </c>
      <c r="D81" s="27" t="n">
        <f aca="false">INDEX('SOC Summary'!$H$3:$H$774,MATCH($A81,'SOC Summary'!$A$3:$A$774,0))</f>
        <v>0</v>
      </c>
      <c r="E81" s="24" t="n">
        <v>431840</v>
      </c>
      <c r="F81" s="24" t="n">
        <v>463940</v>
      </c>
      <c r="G81" s="24" t="n">
        <v>471670</v>
      </c>
      <c r="H81" s="24" t="n">
        <f aca="false">INDEX('SOC Summary'!$K$3:$K$774,MATCH($A81,'SOC Summary'!$A$3:$A$774,0))</f>
        <v>477450</v>
      </c>
      <c r="I81" s="24" t="n">
        <f aca="false">IF(ISNUMBER(E81),H81-E81,"")</f>
        <v>45610</v>
      </c>
      <c r="J81" s="31" t="n">
        <f aca="false">IF(AND(ISNUMBER(E81),E81&gt;0),(H81-E81)/E81,"")</f>
        <v>0.105617821415339</v>
      </c>
      <c r="K81" s="24" t="n">
        <f aca="false">IF(ISNUMBER(G81),H81-G81,"")</f>
        <v>5780</v>
      </c>
      <c r="L81" s="31" t="n">
        <f aca="false">IF(AND(ISNUMBER(G81),G81&gt;0),(H81-G81)/G81,"")</f>
        <v>0.0122543303580893</v>
      </c>
      <c r="M81" s="0" t="str">
        <f aca="false">INDEX('SOC Summary'!$L$3:$L$774,MATCH($A81,'SOC Summary'!$A$3:$A$774,0))</f>
        <v>Low</v>
      </c>
      <c r="X81" s="26" t="n">
        <f aca="false">_xlfn.RANK.AVG(D81,$D$5:$D$776,1)</f>
        <v>28.5</v>
      </c>
      <c r="Y81" s="26" t="n">
        <f aca="false">IF(L81="","",_xlfn.RANK.AVG(L81,$L$5:$L$776,1))</f>
        <v>424</v>
      </c>
    </row>
    <row r="82" customFormat="false" ht="15" hidden="false" customHeight="true" outlineLevel="0" collapsed="false">
      <c r="A82" s="0" t="s">
        <v>1243</v>
      </c>
      <c r="B82" s="0" t="str">
        <f aca="false">IFERROR(INDEX('BLS OEWS May2025'!$B$3:$B$1396,MATCH($A82,'BLS OEWS May2025'!$A$3:$A$1396,0)),"")</f>
        <v>Pharmacy Technicians</v>
      </c>
      <c r="C82" s="0" t="str">
        <f aca="false">INDEX('SOC Summary'!$D$3:$D$774,MATCH($A82,'SOC Summary'!$A$3:$A$774,0))</f>
        <v>Health care</v>
      </c>
      <c r="D82" s="27" t="n">
        <f aca="false">INDEX('SOC Summary'!$H$3:$H$774,MATCH($A82,'SOC Summary'!$A$3:$A$774,0))</f>
        <v>0.39</v>
      </c>
      <c r="E82" s="24" t="n">
        <v>453630</v>
      </c>
      <c r="F82" s="24" t="n">
        <v>460280</v>
      </c>
      <c r="G82" s="24" t="n">
        <v>487920</v>
      </c>
      <c r="H82" s="24" t="n">
        <f aca="false">INDEX('SOC Summary'!$K$3:$K$774,MATCH($A82,'SOC Summary'!$A$3:$A$774,0))</f>
        <v>471680</v>
      </c>
      <c r="I82" s="24" t="n">
        <f aca="false">IF(ISNUMBER(E82),H82-E82,"")</f>
        <v>18050</v>
      </c>
      <c r="J82" s="31" t="n">
        <f aca="false">IF(AND(ISNUMBER(E82),E82&gt;0),(H82-E82)/E82,"")</f>
        <v>0.0397901373365959</v>
      </c>
      <c r="K82" s="24" t="n">
        <f aca="false">IF(ISNUMBER(G82),H82-G82,"")</f>
        <v>-16240</v>
      </c>
      <c r="L82" s="31" t="n">
        <f aca="false">IF(AND(ISNUMBER(G82),G82&gt;0),(H82-G82)/G82,"")</f>
        <v>-0.0332841449417937</v>
      </c>
      <c r="M82" s="0" t="str">
        <f aca="false">INDEX('SOC Summary'!$L$3:$L$774,MATCH($A82,'SOC Summary'!$A$3:$A$774,0))</f>
        <v>Elevated</v>
      </c>
      <c r="X82" s="26" t="n">
        <f aca="false">_xlfn.RANK.AVG(D82,$D$5:$D$776,1)</f>
        <v>507</v>
      </c>
      <c r="Y82" s="26" t="n">
        <f aca="false">IF(L82="","",_xlfn.RANK.AVG(L82,$L$5:$L$776,1))</f>
        <v>225</v>
      </c>
    </row>
    <row r="83" customFormat="false" ht="15" hidden="false" customHeight="true" outlineLevel="0" collapsed="false">
      <c r="A83" s="0" t="s">
        <v>1987</v>
      </c>
      <c r="B83" s="0" t="str">
        <f aca="false">IFERROR(INDEX('BLS OEWS May2025'!$B$3:$B$1396,MATCH($A83,'BLS OEWS May2025'!$A$3:$A$1396,0)),"")</f>
        <v>Plumbers, Pipefitters, and Steamfitters</v>
      </c>
      <c r="C83" s="0" t="str">
        <f aca="false">INDEX('SOC Summary'!$D$3:$D$774,MATCH($A83,'SOC Summary'!$A$3:$A$774,0))</f>
        <v>Production, construction and transportation</v>
      </c>
      <c r="D83" s="27" t="n">
        <f aca="false">INDEX('SOC Summary'!$H$3:$H$774,MATCH($A83,'SOC Summary'!$A$3:$A$774,0))</f>
        <v>0.045</v>
      </c>
      <c r="E83" s="24" t="n">
        <v>427920</v>
      </c>
      <c r="F83" s="24" t="n">
        <v>436160</v>
      </c>
      <c r="G83" s="24" t="n">
        <v>455940</v>
      </c>
      <c r="H83" s="24" t="n">
        <f aca="false">INDEX('SOC Summary'!$K$3:$K$774,MATCH($A83,'SOC Summary'!$A$3:$A$774,0))</f>
        <v>465840</v>
      </c>
      <c r="I83" s="24" t="n">
        <f aca="false">IF(ISNUMBER(E83),H83-E83,"")</f>
        <v>37920</v>
      </c>
      <c r="J83" s="31" t="n">
        <f aca="false">IF(AND(ISNUMBER(E83),E83&gt;0),(H83-E83)/E83,"")</f>
        <v>0.0886146943353898</v>
      </c>
      <c r="K83" s="24" t="n">
        <f aca="false">IF(ISNUMBER(G83),H83-G83,"")</f>
        <v>9900</v>
      </c>
      <c r="L83" s="31" t="n">
        <f aca="false">IF(AND(ISNUMBER(G83),G83&gt;0),(H83-G83)/G83,"")</f>
        <v>0.0217133833399131</v>
      </c>
      <c r="M83" s="0" t="str">
        <f aca="false">INDEX('SOC Summary'!$L$3:$L$774,MATCH($A83,'SOC Summary'!$A$3:$A$774,0))</f>
        <v>Low</v>
      </c>
      <c r="X83" s="26" t="n">
        <f aca="false">_xlfn.RANK.AVG(D83,$D$5:$D$776,1)</f>
        <v>100</v>
      </c>
      <c r="Y83" s="26" t="n">
        <f aca="false">IF(L83="","",_xlfn.RANK.AVG(L83,$L$5:$L$776,1))</f>
        <v>477</v>
      </c>
    </row>
    <row r="84" customFormat="false" ht="15" hidden="false" customHeight="true" outlineLevel="0" collapsed="false">
      <c r="A84" s="0" t="s">
        <v>1827</v>
      </c>
      <c r="B84" s="0" t="str">
        <f aca="false">IFERROR(INDEX('BLS OEWS May2025'!$B$3:$B$1396,MATCH($A84,'BLS OEWS May2025'!$A$3:$A$1396,0)),"")</f>
        <v>Executive Secretaries and Executive Administrative Assistants</v>
      </c>
      <c r="C84" s="0" t="str">
        <f aca="false">INDEX('SOC Summary'!$D$3:$D$774,MATCH($A84,'SOC Summary'!$A$3:$A$774,0))</f>
        <v>Office support</v>
      </c>
      <c r="D84" s="27" t="n">
        <f aca="false">INDEX('SOC Summary'!$H$3:$H$774,MATCH($A84,'SOC Summary'!$A$3:$A$774,0))</f>
        <v>0.68</v>
      </c>
      <c r="E84" s="24" t="n">
        <v>475240</v>
      </c>
      <c r="F84" s="24" t="n">
        <v>483570</v>
      </c>
      <c r="G84" s="24" t="n">
        <v>472770</v>
      </c>
      <c r="H84" s="24" t="n">
        <f aca="false">INDEX('SOC Summary'!$K$3:$K$774,MATCH($A84,'SOC Summary'!$A$3:$A$774,0))</f>
        <v>459910</v>
      </c>
      <c r="I84" s="24" t="n">
        <f aca="false">IF(ISNUMBER(E84),H84-E84,"")</f>
        <v>-15330</v>
      </c>
      <c r="J84" s="31" t="n">
        <f aca="false">IF(AND(ISNUMBER(E84),E84&gt;0),(H84-E84)/E84,"")</f>
        <v>-0.0322573857419409</v>
      </c>
      <c r="K84" s="41" t="n">
        <f aca="false">IF(ISNUMBER(G84),H84-G84,"")</f>
        <v>-12860</v>
      </c>
      <c r="L84" s="31" t="n">
        <f aca="false">IF(AND(ISNUMBER(G84),G84&gt;0),(H84-G84)/G84,"")</f>
        <v>-0.027201387566893</v>
      </c>
      <c r="M84" s="0" t="str">
        <f aca="false">INDEX('SOC Summary'!$L$3:$L$774,MATCH($A84,'SOC Summary'!$A$3:$A$774,0))</f>
        <v>High</v>
      </c>
      <c r="X84" s="26" t="n">
        <f aca="false">_xlfn.RANK.AVG(D84,$D$5:$D$776,1)</f>
        <v>756.5</v>
      </c>
      <c r="Y84" s="26" t="n">
        <f aca="false">IF(L84="","",_xlfn.RANK.AVG(L84,$L$5:$L$776,1))</f>
        <v>245</v>
      </c>
    </row>
    <row r="85" customFormat="false" ht="15" hidden="false" customHeight="true" outlineLevel="0" collapsed="false">
      <c r="A85" s="0" t="s">
        <v>343</v>
      </c>
      <c r="B85" s="0" t="str">
        <f aca="false">IFERROR(INDEX('BLS OEWS May2025'!$B$3:$B$1396,MATCH($A85,'BLS OEWS May2025'!$A$3:$A$1396,0)),"")</f>
        <v>Training and Development Specialists</v>
      </c>
      <c r="C85" s="0" t="str">
        <f aca="false">INDEX('SOC Summary'!$D$3:$D$774,MATCH($A85,'SOC Summary'!$A$3:$A$774,0))</f>
        <v>Business and finance</v>
      </c>
      <c r="D85" s="27" t="n">
        <f aca="false">INDEX('SOC Summary'!$H$3:$H$774,MATCH($A85,'SOC Summary'!$A$3:$A$774,0))</f>
        <v>0.66</v>
      </c>
      <c r="E85" s="24" t="n">
        <v>367180</v>
      </c>
      <c r="F85" s="24" t="n">
        <v>403480</v>
      </c>
      <c r="G85" s="24" t="n">
        <v>436610</v>
      </c>
      <c r="H85" s="24" t="n">
        <f aca="false">INDEX('SOC Summary'!$K$3:$K$774,MATCH($A85,'SOC Summary'!$A$3:$A$774,0))</f>
        <v>458300</v>
      </c>
      <c r="I85" s="24" t="n">
        <f aca="false">IF(ISNUMBER(E85),H85-E85,"")</f>
        <v>91120</v>
      </c>
      <c r="J85" s="31" t="n">
        <f aca="false">IF(AND(ISNUMBER(E85),E85&gt;0),(H85-E85)/E85,"")</f>
        <v>0.248161664578681</v>
      </c>
      <c r="K85" s="24" t="n">
        <f aca="false">IF(ISNUMBER(G85),H85-G85,"")</f>
        <v>21690</v>
      </c>
      <c r="L85" s="31" t="n">
        <f aca="false">IF(AND(ISNUMBER(G85),G85&gt;0),(H85-G85)/G85,"")</f>
        <v>0.0496782025148302</v>
      </c>
      <c r="M85" s="0" t="str">
        <f aca="false">INDEX('SOC Summary'!$L$3:$L$774,MATCH($A85,'SOC Summary'!$A$3:$A$774,0))</f>
        <v>High</v>
      </c>
      <c r="X85" s="26" t="n">
        <f aca="false">_xlfn.RANK.AVG(D85,$D$5:$D$776,1)</f>
        <v>750</v>
      </c>
      <c r="Y85" s="26" t="n">
        <f aca="false">IF(L85="","",_xlfn.RANK.AVG(L85,$L$5:$L$776,1))</f>
        <v>604</v>
      </c>
    </row>
    <row r="86" customFormat="false" ht="15" hidden="false" customHeight="true" outlineLevel="0" collapsed="false">
      <c r="A86" s="0" t="s">
        <v>1430</v>
      </c>
      <c r="B86" s="0" t="str">
        <f aca="false">IFERROR(INDEX('BLS OEWS May2025'!$B$3:$B$1396,MATCH($A86,'BLS OEWS May2025'!$A$3:$A$1396,0)),"")</f>
        <v>Cooks, Institution and Cafeteria</v>
      </c>
      <c r="C86" s="0" t="str">
        <f aca="false">INDEX('SOC Summary'!$D$3:$D$774,MATCH($A86,'SOC Summary'!$A$3:$A$774,0))</f>
        <v>Services and other</v>
      </c>
      <c r="D86" s="27" t="n">
        <f aca="false">INDEX('SOC Summary'!$H$3:$H$774,MATCH($A86,'SOC Summary'!$A$3:$A$774,0))</f>
        <v>0.2</v>
      </c>
      <c r="E86" s="24" t="n">
        <v>417780</v>
      </c>
      <c r="F86" s="24" t="n">
        <v>435640</v>
      </c>
      <c r="G86" s="24" t="n">
        <v>448260</v>
      </c>
      <c r="H86" s="24" t="n">
        <f aca="false">INDEX('SOC Summary'!$K$3:$K$774,MATCH($A86,'SOC Summary'!$A$3:$A$774,0))</f>
        <v>441050</v>
      </c>
      <c r="I86" s="24" t="n">
        <f aca="false">IF(ISNUMBER(E86),H86-E86,"")</f>
        <v>23270</v>
      </c>
      <c r="J86" s="31" t="n">
        <f aca="false">IF(AND(ISNUMBER(E86),E86&gt;0),(H86-E86)/E86,"")</f>
        <v>0.0556991718129159</v>
      </c>
      <c r="K86" s="24" t="n">
        <f aca="false">IF(ISNUMBER(G86),H86-G86,"")</f>
        <v>-7210</v>
      </c>
      <c r="L86" s="31" t="n">
        <f aca="false">IF(AND(ISNUMBER(G86),G86&gt;0),(H86-G86)/G86,"")</f>
        <v>-0.016084415294695</v>
      </c>
      <c r="M86" s="0" t="str">
        <f aca="false">INDEX('SOC Summary'!$L$3:$L$774,MATCH($A86,'SOC Summary'!$A$3:$A$774,0))</f>
        <v>Moderate</v>
      </c>
      <c r="X86" s="26" t="n">
        <f aca="false">_xlfn.RANK.AVG(D86,$D$5:$D$776,1)</f>
        <v>314</v>
      </c>
      <c r="Y86" s="26" t="n">
        <f aca="false">IF(L86="","",_xlfn.RANK.AVG(L86,$L$5:$L$776,1))</f>
        <v>299</v>
      </c>
    </row>
    <row r="87" customFormat="false" ht="15" hidden="false" customHeight="true" outlineLevel="0" collapsed="false">
      <c r="A87" s="0" t="s">
        <v>2183</v>
      </c>
      <c r="B87" s="0" t="str">
        <f aca="false">IFERROR(INDEX('BLS OEWS May2025'!$B$3:$B$1396,MATCH($A87,'BLS OEWS May2025'!$A$3:$A$1396,0)),"")</f>
        <v>Industrial Machinery Mechanics</v>
      </c>
      <c r="C87" s="0" t="str">
        <f aca="false">INDEX('SOC Summary'!$D$3:$D$774,MATCH($A87,'SOC Summary'!$A$3:$A$774,0))</f>
        <v>Services and other</v>
      </c>
      <c r="D87" s="27" t="n">
        <f aca="false">INDEX('SOC Summary'!$H$3:$H$774,MATCH($A87,'SOC Summary'!$A$3:$A$774,0))</f>
        <v>0.24</v>
      </c>
      <c r="E87" s="24" t="n">
        <v>386120</v>
      </c>
      <c r="F87" s="24" t="n">
        <v>412650</v>
      </c>
      <c r="G87" s="24" t="n">
        <v>421940</v>
      </c>
      <c r="H87" s="24" t="n">
        <f aca="false">INDEX('SOC Summary'!$K$3:$K$774,MATCH($A87,'SOC Summary'!$A$3:$A$774,0))</f>
        <v>439640</v>
      </c>
      <c r="I87" s="24" t="n">
        <f aca="false">IF(ISNUMBER(E87),H87-E87,"")</f>
        <v>53520</v>
      </c>
      <c r="J87" s="31" t="n">
        <f aca="false">IF(AND(ISNUMBER(E87),E87&gt;0),(H87-E87)/E87,"")</f>
        <v>0.138609758624262</v>
      </c>
      <c r="K87" s="24" t="n">
        <f aca="false">IF(ISNUMBER(G87),H87-G87,"")</f>
        <v>17700</v>
      </c>
      <c r="L87" s="31" t="n">
        <f aca="false">IF(AND(ISNUMBER(G87),G87&gt;0),(H87-G87)/G87,"")</f>
        <v>0.041949092288003</v>
      </c>
      <c r="M87" s="0" t="str">
        <f aca="false">INDEX('SOC Summary'!$L$3:$L$774,MATCH($A87,'SOC Summary'!$A$3:$A$774,0))</f>
        <v>Moderate</v>
      </c>
      <c r="X87" s="26" t="n">
        <f aca="false">_xlfn.RANK.AVG(D87,$D$5:$D$776,1)</f>
        <v>358.5</v>
      </c>
      <c r="Y87" s="26" t="n">
        <f aca="false">IF(L87="","",_xlfn.RANK.AVG(L87,$L$5:$L$776,1))</f>
        <v>578</v>
      </c>
    </row>
    <row r="88" customFormat="false" ht="15" hidden="false" customHeight="true" outlineLevel="0" collapsed="false">
      <c r="A88" s="0" t="s">
        <v>746</v>
      </c>
      <c r="B88" s="0" t="str">
        <f aca="false">IFERROR(INDEX('BLS OEWS May2025'!$B$3:$B$1396,MATCH($A88,'BLS OEWS May2025'!$A$3:$A$1396,0)),"")</f>
        <v>Social and Human Service Assistants</v>
      </c>
      <c r="C88" s="0" t="str">
        <f aca="false">INDEX('SOC Summary'!$D$3:$D$774,MATCH($A88,'SOC Summary'!$A$3:$A$774,0))</f>
        <v>Services and other</v>
      </c>
      <c r="D88" s="27" t="n">
        <f aca="false">INDEX('SOC Summary'!$H$3:$H$774,MATCH($A88,'SOC Summary'!$A$3:$A$774,0))</f>
        <v>0.43</v>
      </c>
      <c r="E88" s="24" t="n">
        <v>399560</v>
      </c>
      <c r="F88" s="24" t="n">
        <v>409310</v>
      </c>
      <c r="G88" s="24" t="n">
        <v>424220</v>
      </c>
      <c r="H88" s="24" t="n">
        <f aca="false">INDEX('SOC Summary'!$K$3:$K$774,MATCH($A88,'SOC Summary'!$A$3:$A$774,0))</f>
        <v>437860</v>
      </c>
      <c r="I88" s="24" t="n">
        <f aca="false">IF(ISNUMBER(E88),H88-E88,"")</f>
        <v>38300</v>
      </c>
      <c r="J88" s="31" t="n">
        <f aca="false">IF(AND(ISNUMBER(E88),E88&gt;0),(H88-E88)/E88,"")</f>
        <v>0.0958554409850836</v>
      </c>
      <c r="K88" s="24" t="n">
        <f aca="false">IF(ISNUMBER(G88),H88-G88,"")</f>
        <v>13640</v>
      </c>
      <c r="L88" s="31" t="n">
        <f aca="false">IF(AND(ISNUMBER(G88),G88&gt;0),(H88-G88)/G88,"")</f>
        <v>0.0321531280939135</v>
      </c>
      <c r="M88" s="0" t="str">
        <f aca="false">INDEX('SOC Summary'!$L$3:$L$774,MATCH($A88,'SOC Summary'!$A$3:$A$774,0))</f>
        <v>Elevated</v>
      </c>
      <c r="X88" s="26" t="n">
        <f aca="false">_xlfn.RANK.AVG(D88,$D$5:$D$776,1)</f>
        <v>571</v>
      </c>
      <c r="Y88" s="26" t="n">
        <f aca="false">IF(L88="","",_xlfn.RANK.AVG(L88,$L$5:$L$776,1))</f>
        <v>531</v>
      </c>
    </row>
    <row r="89" customFormat="false" ht="15" hidden="false" customHeight="true" outlineLevel="0" collapsed="false">
      <c r="A89" s="0" t="s">
        <v>436</v>
      </c>
      <c r="B89" s="0" t="str">
        <f aca="false">IFERROR(INDEX('BLS OEWS May2025'!$B$3:$B$1396,MATCH($A89,'BLS OEWS May2025'!$A$3:$A$1396,0)),"")</f>
        <v>Computer Occupations, All Other</v>
      </c>
      <c r="C89" s="0" t="str">
        <f aca="false">INDEX('SOC Summary'!$D$3:$D$774,MATCH($A89,'SOC Summary'!$A$3:$A$774,0))</f>
        <v>Computer and math</v>
      </c>
      <c r="D89" s="27" t="n">
        <f aca="false">INDEX('SOC Summary'!$H$3:$H$774,MATCH($A89,'SOC Summary'!$A$3:$A$774,0))</f>
        <v>0.566666666666667</v>
      </c>
      <c r="E89" s="24" t="n">
        <v>416320</v>
      </c>
      <c r="F89" s="24" t="n">
        <v>437170</v>
      </c>
      <c r="G89" s="24" t="n">
        <v>439380</v>
      </c>
      <c r="H89" s="24" t="n">
        <f aca="false">INDEX('SOC Summary'!$K$3:$K$774,MATCH($A89,'SOC Summary'!$A$3:$A$774,0))</f>
        <v>435370</v>
      </c>
      <c r="I89" s="24" t="n">
        <f aca="false">IF(ISNUMBER(E89),H89-E89,"")</f>
        <v>19050</v>
      </c>
      <c r="J89" s="31" t="n">
        <f aca="false">IF(AND(ISNUMBER(E89),E89&gt;0),(H89-E89)/E89,"")</f>
        <v>0.0457580707148347</v>
      </c>
      <c r="K89" s="24" t="n">
        <f aca="false">IF(ISNUMBER(G89),H89-G89,"")</f>
        <v>-4010</v>
      </c>
      <c r="L89" s="31" t="n">
        <f aca="false">IF(AND(ISNUMBER(G89),G89&gt;0),(H89-G89)/G89,"")</f>
        <v>-0.0091264964267832</v>
      </c>
      <c r="M89" s="0" t="str">
        <f aca="false">INDEX('SOC Summary'!$L$3:$L$774,MATCH($A89,'SOC Summary'!$A$3:$A$774,0))</f>
        <v>High</v>
      </c>
      <c r="X89" s="26" t="n">
        <f aca="false">_xlfn.RANK.AVG(D89,$D$5:$D$776,1)</f>
        <v>703</v>
      </c>
      <c r="Y89" s="26" t="n">
        <f aca="false">IF(L89="","",_xlfn.RANK.AVG(L89,$L$5:$L$776,1))</f>
        <v>324</v>
      </c>
    </row>
    <row r="90" customFormat="false" ht="15" hidden="false" customHeight="true" outlineLevel="0" collapsed="false">
      <c r="A90" s="0" t="s">
        <v>1467</v>
      </c>
      <c r="B90" s="0" t="str">
        <f aca="false">IFERROR(INDEX('BLS OEWS May2025'!$B$3:$B$1396,MATCH($A90,'BLS OEWS May2025'!$A$3:$A$1396,0)),"")</f>
        <v>Hosts and Hostesses, Restaurant, Lounge, and Coffee Shop</v>
      </c>
      <c r="C90" s="0" t="str">
        <f aca="false">INDEX('SOC Summary'!$D$3:$D$774,MATCH($A90,'SOC Summary'!$A$3:$A$774,0))</f>
        <v>Services and other</v>
      </c>
      <c r="D90" s="27" t="n">
        <f aca="false">INDEX('SOC Summary'!$H$3:$H$774,MATCH($A90,'SOC Summary'!$A$3:$A$774,0))</f>
        <v>0.35</v>
      </c>
      <c r="E90" s="24" t="n">
        <v>400420</v>
      </c>
      <c r="F90" s="24" t="n">
        <v>425020</v>
      </c>
      <c r="G90" s="24" t="n">
        <v>427150</v>
      </c>
      <c r="H90" s="24" t="n">
        <f aca="false">INDEX('SOC Summary'!$K$3:$K$774,MATCH($A90,'SOC Summary'!$A$3:$A$774,0))</f>
        <v>432690</v>
      </c>
      <c r="I90" s="24" t="n">
        <f aca="false">IF(ISNUMBER(E90),H90-E90,"")</f>
        <v>32270</v>
      </c>
      <c r="J90" s="31" t="n">
        <f aca="false">IF(AND(ISNUMBER(E90),E90&gt;0),(H90-E90)/E90,"")</f>
        <v>0.0805903801008941</v>
      </c>
      <c r="K90" s="24" t="n">
        <f aca="false">IF(ISNUMBER(G90),H90-G90,"")</f>
        <v>5540</v>
      </c>
      <c r="L90" s="31" t="n">
        <f aca="false">IF(AND(ISNUMBER(G90),G90&gt;0),(H90-G90)/G90,"")</f>
        <v>0.0129696827812244</v>
      </c>
      <c r="M90" s="0" t="str">
        <f aca="false">INDEX('SOC Summary'!$L$3:$L$774,MATCH($A90,'SOC Summary'!$A$3:$A$774,0))</f>
        <v>Elevated</v>
      </c>
      <c r="X90" s="26" t="n">
        <f aca="false">_xlfn.RANK.AVG(D90,$D$5:$D$776,1)</f>
        <v>465.5</v>
      </c>
      <c r="Y90" s="26" t="n">
        <f aca="false">IF(L90="","",_xlfn.RANK.AVG(L90,$L$5:$L$776,1))</f>
        <v>428</v>
      </c>
    </row>
    <row r="91" customFormat="false" ht="15" hidden="false" customHeight="true" outlineLevel="0" collapsed="false">
      <c r="A91" s="0" t="s">
        <v>311</v>
      </c>
      <c r="B91" s="0" t="str">
        <f aca="false">IFERROR(INDEX('BLS OEWS May2025'!$B$3:$B$1396,MATCH($A91,'BLS OEWS May2025'!$A$3:$A$1396,0)),"")</f>
        <v>Compliance Officers</v>
      </c>
      <c r="C91" s="0" t="str">
        <f aca="false">INDEX('SOC Summary'!$D$3:$D$774,MATCH($A91,'SOC Summary'!$A$3:$A$774,0))</f>
        <v>Business and finance</v>
      </c>
      <c r="D91" s="27" t="n">
        <f aca="false">INDEX('SOC Summary'!$H$3:$H$774,MATCH($A91,'SOC Summary'!$A$3:$A$774,0))</f>
        <v>0.45</v>
      </c>
      <c r="E91" s="24" t="n">
        <v>359640</v>
      </c>
      <c r="F91" s="24" t="n">
        <v>383620</v>
      </c>
      <c r="G91" s="24" t="n">
        <v>397770</v>
      </c>
      <c r="H91" s="24" t="n">
        <f aca="false">INDEX('SOC Summary'!$K$3:$K$774,MATCH($A91,'SOC Summary'!$A$3:$A$774,0))</f>
        <v>417070</v>
      </c>
      <c r="I91" s="24" t="n">
        <f aca="false">IF(ISNUMBER(E91),H91-E91,"")</f>
        <v>57430</v>
      </c>
      <c r="J91" s="31" t="n">
        <f aca="false">IF(AND(ISNUMBER(E91),E91&gt;0),(H91-E91)/E91,"")</f>
        <v>0.159687465243021</v>
      </c>
      <c r="K91" s="24" t="n">
        <f aca="false">IF(ISNUMBER(G91),H91-G91,"")</f>
        <v>19300</v>
      </c>
      <c r="L91" s="31" t="n">
        <f aca="false">IF(AND(ISNUMBER(G91),G91&gt;0),(H91-G91)/G91,"")</f>
        <v>0.0485205017975212</v>
      </c>
      <c r="M91" s="0" t="str">
        <f aca="false">INDEX('SOC Summary'!$L$3:$L$774,MATCH($A91,'SOC Summary'!$A$3:$A$774,0))</f>
        <v>Elevated</v>
      </c>
      <c r="X91" s="26" t="n">
        <f aca="false">_xlfn.RANK.AVG(D91,$D$5:$D$776,1)</f>
        <v>597.5</v>
      </c>
      <c r="Y91" s="26" t="n">
        <f aca="false">IF(L91="","",_xlfn.RANK.AVG(L91,$L$5:$L$776,1))</f>
        <v>600</v>
      </c>
    </row>
    <row r="92" customFormat="false" ht="15" hidden="false" customHeight="true" outlineLevel="0" collapsed="false">
      <c r="A92" s="0" t="s">
        <v>2339</v>
      </c>
      <c r="B92" s="0" t="str">
        <f aca="false">IFERROR(INDEX('BLS OEWS May2025'!$B$3:$B$1396,MATCH($A92,'BLS OEWS May2025'!$A$3:$A$1396,0)),"")</f>
        <v>Welders, Cutters, Solderers, and Brazers</v>
      </c>
      <c r="C92" s="0" t="str">
        <f aca="false">INDEX('SOC Summary'!$D$3:$D$774,MATCH($A92,'SOC Summary'!$A$3:$A$774,0))</f>
        <v>Production, construction and transportation</v>
      </c>
      <c r="D92" s="27" t="n">
        <f aca="false">INDEX('SOC Summary'!$H$3:$H$774,MATCH($A92,'SOC Summary'!$A$3:$A$774,0))</f>
        <v>0.04</v>
      </c>
      <c r="E92" s="24" t="n">
        <v>408990</v>
      </c>
      <c r="F92" s="24" t="n">
        <v>421730</v>
      </c>
      <c r="G92" s="24" t="n">
        <v>424040</v>
      </c>
      <c r="H92" s="24" t="n">
        <f aca="false">INDEX('SOC Summary'!$K$3:$K$774,MATCH($A92,'SOC Summary'!$A$3:$A$774,0))</f>
        <v>416210</v>
      </c>
      <c r="I92" s="24" t="n">
        <f aca="false">IF(ISNUMBER(E92),H92-E92,"")</f>
        <v>7220</v>
      </c>
      <c r="J92" s="31" t="n">
        <f aca="false">IF(AND(ISNUMBER(E92),E92&gt;0),(H92-E92)/E92,"")</f>
        <v>0.0176532433555833</v>
      </c>
      <c r="K92" s="24" t="n">
        <f aca="false">IF(ISNUMBER(G92),H92-G92,"")</f>
        <v>-7830</v>
      </c>
      <c r="L92" s="31" t="n">
        <f aca="false">IF(AND(ISNUMBER(G92),G92&gt;0),(H92-G92)/G92,"")</f>
        <v>-0.0184652391283841</v>
      </c>
      <c r="M92" s="0" t="str">
        <f aca="false">INDEX('SOC Summary'!$L$3:$L$774,MATCH($A92,'SOC Summary'!$A$3:$A$774,0))</f>
        <v>Low</v>
      </c>
      <c r="X92" s="26" t="n">
        <f aca="false">_xlfn.RANK.AVG(D92,$D$5:$D$776,1)</f>
        <v>93</v>
      </c>
      <c r="Y92" s="26" t="n">
        <f aca="false">IF(L92="","",_xlfn.RANK.AVG(L92,$L$5:$L$776,1))</f>
        <v>287</v>
      </c>
    </row>
    <row r="93" customFormat="false" ht="15" hidden="false" customHeight="true" outlineLevel="0" collapsed="false">
      <c r="A93" s="0" t="s">
        <v>2177</v>
      </c>
      <c r="B93" s="0" t="str">
        <f aca="false">IFERROR(INDEX('BLS OEWS May2025'!$B$3:$B$1396,MATCH($A93,'BLS OEWS May2025'!$A$3:$A$1396,0)),"")</f>
        <v>Heating, Air Conditioning, and Refrigeration Mechanics and Installers</v>
      </c>
      <c r="C93" s="0" t="str">
        <f aca="false">INDEX('SOC Summary'!$D$3:$D$774,MATCH($A93,'SOC Summary'!$A$3:$A$774,0))</f>
        <v>Services and other</v>
      </c>
      <c r="D93" s="27" t="n">
        <f aca="false">INDEX('SOC Summary'!$H$3:$H$774,MATCH($A93,'SOC Summary'!$A$3:$A$774,0))</f>
        <v>0.1</v>
      </c>
      <c r="E93" s="24" t="n">
        <v>374770</v>
      </c>
      <c r="F93" s="24" t="n">
        <v>397450</v>
      </c>
      <c r="G93" s="24" t="n">
        <v>396870</v>
      </c>
      <c r="H93" s="24" t="n">
        <f aca="false">INDEX('SOC Summary'!$K$3:$K$774,MATCH($A93,'SOC Summary'!$A$3:$A$774,0))</f>
        <v>409670</v>
      </c>
      <c r="I93" s="24" t="n">
        <f aca="false">IF(ISNUMBER(E93),H93-E93,"")</f>
        <v>34900</v>
      </c>
      <c r="J93" s="31" t="n">
        <f aca="false">IF(AND(ISNUMBER(E93),E93&gt;0),(H93-E93)/E93,"")</f>
        <v>0.0931237825866531</v>
      </c>
      <c r="K93" s="24" t="n">
        <f aca="false">IF(ISNUMBER(G93),H93-G93,"")</f>
        <v>12800</v>
      </c>
      <c r="L93" s="31" t="n">
        <f aca="false">IF(AND(ISNUMBER(G93),G93&gt;0),(H93-G93)/G93,"")</f>
        <v>0.0322523748330688</v>
      </c>
      <c r="M93" s="0" t="str">
        <f aca="false">INDEX('SOC Summary'!$L$3:$L$774,MATCH($A93,'SOC Summary'!$A$3:$A$774,0))</f>
        <v>Low</v>
      </c>
      <c r="X93" s="26" t="n">
        <f aca="false">_xlfn.RANK.AVG(D93,$D$5:$D$776,1)</f>
        <v>173.5</v>
      </c>
      <c r="Y93" s="26" t="n">
        <f aca="false">IF(L93="","",_xlfn.RANK.AVG(L93,$L$5:$L$776,1))</f>
        <v>532</v>
      </c>
    </row>
    <row r="94" customFormat="false" ht="15" hidden="false" customHeight="true" outlineLevel="0" collapsed="false">
      <c r="A94" s="0" t="s">
        <v>2574</v>
      </c>
      <c r="B94" s="0" t="str">
        <f aca="false">IFERROR(INDEX('BLS OEWS May2025'!$B$3:$B$1396,MATCH($A94,'BLS OEWS May2025'!$A$3:$A$1396,0)),"")</f>
        <v>Driver/Sales Workers</v>
      </c>
      <c r="C94" s="0" t="str">
        <f aca="false">INDEX('SOC Summary'!$D$3:$D$774,MATCH($A94,'SOC Summary'!$A$3:$A$774,0))</f>
        <v>Production, construction and transportation</v>
      </c>
      <c r="D94" s="27" t="n">
        <f aca="false">INDEX('SOC Summary'!$H$3:$H$774,MATCH($A94,'SOC Summary'!$A$3:$A$774,0))</f>
        <v>0.33</v>
      </c>
      <c r="E94" s="24" t="n">
        <v>489510</v>
      </c>
      <c r="F94" s="24" t="n">
        <v>463120</v>
      </c>
      <c r="G94" s="24" t="n">
        <v>417420</v>
      </c>
      <c r="H94" s="24" t="n">
        <f aca="false">INDEX('SOC Summary'!$K$3:$K$774,MATCH($A94,'SOC Summary'!$A$3:$A$774,0))</f>
        <v>409180</v>
      </c>
      <c r="I94" s="24" t="n">
        <f aca="false">IF(ISNUMBER(E94),H94-E94,"")</f>
        <v>-80330</v>
      </c>
      <c r="J94" s="31" t="n">
        <f aca="false">IF(AND(ISNUMBER(E94),E94&gt;0),(H94-E94)/E94,"")</f>
        <v>-0.164102878388593</v>
      </c>
      <c r="K94" s="24" t="n">
        <f aca="false">IF(ISNUMBER(G94),H94-G94,"")</f>
        <v>-8240</v>
      </c>
      <c r="L94" s="31" t="n">
        <f aca="false">IF(AND(ISNUMBER(G94),G94&gt;0),(H94-G94)/G94,"")</f>
        <v>-0.0197403095203871</v>
      </c>
      <c r="M94" s="0" t="str">
        <f aca="false">INDEX('SOC Summary'!$L$3:$L$774,MATCH($A94,'SOC Summary'!$A$3:$A$774,0))</f>
        <v>Moderate</v>
      </c>
      <c r="X94" s="26" t="n">
        <f aca="false">_xlfn.RANK.AVG(D94,$D$5:$D$776,1)</f>
        <v>446</v>
      </c>
      <c r="Y94" s="26" t="n">
        <f aca="false">IF(L94="","",_xlfn.RANK.AVG(L94,$L$5:$L$776,1))</f>
        <v>282</v>
      </c>
    </row>
    <row r="95" customFormat="false" ht="15" hidden="false" customHeight="true" outlineLevel="0" collapsed="false">
      <c r="A95" s="0" t="s">
        <v>1716</v>
      </c>
      <c r="B95" s="0" t="str">
        <f aca="false">IFERROR(INDEX('BLS OEWS May2025'!$B$3:$B$1396,MATCH($A95,'BLS OEWS May2025'!$A$3:$A$1396,0)),"")</f>
        <v>Billing and Posting Clerks</v>
      </c>
      <c r="C95" s="0" t="str">
        <f aca="false">INDEX('SOC Summary'!$D$3:$D$774,MATCH($A95,'SOC Summary'!$A$3:$A$774,0))</f>
        <v>Office support</v>
      </c>
      <c r="D95" s="27" t="n">
        <f aca="false">INDEX('SOC Summary'!$H$3:$H$774,MATCH($A95,'SOC Summary'!$A$3:$A$774,0))</f>
        <v>0.48</v>
      </c>
      <c r="E95" s="24" t="n">
        <v>441980</v>
      </c>
      <c r="F95" s="24" t="n">
        <v>430220</v>
      </c>
      <c r="G95" s="24" t="n">
        <v>417500</v>
      </c>
      <c r="H95" s="24" t="n">
        <f aca="false">INDEX('SOC Summary'!$K$3:$K$774,MATCH($A95,'SOC Summary'!$A$3:$A$774,0))</f>
        <v>404060</v>
      </c>
      <c r="I95" s="24" t="n">
        <f aca="false">IF(ISNUMBER(E95),H95-E95,"")</f>
        <v>-37920</v>
      </c>
      <c r="J95" s="31" t="n">
        <f aca="false">IF(AND(ISNUMBER(E95),E95&gt;0),(H95-E95)/E95,"")</f>
        <v>-0.0857957373636816</v>
      </c>
      <c r="K95" s="24" t="n">
        <f aca="false">IF(ISNUMBER(G95),H95-G95,"")</f>
        <v>-13440</v>
      </c>
      <c r="L95" s="31" t="n">
        <f aca="false">IF(AND(ISNUMBER(G95),G95&gt;0),(H95-G95)/G95,"")</f>
        <v>-0.0321916167664671</v>
      </c>
      <c r="M95" s="0" t="str">
        <f aca="false">INDEX('SOC Summary'!$L$3:$L$774,MATCH($A95,'SOC Summary'!$A$3:$A$774,0))</f>
        <v>Elevated</v>
      </c>
      <c r="X95" s="26" t="n">
        <f aca="false">_xlfn.RANK.AVG(D95,$D$5:$D$776,1)</f>
        <v>633.5</v>
      </c>
      <c r="Y95" s="26" t="n">
        <f aca="false">IF(L95="","",_xlfn.RANK.AVG(L95,$L$5:$L$776,1))</f>
        <v>229</v>
      </c>
    </row>
    <row r="96" customFormat="false" ht="15" hidden="false" customHeight="true" outlineLevel="0" collapsed="false">
      <c r="A96" s="0" t="s">
        <v>2582</v>
      </c>
      <c r="B96" s="0" t="str">
        <f aca="false">IFERROR(INDEX('BLS OEWS May2025'!$B$3:$B$1396,MATCH($A96,'BLS OEWS May2025'!$A$3:$A$1396,0)),"")</f>
        <v>Bus Drivers, School</v>
      </c>
      <c r="C96" s="0" t="str">
        <f aca="false">INDEX('SOC Summary'!$D$3:$D$774,MATCH($A96,'SOC Summary'!$A$3:$A$774,0))</f>
        <v>Production, construction and transportation</v>
      </c>
      <c r="D96" s="27" t="n">
        <f aca="false">INDEX('SOC Summary'!$H$3:$H$774,MATCH($A96,'SOC Summary'!$A$3:$A$774,0))</f>
        <v>0.29</v>
      </c>
      <c r="E96" s="24" t="n">
        <v>366550</v>
      </c>
      <c r="F96" s="24" t="n">
        <v>371530</v>
      </c>
      <c r="G96" s="24" t="n">
        <v>387920</v>
      </c>
      <c r="H96" s="24" t="n">
        <f aca="false">INDEX('SOC Summary'!$K$3:$K$774,MATCH($A96,'SOC Summary'!$A$3:$A$774,0))</f>
        <v>402930</v>
      </c>
      <c r="I96" s="24" t="n">
        <f aca="false">IF(ISNUMBER(E96),H96-E96,"")</f>
        <v>36380</v>
      </c>
      <c r="J96" s="31" t="n">
        <f aca="false">IF(AND(ISNUMBER(E96),E96&gt;0),(H96-E96)/E96,"")</f>
        <v>0.0992497612876824</v>
      </c>
      <c r="K96" s="24" t="n">
        <f aca="false">IF(ISNUMBER(G96),H96-G96,"")</f>
        <v>15010</v>
      </c>
      <c r="L96" s="31" t="n">
        <f aca="false">IF(AND(ISNUMBER(G96),G96&gt;0),(H96-G96)/G96,"")</f>
        <v>0.0386935450608373</v>
      </c>
      <c r="M96" s="0" t="str">
        <f aca="false">INDEX('SOC Summary'!$L$3:$L$774,MATCH($A96,'SOC Summary'!$A$3:$A$774,0))</f>
        <v>Moderate</v>
      </c>
      <c r="X96" s="26" t="n">
        <f aca="false">_xlfn.RANK.AVG(D96,$D$5:$D$776,1)</f>
        <v>406.5</v>
      </c>
      <c r="Y96" s="26" t="n">
        <f aca="false">IF(L96="","",_xlfn.RANK.AVG(L96,$L$5:$L$776,1))</f>
        <v>569</v>
      </c>
    </row>
    <row r="97" customFormat="false" ht="15" hidden="false" customHeight="true" outlineLevel="0" collapsed="false">
      <c r="A97" s="0" t="s">
        <v>1632</v>
      </c>
      <c r="B97" s="0" t="str">
        <f aca="false">IFERROR(INDEX('BLS OEWS May2025'!$B$3:$B$1396,MATCH($A97,'BLS OEWS May2025'!$A$3:$A$1396,0)),"")</f>
        <v>Counter and Rental Clerks</v>
      </c>
      <c r="C97" s="0" t="str">
        <f aca="false">INDEX('SOC Summary'!$D$3:$D$774,MATCH($A97,'SOC Summary'!$A$3:$A$774,0))</f>
        <v>Sales</v>
      </c>
      <c r="D97" s="27" t="n">
        <f aca="false">INDEX('SOC Summary'!$H$3:$H$774,MATCH($A97,'SOC Summary'!$A$3:$A$774,0))</f>
        <v>0.57</v>
      </c>
      <c r="E97" s="24" t="n">
        <v>370770</v>
      </c>
      <c r="F97" s="24" t="n">
        <v>390300</v>
      </c>
      <c r="G97" s="24" t="n">
        <v>398620</v>
      </c>
      <c r="H97" s="24" t="n">
        <f aca="false">INDEX('SOC Summary'!$K$3:$K$774,MATCH($A97,'SOC Summary'!$A$3:$A$774,0))</f>
        <v>400810</v>
      </c>
      <c r="I97" s="24" t="n">
        <f aca="false">IF(ISNUMBER(E97),H97-E97,"")</f>
        <v>30040</v>
      </c>
      <c r="J97" s="31" t="n">
        <f aca="false">IF(AND(ISNUMBER(E97),E97&gt;0),(H97-E97)/E97,"")</f>
        <v>0.0810205787954797</v>
      </c>
      <c r="K97" s="24" t="n">
        <f aca="false">IF(ISNUMBER(G97),H97-G97,"")</f>
        <v>2190</v>
      </c>
      <c r="L97" s="31" t="n">
        <f aca="false">IF(AND(ISNUMBER(G97),G97&gt;0),(H97-G97)/G97,"")</f>
        <v>0.00549395414178917</v>
      </c>
      <c r="M97" s="0" t="str">
        <f aca="false">INDEX('SOC Summary'!$L$3:$L$774,MATCH($A97,'SOC Summary'!$A$3:$A$774,0))</f>
        <v>High</v>
      </c>
      <c r="X97" s="26" t="n">
        <f aca="false">_xlfn.RANK.AVG(D97,$D$5:$D$776,1)</f>
        <v>708</v>
      </c>
      <c r="Y97" s="26" t="n">
        <f aca="false">IF(L97="","",_xlfn.RANK.AVG(L97,$L$5:$L$776,1))</f>
        <v>386</v>
      </c>
    </row>
    <row r="98" customFormat="false" ht="15" hidden="false" customHeight="true" outlineLevel="0" collapsed="false">
      <c r="A98" s="0" t="s">
        <v>1545</v>
      </c>
      <c r="B98" s="0" t="str">
        <f aca="false">IFERROR(INDEX('BLS OEWS May2025'!$B$3:$B$1396,MATCH($A98,'BLS OEWS May2025'!$A$3:$A$1396,0)),"")</f>
        <v>Amusement and Recreation Attendants</v>
      </c>
      <c r="C98" s="0" t="str">
        <f aca="false">INDEX('SOC Summary'!$D$3:$D$774,MATCH($A98,'SOC Summary'!$A$3:$A$774,0))</f>
        <v>Services and other</v>
      </c>
      <c r="D98" s="27" t="n">
        <f aca="false">INDEX('SOC Summary'!$H$3:$H$774,MATCH($A98,'SOC Summary'!$A$3:$A$774,0))</f>
        <v>0.27</v>
      </c>
      <c r="E98" s="24" t="n">
        <v>324580</v>
      </c>
      <c r="F98" s="24" t="n">
        <v>361680</v>
      </c>
      <c r="G98" s="24" t="n">
        <v>371590</v>
      </c>
      <c r="H98" s="24" t="n">
        <f aca="false">INDEX('SOC Summary'!$K$3:$K$774,MATCH($A98,'SOC Summary'!$A$3:$A$774,0))</f>
        <v>397830</v>
      </c>
      <c r="I98" s="24" t="n">
        <f aca="false">IF(ISNUMBER(E98),H98-E98,"")</f>
        <v>73250</v>
      </c>
      <c r="J98" s="31" t="n">
        <f aca="false">IF(AND(ISNUMBER(E98),E98&gt;0),(H98-E98)/E98,"")</f>
        <v>0.22567625854951</v>
      </c>
      <c r="K98" s="24" t="n">
        <f aca="false">IF(ISNUMBER(G98),H98-G98,"")</f>
        <v>26240</v>
      </c>
      <c r="L98" s="31" t="n">
        <f aca="false">IF(AND(ISNUMBER(G98),G98&gt;0),(H98-G98)/G98,"")</f>
        <v>0.0706154632794209</v>
      </c>
      <c r="M98" s="0" t="str">
        <f aca="false">INDEX('SOC Summary'!$L$3:$L$774,MATCH($A98,'SOC Summary'!$A$3:$A$774,0))</f>
        <v>Moderate</v>
      </c>
      <c r="X98" s="26" t="n">
        <f aca="false">_xlfn.RANK.AVG(D98,$D$5:$D$776,1)</f>
        <v>386</v>
      </c>
      <c r="Y98" s="26" t="n">
        <f aca="false">IF(L98="","",_xlfn.RANK.AVG(L98,$L$5:$L$776,1))</f>
        <v>671</v>
      </c>
    </row>
    <row r="99" customFormat="false" ht="15" hidden="false" customHeight="true" outlineLevel="0" collapsed="false">
      <c r="A99" s="0" t="s">
        <v>191</v>
      </c>
      <c r="B99" s="0" t="str">
        <f aca="false">IFERROR(INDEX('BLS OEWS May2025'!$B$3:$B$1396,MATCH($A99,'BLS OEWS May2025'!$A$3:$A$1396,0)),"")</f>
        <v>Marketing Managers</v>
      </c>
      <c r="C99" s="0" t="str">
        <f aca="false">INDEX('SOC Summary'!$D$3:$D$774,MATCH($A99,'SOC Summary'!$A$3:$A$774,0))</f>
        <v>Management</v>
      </c>
      <c r="D99" s="27" t="n">
        <f aca="false">INDEX('SOC Summary'!$H$3:$H$774,MATCH($A99,'SOC Summary'!$A$3:$A$774,0))</f>
        <v>0.42</v>
      </c>
      <c r="E99" s="24" t="n">
        <v>328570</v>
      </c>
      <c r="F99" s="24" t="n">
        <v>368940</v>
      </c>
      <c r="G99" s="24" t="n">
        <v>384980</v>
      </c>
      <c r="H99" s="24" t="n">
        <f aca="false">INDEX('SOC Summary'!$K$3:$K$774,MATCH($A99,'SOC Summary'!$A$3:$A$774,0))</f>
        <v>395240</v>
      </c>
      <c r="I99" s="24" t="n">
        <f aca="false">IF(ISNUMBER(E99),H99-E99,"")</f>
        <v>66670</v>
      </c>
      <c r="J99" s="31" t="n">
        <f aca="false">IF(AND(ISNUMBER(E99),E99&gt;0),(H99-E99)/E99,"")</f>
        <v>0.20290957786773</v>
      </c>
      <c r="K99" s="24" t="n">
        <f aca="false">IF(ISNUMBER(G99),H99-G99,"")</f>
        <v>10260</v>
      </c>
      <c r="L99" s="31" t="n">
        <f aca="false">IF(AND(ISNUMBER(G99),G99&gt;0),(H99-G99)/G99,"")</f>
        <v>0.0266507351031222</v>
      </c>
      <c r="M99" s="0" t="str">
        <f aca="false">INDEX('SOC Summary'!$L$3:$L$774,MATCH($A99,'SOC Summary'!$A$3:$A$774,0))</f>
        <v>Elevated</v>
      </c>
      <c r="X99" s="26" t="n">
        <f aca="false">_xlfn.RANK.AVG(D99,$D$5:$D$776,1)</f>
        <v>552.5</v>
      </c>
      <c r="Y99" s="26" t="n">
        <f aca="false">IF(L99="","",_xlfn.RANK.AVG(L99,$L$5:$L$776,1))</f>
        <v>501</v>
      </c>
    </row>
    <row r="100" customFormat="false" ht="15" hidden="false" customHeight="true" outlineLevel="0" collapsed="false">
      <c r="A100" s="0" t="s">
        <v>786</v>
      </c>
      <c r="B100" s="0" t="str">
        <f aca="false">IFERROR(INDEX('BLS OEWS May2025'!$B$3:$B$1396,MATCH($A100,'BLS OEWS May2025'!$A$3:$A$1396,0)),"")</f>
        <v>Paralegals and Legal Assistants</v>
      </c>
      <c r="C100" s="0" t="str">
        <f aca="false">INDEX('SOC Summary'!$D$3:$D$774,MATCH($A100,'SOC Summary'!$A$3:$A$774,0))</f>
        <v>Legal</v>
      </c>
      <c r="D100" s="27" t="n">
        <f aca="false">INDEX('SOC Summary'!$H$3:$H$774,MATCH($A100,'SOC Summary'!$A$3:$A$774,0))</f>
        <v>0.47</v>
      </c>
      <c r="E100" s="24" t="n">
        <v>345240</v>
      </c>
      <c r="F100" s="24" t="n">
        <v>354890</v>
      </c>
      <c r="G100" s="24" t="n">
        <v>367220</v>
      </c>
      <c r="H100" s="24" t="n">
        <f aca="false">INDEX('SOC Summary'!$K$3:$K$774,MATCH($A100,'SOC Summary'!$A$3:$A$774,0))</f>
        <v>392880</v>
      </c>
      <c r="I100" s="24" t="n">
        <f aca="false">IF(ISNUMBER(E100),H100-E100,"")</f>
        <v>47640</v>
      </c>
      <c r="J100" s="31" t="n">
        <f aca="false">IF(AND(ISNUMBER(E100),E100&gt;0),(H100-E100)/E100,"")</f>
        <v>0.137990962808481</v>
      </c>
      <c r="K100" s="24" t="n">
        <f aca="false">IF(ISNUMBER(G100),H100-G100,"")</f>
        <v>25660</v>
      </c>
      <c r="L100" s="31" t="n">
        <f aca="false">IF(AND(ISNUMBER(G100),G100&gt;0),(H100-G100)/G100,"")</f>
        <v>0.0698763683895213</v>
      </c>
      <c r="M100" s="0" t="str">
        <f aca="false">INDEX('SOC Summary'!$L$3:$L$774,MATCH($A100,'SOC Summary'!$A$3:$A$774,0))</f>
        <v>Elevated</v>
      </c>
      <c r="X100" s="26" t="n">
        <f aca="false">_xlfn.RANK.AVG(D100,$D$5:$D$776,1)</f>
        <v>620.5</v>
      </c>
      <c r="Y100" s="26" t="n">
        <f aca="false">IF(L100="","",_xlfn.RANK.AVG(L100,$L$5:$L$776,1))</f>
        <v>668</v>
      </c>
    </row>
    <row r="101" customFormat="false" ht="15" hidden="false" customHeight="true" outlineLevel="0" collapsed="false">
      <c r="A101" s="0" t="s">
        <v>732</v>
      </c>
      <c r="B101" s="0" t="str">
        <f aca="false">IFERROR(INDEX('BLS OEWS May2025'!$B$3:$B$1396,MATCH($A101,'BLS OEWS May2025'!$A$3:$A$1396,0)),"")</f>
        <v>Child, Family, and School Social Workers</v>
      </c>
      <c r="C101" s="0" t="str">
        <f aca="false">INDEX('SOC Summary'!$D$3:$D$774,MATCH($A101,'SOC Summary'!$A$3:$A$774,0))</f>
        <v>Services and other</v>
      </c>
      <c r="D101" s="27" t="n">
        <f aca="false">INDEX('SOC Summary'!$H$3:$H$774,MATCH($A101,'SOC Summary'!$A$3:$A$774,0))</f>
        <v>0.3</v>
      </c>
      <c r="E101" s="24" t="n">
        <v>344770</v>
      </c>
      <c r="F101" s="24" t="n">
        <v>352160</v>
      </c>
      <c r="G101" s="24" t="n">
        <v>382960</v>
      </c>
      <c r="H101" s="24" t="n">
        <f aca="false">INDEX('SOC Summary'!$K$3:$K$774,MATCH($A101,'SOC Summary'!$A$3:$A$774,0))</f>
        <v>392550</v>
      </c>
      <c r="I101" s="24" t="n">
        <f aca="false">IF(ISNUMBER(E101),H101-E101,"")</f>
        <v>47780</v>
      </c>
      <c r="J101" s="31" t="n">
        <f aca="false">IF(AND(ISNUMBER(E101),E101&gt;0),(H101-E101)/E101,"")</f>
        <v>0.138585143719001</v>
      </c>
      <c r="K101" s="24" t="n">
        <f aca="false">IF(ISNUMBER(G101),H101-G101,"")</f>
        <v>9590</v>
      </c>
      <c r="L101" s="31" t="n">
        <f aca="false">IF(AND(ISNUMBER(G101),G101&gt;0),(H101-G101)/G101,"")</f>
        <v>0.0250417798203468</v>
      </c>
      <c r="M101" s="0" t="str">
        <f aca="false">INDEX('SOC Summary'!$L$3:$L$774,MATCH($A101,'SOC Summary'!$A$3:$A$774,0))</f>
        <v>Moderate</v>
      </c>
      <c r="X101" s="26" t="n">
        <f aca="false">_xlfn.RANK.AVG(D101,$D$5:$D$776,1)</f>
        <v>417.5</v>
      </c>
      <c r="Y101" s="26" t="n">
        <f aca="false">IF(L101="","",_xlfn.RANK.AVG(L101,$L$5:$L$776,1))</f>
        <v>491</v>
      </c>
    </row>
    <row r="102" customFormat="false" ht="15" hidden="false" customHeight="true" outlineLevel="0" collapsed="false">
      <c r="A102" s="0" t="s">
        <v>1817</v>
      </c>
      <c r="B102" s="0" t="str">
        <f aca="false">IFERROR(INDEX('BLS OEWS May2025'!$B$3:$B$1396,MATCH($A102,'BLS OEWS May2025'!$A$3:$A$1396,0)),"")</f>
        <v>Production, Planning, and Expediting Clerks</v>
      </c>
      <c r="C102" s="0" t="str">
        <f aca="false">INDEX('SOC Summary'!$D$3:$D$774,MATCH($A102,'SOC Summary'!$A$3:$A$774,0))</f>
        <v>Office support</v>
      </c>
      <c r="D102" s="27" t="n">
        <f aca="false">INDEX('SOC Summary'!$H$3:$H$774,MATCH($A102,'SOC Summary'!$A$3:$A$774,0))</f>
        <v>0.6</v>
      </c>
      <c r="E102" s="24" t="n">
        <v>389920</v>
      </c>
      <c r="F102" s="24" t="n">
        <v>393980</v>
      </c>
      <c r="G102" s="24" t="n">
        <v>385000</v>
      </c>
      <c r="H102" s="24" t="n">
        <f aca="false">INDEX('SOC Summary'!$K$3:$K$774,MATCH($A102,'SOC Summary'!$A$3:$A$774,0))</f>
        <v>390160</v>
      </c>
      <c r="I102" s="24" t="n">
        <f aca="false">IF(ISNUMBER(E102),H102-E102,"")</f>
        <v>240</v>
      </c>
      <c r="J102" s="31" t="n">
        <f aca="false">IF(AND(ISNUMBER(E102),E102&gt;0),(H102-E102)/E102,"")</f>
        <v>0.000615510874025441</v>
      </c>
      <c r="K102" s="24" t="n">
        <f aca="false">IF(ISNUMBER(G102),H102-G102,"")</f>
        <v>5160</v>
      </c>
      <c r="L102" s="31" t="n">
        <f aca="false">IF(AND(ISNUMBER(G102),G102&gt;0),(H102-G102)/G102,"")</f>
        <v>0.0134025974025974</v>
      </c>
      <c r="M102" s="0" t="str">
        <f aca="false">INDEX('SOC Summary'!$L$3:$L$774,MATCH($A102,'SOC Summary'!$A$3:$A$774,0))</f>
        <v>High</v>
      </c>
      <c r="X102" s="26" t="n">
        <f aca="false">_xlfn.RANK.AVG(D102,$D$5:$D$776,1)</f>
        <v>729</v>
      </c>
      <c r="Y102" s="26" t="n">
        <f aca="false">IF(L102="","",_xlfn.RANK.AVG(L102,$L$5:$L$776,1))</f>
        <v>431</v>
      </c>
    </row>
    <row r="103" customFormat="false" ht="15" hidden="false" customHeight="true" outlineLevel="0" collapsed="false">
      <c r="A103" s="0" t="s">
        <v>1320</v>
      </c>
      <c r="B103" s="0" t="str">
        <f aca="false">IFERROR(INDEX('BLS OEWS May2025'!$B$3:$B$1396,MATCH($A103,'BLS OEWS May2025'!$A$3:$A$1396,0)),"")</f>
        <v>Dental Assistants</v>
      </c>
      <c r="C103" s="0" t="str">
        <f aca="false">INDEX('SOC Summary'!$D$3:$D$774,MATCH($A103,'SOC Summary'!$A$3:$A$774,0))</f>
        <v>Health care</v>
      </c>
      <c r="D103" s="27" t="n">
        <f aca="false">INDEX('SOC Summary'!$H$3:$H$774,MATCH($A103,'SOC Summary'!$A$3:$A$774,0))</f>
        <v>0.29</v>
      </c>
      <c r="E103" s="24" t="n">
        <v>363880</v>
      </c>
      <c r="F103" s="24" t="n">
        <v>370690</v>
      </c>
      <c r="G103" s="24" t="n">
        <v>375430</v>
      </c>
      <c r="H103" s="24" t="n">
        <f aca="false">INDEX('SOC Summary'!$K$3:$K$774,MATCH($A103,'SOC Summary'!$A$3:$A$774,0))</f>
        <v>387790</v>
      </c>
      <c r="I103" s="24" t="n">
        <f aca="false">IF(ISNUMBER(E103),H103-E103,"")</f>
        <v>23910</v>
      </c>
      <c r="J103" s="31" t="n">
        <f aca="false">IF(AND(ISNUMBER(E103),E103&gt;0),(H103-E103)/E103,"")</f>
        <v>0.0657084753215346</v>
      </c>
      <c r="K103" s="24" t="n">
        <f aca="false">IF(ISNUMBER(G103),H103-G103,"")</f>
        <v>12360</v>
      </c>
      <c r="L103" s="31" t="n">
        <f aca="false">IF(AND(ISNUMBER(G103),G103&gt;0),(H103-G103)/G103,"")</f>
        <v>0.0329222491543031</v>
      </c>
      <c r="M103" s="0" t="str">
        <f aca="false">INDEX('SOC Summary'!$L$3:$L$774,MATCH($A103,'SOC Summary'!$A$3:$A$774,0))</f>
        <v>Moderate</v>
      </c>
      <c r="X103" s="26" t="n">
        <f aca="false">_xlfn.RANK.AVG(D103,$D$5:$D$776,1)</f>
        <v>406.5</v>
      </c>
      <c r="Y103" s="26" t="n">
        <f aca="false">IF(L103="","",_xlfn.RANK.AVG(L103,$L$5:$L$776,1))</f>
        <v>539</v>
      </c>
    </row>
    <row r="104" customFormat="false" ht="15" hidden="false" customHeight="true" outlineLevel="0" collapsed="false">
      <c r="A104" s="0" t="s">
        <v>1372</v>
      </c>
      <c r="B104" s="0" t="str">
        <f aca="false">IFERROR(INDEX('BLS OEWS May2025'!$B$3:$B$1396,MATCH($A104,'BLS OEWS May2025'!$A$3:$A$1396,0)),"")</f>
        <v>Correctional Officers and Jailers</v>
      </c>
      <c r="C104" s="0" t="str">
        <f aca="false">INDEX('SOC Summary'!$D$3:$D$774,MATCH($A104,'SOC Summary'!$A$3:$A$774,0))</f>
        <v>Services and other</v>
      </c>
      <c r="D104" s="27" t="n">
        <f aca="false">INDEX('SOC Summary'!$H$3:$H$774,MATCH($A104,'SOC Summary'!$A$3:$A$774,0))</f>
        <v>0.21</v>
      </c>
      <c r="E104" s="24" t="n">
        <v>363250</v>
      </c>
      <c r="F104" s="24" t="n">
        <v>351420</v>
      </c>
      <c r="G104" s="24" t="n">
        <v>365380</v>
      </c>
      <c r="H104" s="24" t="n">
        <f aca="false">INDEX('SOC Summary'!$K$3:$K$774,MATCH($A104,'SOC Summary'!$A$3:$A$774,0))</f>
        <v>380500</v>
      </c>
      <c r="I104" s="24" t="n">
        <f aca="false">IF(ISNUMBER(E104),H104-E104,"")</f>
        <v>17250</v>
      </c>
      <c r="J104" s="31" t="n">
        <f aca="false">IF(AND(ISNUMBER(E104),E104&gt;0),(H104-E104)/E104,"")</f>
        <v>0.0474879559532003</v>
      </c>
      <c r="K104" s="24" t="n">
        <f aca="false">IF(ISNUMBER(G104),H104-G104,"")</f>
        <v>15120</v>
      </c>
      <c r="L104" s="31" t="n">
        <f aca="false">IF(AND(ISNUMBER(G104),G104&gt;0),(H104-G104)/G104,"")</f>
        <v>0.0413815753462149</v>
      </c>
      <c r="M104" s="0" t="str">
        <f aca="false">INDEX('SOC Summary'!$L$3:$L$774,MATCH($A104,'SOC Summary'!$A$3:$A$774,0))</f>
        <v>Moderate</v>
      </c>
      <c r="X104" s="26" t="n">
        <f aca="false">_xlfn.RANK.AVG(D104,$D$5:$D$776,1)</f>
        <v>327</v>
      </c>
      <c r="Y104" s="26" t="n">
        <f aca="false">IF(L104="","",_xlfn.RANK.AVG(L104,$L$5:$L$776,1))</f>
        <v>576</v>
      </c>
    </row>
    <row r="105" customFormat="false" ht="15" hidden="false" customHeight="true" outlineLevel="0" collapsed="false">
      <c r="A105" s="0" t="s">
        <v>2675</v>
      </c>
      <c r="B105" s="0" t="str">
        <f aca="false">IFERROR(INDEX('BLS OEWS May2025'!$B$3:$B$1396,MATCH($A105,'BLS OEWS May2025'!$A$3:$A$1396,0)),"")</f>
        <v>Cleaners of Vehicles and Equipment</v>
      </c>
      <c r="C105" s="0" t="str">
        <f aca="false">INDEX('SOC Summary'!$D$3:$D$774,MATCH($A105,'SOC Summary'!$A$3:$A$774,0))</f>
        <v>Production, construction and transportation</v>
      </c>
      <c r="D105" s="27" t="n">
        <f aca="false">INDEX('SOC Summary'!$H$3:$H$774,MATCH($A105,'SOC Summary'!$A$3:$A$774,0))</f>
        <v>0.05</v>
      </c>
      <c r="E105" s="24" t="n">
        <v>359530</v>
      </c>
      <c r="F105" s="24" t="n">
        <v>365290</v>
      </c>
      <c r="G105" s="24" t="n">
        <v>373960</v>
      </c>
      <c r="H105" s="24" t="n">
        <f aca="false">INDEX('SOC Summary'!$K$3:$K$774,MATCH($A105,'SOC Summary'!$A$3:$A$774,0))</f>
        <v>380430</v>
      </c>
      <c r="I105" s="24" t="n">
        <f aca="false">IF(ISNUMBER(E105),H105-E105,"")</f>
        <v>20900</v>
      </c>
      <c r="J105" s="31" t="n">
        <f aca="false">IF(AND(ISNUMBER(E105),E105&gt;0),(H105-E105)/E105,"")</f>
        <v>0.0581314493922621</v>
      </c>
      <c r="K105" s="24" t="n">
        <f aca="false">IF(ISNUMBER(G105),H105-G105,"")</f>
        <v>6470</v>
      </c>
      <c r="L105" s="31" t="n">
        <f aca="false">IF(AND(ISNUMBER(G105),G105&gt;0),(H105-G105)/G105,"")</f>
        <v>0.0173013156487325</v>
      </c>
      <c r="M105" s="0" t="str">
        <f aca="false">INDEX('SOC Summary'!$L$3:$L$774,MATCH($A105,'SOC Summary'!$A$3:$A$774,0))</f>
        <v>Low</v>
      </c>
      <c r="X105" s="26" t="n">
        <f aca="false">_xlfn.RANK.AVG(D105,$D$5:$D$776,1)</f>
        <v>106.5</v>
      </c>
      <c r="Y105" s="26" t="n">
        <f aca="false">IF(L105="","",_xlfn.RANK.AVG(L105,$L$5:$L$776,1))</f>
        <v>452</v>
      </c>
    </row>
    <row r="106" customFormat="false" ht="15" hidden="false" customHeight="true" outlineLevel="0" collapsed="false">
      <c r="A106" s="0" t="s">
        <v>240</v>
      </c>
      <c r="B106" s="0" t="str">
        <f aca="false">IFERROR(INDEX('BLS OEWS May2025'!$B$3:$B$1396,MATCH($A106,'BLS OEWS May2025'!$A$3:$A$1396,0)),"")</f>
        <v>Construction Managers</v>
      </c>
      <c r="C106" s="0" t="str">
        <f aca="false">INDEX('SOC Summary'!$D$3:$D$774,MATCH($A106,'SOC Summary'!$A$3:$A$774,0))</f>
        <v>Management</v>
      </c>
      <c r="D106" s="27" t="n">
        <f aca="false">INDEX('SOC Summary'!$H$3:$H$774,MATCH($A106,'SOC Summary'!$A$3:$A$774,0))</f>
        <v>0.41</v>
      </c>
      <c r="E106" s="24" t="n">
        <v>303220</v>
      </c>
      <c r="F106" s="24" t="n">
        <v>329190</v>
      </c>
      <c r="G106" s="24" t="n">
        <v>348330</v>
      </c>
      <c r="H106" s="24" t="n">
        <f aca="false">INDEX('SOC Summary'!$K$3:$K$774,MATCH($A106,'SOC Summary'!$A$3:$A$774,0))</f>
        <v>380360</v>
      </c>
      <c r="I106" s="24" t="n">
        <f aca="false">IF(ISNUMBER(E106),H106-E106,"")</f>
        <v>77140</v>
      </c>
      <c r="J106" s="31" t="n">
        <f aca="false">IF(AND(ISNUMBER(E106),E106&gt;0),(H106-E106)/E106,"")</f>
        <v>0.25440274388233</v>
      </c>
      <c r="K106" s="24" t="n">
        <f aca="false">IF(ISNUMBER(G106),H106-G106,"")</f>
        <v>32030</v>
      </c>
      <c r="L106" s="31" t="n">
        <f aca="false">IF(AND(ISNUMBER(G106),G106&gt;0),(H106-G106)/G106,"")</f>
        <v>0.0919530330433784</v>
      </c>
      <c r="M106" s="0" t="str">
        <f aca="false">INDEX('SOC Summary'!$L$3:$L$774,MATCH($A106,'SOC Summary'!$A$3:$A$774,0))</f>
        <v>Elevated</v>
      </c>
      <c r="X106" s="26" t="n">
        <f aca="false">_xlfn.RANK.AVG(D106,$D$5:$D$776,1)</f>
        <v>534</v>
      </c>
      <c r="Y106" s="26" t="n">
        <f aca="false">IF(L106="","",_xlfn.RANK.AVG(L106,$L$5:$L$776,1))</f>
        <v>704</v>
      </c>
    </row>
    <row r="107" customFormat="false" ht="15" hidden="false" customHeight="true" outlineLevel="0" collapsed="false">
      <c r="A107" s="0" t="s">
        <v>2501</v>
      </c>
      <c r="B107" s="0" t="str">
        <f aca="false">IFERROR(INDEX('BLS OEWS May2025'!$B$3:$B$1396,MATCH($A107,'BLS OEWS May2025'!$A$3:$A$1396,0)),"")</f>
        <v>Packaging and Filling Machine Operators and Tenders</v>
      </c>
      <c r="C107" s="0" t="str">
        <f aca="false">INDEX('SOC Summary'!$D$3:$D$774,MATCH($A107,'SOC Summary'!$A$3:$A$774,0))</f>
        <v>Production, construction and transportation</v>
      </c>
      <c r="D107" s="27" t="n">
        <f aca="false">INDEX('SOC Summary'!$H$3:$H$774,MATCH($A107,'SOC Summary'!$A$3:$A$774,0))</f>
        <v>0</v>
      </c>
      <c r="E107" s="24" t="n">
        <v>369330</v>
      </c>
      <c r="F107" s="24" t="n">
        <v>371600</v>
      </c>
      <c r="G107" s="24" t="n">
        <v>383860</v>
      </c>
      <c r="H107" s="24" t="n">
        <f aca="false">INDEX('SOC Summary'!$K$3:$K$774,MATCH($A107,'SOC Summary'!$A$3:$A$774,0))</f>
        <v>379060</v>
      </c>
      <c r="I107" s="24" t="n">
        <f aca="false">IF(ISNUMBER(E107),H107-E107,"")</f>
        <v>9730</v>
      </c>
      <c r="J107" s="31" t="n">
        <f aca="false">IF(AND(ISNUMBER(E107),E107&gt;0),(H107-E107)/E107,"")</f>
        <v>0.0263450031137465</v>
      </c>
      <c r="K107" s="24" t="n">
        <f aca="false">IF(ISNUMBER(G107),H107-G107,"")</f>
        <v>-4800</v>
      </c>
      <c r="L107" s="31" t="n">
        <f aca="false">IF(AND(ISNUMBER(G107),G107&gt;0),(H107-G107)/G107,"")</f>
        <v>-0.0125045589537852</v>
      </c>
      <c r="M107" s="0" t="str">
        <f aca="false">INDEX('SOC Summary'!$L$3:$L$774,MATCH($A107,'SOC Summary'!$A$3:$A$774,0))</f>
        <v>Low</v>
      </c>
      <c r="X107" s="26" t="n">
        <f aca="false">_xlfn.RANK.AVG(D107,$D$5:$D$776,1)</f>
        <v>28.5</v>
      </c>
      <c r="Y107" s="26" t="n">
        <f aca="false">IF(L107="","",_xlfn.RANK.AVG(L107,$L$5:$L$776,1))</f>
        <v>309</v>
      </c>
    </row>
    <row r="108" customFormat="false" ht="15" hidden="false" customHeight="true" outlineLevel="0" collapsed="false">
      <c r="A108" s="0" t="s">
        <v>491</v>
      </c>
      <c r="B108" s="0" t="str">
        <f aca="false">IFERROR(INDEX('BLS OEWS May2025'!$B$3:$B$1396,MATCH($A108,'BLS OEWS May2025'!$A$3:$A$1396,0)),"")</f>
        <v>Civil Engineers</v>
      </c>
      <c r="C108" s="0" t="str">
        <f aca="false">INDEX('SOC Summary'!$D$3:$D$774,MATCH($A108,'SOC Summary'!$A$3:$A$774,0))</f>
        <v>Engineering</v>
      </c>
      <c r="D108" s="27" t="n">
        <f aca="false">INDEX('SOC Summary'!$H$3:$H$774,MATCH($A108,'SOC Summary'!$A$3:$A$774,0))</f>
        <v>0.413333333333333</v>
      </c>
      <c r="E108" s="24" t="n">
        <v>307570</v>
      </c>
      <c r="F108" s="24" t="n">
        <v>327950</v>
      </c>
      <c r="G108" s="24" t="n">
        <v>355410</v>
      </c>
      <c r="H108" s="24" t="n">
        <f aca="false">INDEX('SOC Summary'!$K$3:$K$774,MATCH($A108,'SOC Summary'!$A$3:$A$774,0))</f>
        <v>367840</v>
      </c>
      <c r="I108" s="24" t="n">
        <f aca="false">IF(ISNUMBER(E108),H108-E108,"")</f>
        <v>60270</v>
      </c>
      <c r="J108" s="31" t="n">
        <f aca="false">IF(AND(ISNUMBER(E108),E108&gt;0),(H108-E108)/E108,"")</f>
        <v>0.195955392268427</v>
      </c>
      <c r="K108" s="24" t="n">
        <f aca="false">IF(ISNUMBER(G108),H108-G108,"")</f>
        <v>12430</v>
      </c>
      <c r="L108" s="31" t="n">
        <f aca="false">IF(AND(ISNUMBER(G108),G108&gt;0),(H108-G108)/G108,"")</f>
        <v>0.034973692355308</v>
      </c>
      <c r="M108" s="0" t="str">
        <f aca="false">INDEX('SOC Summary'!$L$3:$L$774,MATCH($A108,'SOC Summary'!$A$3:$A$774,0))</f>
        <v>Elevated</v>
      </c>
      <c r="X108" s="26" t="n">
        <f aca="false">_xlfn.RANK.AVG(D108,$D$5:$D$776,1)</f>
        <v>542</v>
      </c>
      <c r="Y108" s="26" t="n">
        <f aca="false">IF(L108="","",_xlfn.RANK.AVG(L108,$L$5:$L$776,1))</f>
        <v>548</v>
      </c>
    </row>
    <row r="109" customFormat="false" ht="15" hidden="false" customHeight="true" outlineLevel="0" collapsed="false">
      <c r="A109" s="0" t="s">
        <v>508</v>
      </c>
      <c r="B109" s="0" t="str">
        <f aca="false">IFERROR(INDEX('BLS OEWS May2025'!$B$3:$B$1396,MATCH($A109,'BLS OEWS May2025'!$A$3:$A$1396,0)),"")</f>
        <v>Industrial Engineers</v>
      </c>
      <c r="C109" s="0" t="str">
        <f aca="false">INDEX('SOC Summary'!$D$3:$D$774,MATCH($A109,'SOC Summary'!$A$3:$A$774,0))</f>
        <v>Engineering</v>
      </c>
      <c r="D109" s="27" t="n">
        <f aca="false">INDEX('SOC Summary'!$H$3:$H$774,MATCH($A109,'SOC Summary'!$A$3:$A$774,0))</f>
        <v>0.475</v>
      </c>
      <c r="E109" s="24" t="n">
        <v>321400</v>
      </c>
      <c r="F109" s="24" t="n">
        <v>332870</v>
      </c>
      <c r="G109" s="24" t="n">
        <v>350230</v>
      </c>
      <c r="H109" s="24" t="n">
        <f aca="false">INDEX('SOC Summary'!$K$3:$K$774,MATCH($A109,'SOC Summary'!$A$3:$A$774,0))</f>
        <v>365740</v>
      </c>
      <c r="I109" s="24" t="n">
        <f aca="false">IF(ISNUMBER(E109),H109-E109,"")</f>
        <v>44340</v>
      </c>
      <c r="J109" s="31" t="n">
        <f aca="false">IF(AND(ISNUMBER(E109),E109&gt;0),(H109-E109)/E109,"")</f>
        <v>0.137958929682638</v>
      </c>
      <c r="K109" s="24" t="n">
        <f aca="false">IF(ISNUMBER(G109),H109-G109,"")</f>
        <v>15510</v>
      </c>
      <c r="L109" s="31" t="n">
        <f aca="false">IF(AND(ISNUMBER(G109),G109&gt;0),(H109-G109)/G109,"")</f>
        <v>0.0442851840219285</v>
      </c>
      <c r="M109" s="0" t="str">
        <f aca="false">INDEX('SOC Summary'!$L$3:$L$774,MATCH($A109,'SOC Summary'!$A$3:$A$774,0))</f>
        <v>Elevated</v>
      </c>
      <c r="X109" s="26" t="n">
        <f aca="false">_xlfn.RANK.AVG(D109,$D$5:$D$776,1)</f>
        <v>628</v>
      </c>
      <c r="Y109" s="26" t="n">
        <f aca="false">IF(L109="","",_xlfn.RANK.AVG(L109,$L$5:$L$776,1))</f>
        <v>586</v>
      </c>
    </row>
    <row r="110" customFormat="false" ht="15" hidden="false" customHeight="true" outlineLevel="0" collapsed="false">
      <c r="A110" s="0" t="s">
        <v>366</v>
      </c>
      <c r="B110" s="0" t="str">
        <f aca="false">IFERROR(INDEX('BLS OEWS May2025'!$B$3:$B$1396,MATCH($A110,'BLS OEWS May2025'!$A$3:$A$1396,0)),"")</f>
        <v>Financial and Investment Analysts</v>
      </c>
      <c r="C110" s="0" t="str">
        <f aca="false">INDEX('SOC Summary'!$D$3:$D$774,MATCH($A110,'SOC Summary'!$A$3:$A$774,0))</f>
        <v>Business and finance</v>
      </c>
      <c r="D110" s="27" t="n">
        <f aca="false">INDEX('SOC Summary'!$H$3:$H$774,MATCH($A110,'SOC Summary'!$A$3:$A$774,0))</f>
        <v>0.44</v>
      </c>
      <c r="E110" s="24" t="n">
        <v>291370</v>
      </c>
      <c r="F110" s="24" t="n">
        <v>325220</v>
      </c>
      <c r="G110" s="24" t="n">
        <v>340580</v>
      </c>
      <c r="H110" s="24" t="n">
        <f aca="false">INDEX('SOC Summary'!$K$3:$K$774,MATCH($A110,'SOC Summary'!$A$3:$A$774,0))</f>
        <v>361980</v>
      </c>
      <c r="I110" s="24" t="n">
        <f aca="false">IF(ISNUMBER(E110),H110-E110,"")</f>
        <v>70610</v>
      </c>
      <c r="J110" s="31" t="n">
        <f aca="false">IF(AND(ISNUMBER(E110),E110&gt;0),(H110-E110)/E110,"")</f>
        <v>0.242337920856643</v>
      </c>
      <c r="K110" s="24" t="n">
        <f aca="false">IF(ISNUMBER(G110),H110-G110,"")</f>
        <v>21400</v>
      </c>
      <c r="L110" s="31" t="n">
        <f aca="false">IF(AND(ISNUMBER(G110),G110&gt;0),(H110-G110)/G110,"")</f>
        <v>0.0628339890774561</v>
      </c>
      <c r="M110" s="0" t="str">
        <f aca="false">INDEX('SOC Summary'!$L$3:$L$774,MATCH($A110,'SOC Summary'!$A$3:$A$774,0))</f>
        <v>Elevated</v>
      </c>
      <c r="X110" s="26" t="n">
        <f aca="false">_xlfn.RANK.AVG(D110,$D$5:$D$776,1)</f>
        <v>584</v>
      </c>
      <c r="Y110" s="26" t="n">
        <f aca="false">IF(L110="","",_xlfn.RANK.AVG(L110,$L$5:$L$776,1))</f>
        <v>647</v>
      </c>
    </row>
    <row r="111" customFormat="false" ht="15" hidden="false" customHeight="true" outlineLevel="0" collapsed="false">
      <c r="A111" s="0" t="s">
        <v>720</v>
      </c>
      <c r="B111" s="0" t="str">
        <f aca="false">IFERROR(INDEX('BLS OEWS May2025'!$B$3:$B$1396,MATCH($A111,'BLS OEWS May2025'!$A$3:$A$1396,0)),"")</f>
        <v>Educational, Guidance, and Career Counselors and Advisors</v>
      </c>
      <c r="C111" s="0" t="str">
        <f aca="false">INDEX('SOC Summary'!$D$3:$D$774,MATCH($A111,'SOC Summary'!$A$3:$A$774,0))</f>
        <v>Services and other</v>
      </c>
      <c r="D111" s="27" t="n">
        <f aca="false">INDEX('SOC Summary'!$H$3:$H$774,MATCH($A111,'SOC Summary'!$A$3:$A$774,0))</f>
        <v>0.43</v>
      </c>
      <c r="E111" s="24" t="n">
        <v>308000</v>
      </c>
      <c r="F111" s="24" t="n">
        <v>327660</v>
      </c>
      <c r="G111" s="24" t="n">
        <v>342350</v>
      </c>
      <c r="H111" s="24" t="n">
        <f aca="false">INDEX('SOC Summary'!$K$3:$K$774,MATCH($A111,'SOC Summary'!$A$3:$A$774,0))</f>
        <v>353310</v>
      </c>
      <c r="I111" s="24" t="n">
        <f aca="false">IF(ISNUMBER(E111),H111-E111,"")</f>
        <v>45310</v>
      </c>
      <c r="J111" s="31" t="n">
        <f aca="false">IF(AND(ISNUMBER(E111),E111&gt;0),(H111-E111)/E111,"")</f>
        <v>0.14711038961039</v>
      </c>
      <c r="K111" s="24" t="n">
        <f aca="false">IF(ISNUMBER(G111),H111-G111,"")</f>
        <v>10960</v>
      </c>
      <c r="L111" s="31" t="n">
        <f aca="false">IF(AND(ISNUMBER(G111),G111&gt;0),(H111-G111)/G111,"")</f>
        <v>0.0320140207390098</v>
      </c>
      <c r="M111" s="0" t="str">
        <f aca="false">INDEX('SOC Summary'!$L$3:$L$774,MATCH($A111,'SOC Summary'!$A$3:$A$774,0))</f>
        <v>Elevated</v>
      </c>
      <c r="X111" s="26" t="n">
        <f aca="false">_xlfn.RANK.AVG(D111,$D$5:$D$776,1)</f>
        <v>571</v>
      </c>
      <c r="Y111" s="26" t="n">
        <f aca="false">IF(L111="","",_xlfn.RANK.AVG(L111,$L$5:$L$776,1))</f>
        <v>530</v>
      </c>
    </row>
    <row r="112" customFormat="false" ht="15" hidden="false" customHeight="true" outlineLevel="0" collapsed="false">
      <c r="A112" s="0" t="s">
        <v>1359</v>
      </c>
      <c r="B112" s="0" t="str">
        <f aca="false">IFERROR(INDEX('BLS OEWS May2025'!$B$3:$B$1396,MATCH($A112,'BLS OEWS May2025'!$A$3:$A$1396,0)),"")</f>
        <v>Firefighters</v>
      </c>
      <c r="C112" s="0" t="str">
        <f aca="false">INDEX('SOC Summary'!$D$3:$D$774,MATCH($A112,'SOC Summary'!$A$3:$A$774,0))</f>
        <v>Services and other</v>
      </c>
      <c r="D112" s="27" t="n">
        <f aca="false">INDEX('SOC Summary'!$H$3:$H$774,MATCH($A112,'SOC Summary'!$A$3:$A$774,0))</f>
        <v>0.14</v>
      </c>
      <c r="E112" s="24" t="n">
        <v>321450</v>
      </c>
      <c r="F112" s="24" t="n">
        <v>315460</v>
      </c>
      <c r="G112" s="24" t="n">
        <v>332240</v>
      </c>
      <c r="H112" s="24" t="n">
        <f aca="false">INDEX('SOC Summary'!$K$3:$K$774,MATCH($A112,'SOC Summary'!$A$3:$A$774,0))</f>
        <v>345990</v>
      </c>
      <c r="I112" s="24" t="n">
        <f aca="false">IF(ISNUMBER(E112),H112-E112,"")</f>
        <v>24540</v>
      </c>
      <c r="J112" s="31" t="n">
        <f aca="false">IF(AND(ISNUMBER(E112),E112&gt;0),(H112-E112)/E112,"")</f>
        <v>0.0763415772281848</v>
      </c>
      <c r="K112" s="24" t="n">
        <f aca="false">IF(ISNUMBER(G112),H112-G112,"")</f>
        <v>13750</v>
      </c>
      <c r="L112" s="31" t="n">
        <f aca="false">IF(AND(ISNUMBER(G112),G112&gt;0),(H112-G112)/G112,"")</f>
        <v>0.0413857452444016</v>
      </c>
      <c r="M112" s="0" t="str">
        <f aca="false">INDEX('SOC Summary'!$L$3:$L$774,MATCH($A112,'SOC Summary'!$A$3:$A$774,0))</f>
        <v>Low</v>
      </c>
      <c r="X112" s="26" t="n">
        <f aca="false">_xlfn.RANK.AVG(D112,$D$5:$D$776,1)</f>
        <v>237</v>
      </c>
      <c r="Y112" s="26" t="n">
        <f aca="false">IF(L112="","",_xlfn.RANK.AVG(L112,$L$5:$L$776,1))</f>
        <v>577</v>
      </c>
    </row>
    <row r="113" customFormat="false" ht="15" hidden="false" customHeight="true" outlineLevel="0" collapsed="false">
      <c r="A113" s="0" t="s">
        <v>1195</v>
      </c>
      <c r="B113" s="0" t="str">
        <f aca="false">IFERROR(INDEX('BLS OEWS May2025'!$B$3:$B$1396,MATCH($A113,'BLS OEWS May2025'!$A$3:$A$1396,0)),"")</f>
        <v>Physicians, All Other</v>
      </c>
      <c r="C113" s="0" t="str">
        <f aca="false">INDEX('SOC Summary'!$D$3:$D$774,MATCH($A113,'SOC Summary'!$A$3:$A$774,0))</f>
        <v>Health care</v>
      </c>
      <c r="D113" s="27" t="n">
        <f aca="false">INDEX('SOC Summary'!$H$3:$H$774,MATCH($A113,'SOC Summary'!$A$3:$A$774,0))</f>
        <v>0.381666666666667</v>
      </c>
      <c r="E113" s="24" t="n">
        <v>305260</v>
      </c>
      <c r="F113" s="24" t="n">
        <v>310080</v>
      </c>
      <c r="G113" s="24" t="n">
        <v>315360</v>
      </c>
      <c r="H113" s="24" t="n">
        <f aca="false">INDEX('SOC Summary'!$K$3:$K$774,MATCH($A113,'SOC Summary'!$A$3:$A$774,0))</f>
        <v>342720</v>
      </c>
      <c r="I113" s="24" t="n">
        <f aca="false">IF(ISNUMBER(E113),H113-E113,"")</f>
        <v>37460</v>
      </c>
      <c r="J113" s="31" t="n">
        <f aca="false">IF(AND(ISNUMBER(E113),E113&gt;0),(H113-E113)/E113,"")</f>
        <v>0.122715062569613</v>
      </c>
      <c r="K113" s="24" t="n">
        <f aca="false">IF(ISNUMBER(G113),H113-G113,"")</f>
        <v>27360</v>
      </c>
      <c r="L113" s="31" t="n">
        <f aca="false">IF(AND(ISNUMBER(G113),G113&gt;0),(H113-G113)/G113,"")</f>
        <v>0.0867579908675799</v>
      </c>
      <c r="M113" s="0" t="str">
        <f aca="false">INDEX('SOC Summary'!$L$3:$L$774,MATCH($A113,'SOC Summary'!$A$3:$A$774,0))</f>
        <v>Elevated</v>
      </c>
      <c r="X113" s="26" t="n">
        <f aca="false">_xlfn.RANK.AVG(D113,$D$5:$D$776,1)</f>
        <v>498</v>
      </c>
      <c r="Y113" s="26" t="n">
        <f aca="false">IF(L113="","",_xlfn.RANK.AVG(L113,$L$5:$L$776,1))</f>
        <v>697</v>
      </c>
    </row>
    <row r="114" customFormat="false" ht="15" hidden="false" customHeight="true" outlineLevel="0" collapsed="false">
      <c r="A114" s="0" t="s">
        <v>1217</v>
      </c>
      <c r="B114" s="0" t="str">
        <f aca="false">IFERROR(INDEX('BLS OEWS May2025'!$B$3:$B$1396,MATCH($A114,'BLS OEWS May2025'!$A$3:$A$1396,0)),"")</f>
        <v>Clinical Laboratory Technologists and Technicians</v>
      </c>
      <c r="C114" s="0" t="str">
        <f aca="false">INDEX('SOC Summary'!$D$3:$D$774,MATCH($A114,'SOC Summary'!$A$3:$A$774,0))</f>
        <v>Health care</v>
      </c>
      <c r="D114" s="27" t="n">
        <f aca="false">INDEX('SOC Summary'!$H$3:$H$774,MATCH($A114,'SOC Summary'!$A$3:$A$774,0))</f>
        <v>0.151666666666667</v>
      </c>
      <c r="E114" s="24" t="n">
        <v>333600</v>
      </c>
      <c r="F114" s="24" t="n">
        <v>334380</v>
      </c>
      <c r="G114" s="24" t="n">
        <v>343040</v>
      </c>
      <c r="H114" s="24" t="n">
        <f aca="false">INDEX('SOC Summary'!$K$3:$K$774,MATCH($A114,'SOC Summary'!$A$3:$A$774,0))</f>
        <v>332940</v>
      </c>
      <c r="I114" s="24" t="n">
        <f aca="false">IF(ISNUMBER(E114),H114-E114,"")</f>
        <v>-660</v>
      </c>
      <c r="J114" s="31" t="n">
        <f aca="false">IF(AND(ISNUMBER(E114),E114&gt;0),(H114-E114)/E114,"")</f>
        <v>-0.00197841726618705</v>
      </c>
      <c r="K114" s="24" t="n">
        <f aca="false">IF(ISNUMBER(G114),H114-G114,"")</f>
        <v>-10100</v>
      </c>
      <c r="L114" s="31" t="n">
        <f aca="false">IF(AND(ISNUMBER(G114),G114&gt;0),(H114-G114)/G114,"")</f>
        <v>-0.0294426305970149</v>
      </c>
      <c r="M114" s="0" t="str">
        <f aca="false">INDEX('SOC Summary'!$L$3:$L$774,MATCH($A114,'SOC Summary'!$A$3:$A$774,0))</f>
        <v>Low</v>
      </c>
      <c r="X114" s="26" t="n">
        <f aca="false">_xlfn.RANK.AVG(D114,$D$5:$D$776,1)</f>
        <v>257</v>
      </c>
      <c r="Y114" s="26" t="n">
        <f aca="false">IF(L114="","",_xlfn.RANK.AVG(L114,$L$5:$L$776,1))</f>
        <v>239</v>
      </c>
    </row>
    <row r="115" customFormat="false" ht="15" hidden="false" customHeight="true" outlineLevel="0" collapsed="false">
      <c r="A115" s="0" t="s">
        <v>933</v>
      </c>
      <c r="B115" s="0" t="str">
        <f aca="false">IFERROR(INDEX('BLS OEWS May2025'!$B$3:$B$1396,MATCH($A115,'BLS OEWS May2025'!$A$3:$A$1396,0)),"")</f>
        <v>Self-Enrichment Teachers</v>
      </c>
      <c r="C115" s="0" t="str">
        <f aca="false">INDEX('SOC Summary'!$D$3:$D$774,MATCH($A115,'SOC Summary'!$A$3:$A$774,0))</f>
        <v>Educational instruction</v>
      </c>
      <c r="D115" s="27" t="n">
        <f aca="false">INDEX('SOC Summary'!$H$3:$H$774,MATCH($A115,'SOC Summary'!$A$3:$A$774,0))</f>
        <v>0.36</v>
      </c>
      <c r="E115" s="24" t="n">
        <v>248150</v>
      </c>
      <c r="F115" s="24" t="n">
        <v>272110</v>
      </c>
      <c r="G115" s="24" t="n">
        <v>308520</v>
      </c>
      <c r="H115" s="24" t="n">
        <f aca="false">INDEX('SOC Summary'!$K$3:$K$774,MATCH($A115,'SOC Summary'!$A$3:$A$774,0))</f>
        <v>332110</v>
      </c>
      <c r="I115" s="24" t="n">
        <f aca="false">IF(ISNUMBER(E115),H115-E115,"")</f>
        <v>83960</v>
      </c>
      <c r="J115" s="31" t="n">
        <f aca="false">IF(AND(ISNUMBER(E115),E115&gt;0),(H115-E115)/E115,"")</f>
        <v>0.338343743703405</v>
      </c>
      <c r="K115" s="24" t="n">
        <f aca="false">IF(ISNUMBER(G115),H115-G115,"")</f>
        <v>23590</v>
      </c>
      <c r="L115" s="31" t="n">
        <f aca="false">IF(AND(ISNUMBER(G115),G115&gt;0),(H115-G115)/G115,"")</f>
        <v>0.0764618177103591</v>
      </c>
      <c r="M115" s="0" t="str">
        <f aca="false">INDEX('SOC Summary'!$L$3:$L$774,MATCH($A115,'SOC Summary'!$A$3:$A$774,0))</f>
        <v>Elevated</v>
      </c>
      <c r="X115" s="26" t="n">
        <f aca="false">_xlfn.RANK.AVG(D115,$D$5:$D$776,1)</f>
        <v>475.5</v>
      </c>
      <c r="Y115" s="26" t="n">
        <f aca="false">IF(L115="","",_xlfn.RANK.AVG(L115,$L$5:$L$776,1))</f>
        <v>682</v>
      </c>
    </row>
    <row r="116" customFormat="false" ht="15" hidden="false" customHeight="true" outlineLevel="0" collapsed="false">
      <c r="A116" s="0" t="s">
        <v>1604</v>
      </c>
      <c r="B116" s="0" t="str">
        <f aca="false">IFERROR(INDEX('BLS OEWS May2025'!$B$3:$B$1396,MATCH($A116,'BLS OEWS May2025'!$A$3:$A$1396,0)),"")</f>
        <v>Recreation Workers</v>
      </c>
      <c r="C116" s="0" t="str">
        <f aca="false">INDEX('SOC Summary'!$D$3:$D$774,MATCH($A116,'SOC Summary'!$A$3:$A$774,0))</f>
        <v>Services and other</v>
      </c>
      <c r="D116" s="27" t="n">
        <f aca="false">INDEX('SOC Summary'!$H$3:$H$774,MATCH($A116,'SOC Summary'!$A$3:$A$774,0))</f>
        <v>0.21</v>
      </c>
      <c r="E116" s="24" t="n">
        <v>270380</v>
      </c>
      <c r="F116" s="24" t="n">
        <v>281750</v>
      </c>
      <c r="G116" s="24" t="n">
        <v>309640</v>
      </c>
      <c r="H116" s="24" t="n">
        <f aca="false">INDEX('SOC Summary'!$K$3:$K$774,MATCH($A116,'SOC Summary'!$A$3:$A$774,0))</f>
        <v>331490</v>
      </c>
      <c r="I116" s="24" t="n">
        <f aca="false">IF(ISNUMBER(E116),H116-E116,"")</f>
        <v>61110</v>
      </c>
      <c r="J116" s="31" t="n">
        <f aca="false">IF(AND(ISNUMBER(E116),E116&gt;0),(H116-E116)/E116,"")</f>
        <v>0.226015237813448</v>
      </c>
      <c r="K116" s="24" t="n">
        <f aca="false">IF(ISNUMBER(G116),H116-G116,"")</f>
        <v>21850</v>
      </c>
      <c r="L116" s="31" t="n">
        <f aca="false">IF(AND(ISNUMBER(G116),G116&gt;0),(H116-G116)/G116,"")</f>
        <v>0.0705658183697197</v>
      </c>
      <c r="M116" s="0" t="str">
        <f aca="false">INDEX('SOC Summary'!$L$3:$L$774,MATCH($A116,'SOC Summary'!$A$3:$A$774,0))</f>
        <v>Moderate</v>
      </c>
      <c r="X116" s="26" t="n">
        <f aca="false">_xlfn.RANK.AVG(D116,$D$5:$D$776,1)</f>
        <v>327</v>
      </c>
      <c r="Y116" s="26" t="n">
        <f aca="false">IF(L116="","",_xlfn.RANK.AVG(L116,$L$5:$L$776,1))</f>
        <v>670</v>
      </c>
    </row>
    <row r="117" customFormat="false" ht="15" hidden="false" customHeight="true" outlineLevel="0" collapsed="false">
      <c r="A117" s="0" t="s">
        <v>1731</v>
      </c>
      <c r="B117" s="0" t="str">
        <f aca="false">IFERROR(INDEX('BLS OEWS May2025'!$B$3:$B$1396,MATCH($A117,'BLS OEWS May2025'!$A$3:$A$1396,0)),"")</f>
        <v>Tellers</v>
      </c>
      <c r="C117" s="0" t="str">
        <f aca="false">INDEX('SOC Summary'!$D$3:$D$774,MATCH($A117,'SOC Summary'!$A$3:$A$774,0))</f>
        <v>Office support</v>
      </c>
      <c r="D117" s="27" t="n">
        <f aca="false">INDEX('SOC Summary'!$H$3:$H$774,MATCH($A117,'SOC Summary'!$A$3:$A$774,0))</f>
        <v>0.36</v>
      </c>
      <c r="E117" s="24" t="n">
        <v>352440</v>
      </c>
      <c r="F117" s="24" t="n">
        <v>340820</v>
      </c>
      <c r="G117" s="24" t="n">
        <v>339340</v>
      </c>
      <c r="H117" s="24" t="n">
        <f aca="false">INDEX('SOC Summary'!$K$3:$K$774,MATCH($A117,'SOC Summary'!$A$3:$A$774,0))</f>
        <v>329480</v>
      </c>
      <c r="I117" s="24" t="n">
        <f aca="false">IF(ISNUMBER(E117),H117-E117,"")</f>
        <v>-22960</v>
      </c>
      <c r="J117" s="31" t="n">
        <f aca="false">IF(AND(ISNUMBER(E117),E117&gt;0),(H117-E117)/E117,"")</f>
        <v>-0.0651458404267393</v>
      </c>
      <c r="K117" s="24" t="n">
        <f aca="false">IF(ISNUMBER(G117),H117-G117,"")</f>
        <v>-9860</v>
      </c>
      <c r="L117" s="31" t="n">
        <f aca="false">IF(AND(ISNUMBER(G117),G117&gt;0),(H117-G117)/G117,"")</f>
        <v>-0.0290564036070018</v>
      </c>
      <c r="M117" s="0" t="str">
        <f aca="false">INDEX('SOC Summary'!$L$3:$L$774,MATCH($A117,'SOC Summary'!$A$3:$A$774,0))</f>
        <v>Elevated</v>
      </c>
      <c r="X117" s="26" t="n">
        <f aca="false">_xlfn.RANK.AVG(D117,$D$5:$D$776,1)</f>
        <v>475.5</v>
      </c>
      <c r="Y117" s="26" t="n">
        <f aca="false">IF(L117="","",_xlfn.RANK.AVG(L117,$L$5:$L$776,1))</f>
        <v>241</v>
      </c>
    </row>
    <row r="118" customFormat="false" ht="15" hidden="false" customHeight="true" outlineLevel="0" collapsed="false">
      <c r="A118" s="0" t="s">
        <v>1811</v>
      </c>
      <c r="B118" s="0" t="str">
        <f aca="false">IFERROR(INDEX('BLS OEWS May2025'!$B$3:$B$1396,MATCH($A118,'BLS OEWS May2025'!$A$3:$A$1396,0)),"")</f>
        <v>Postal Service Mail Carriers</v>
      </c>
      <c r="C118" s="0" t="str">
        <f aca="false">INDEX('SOC Summary'!$D$3:$D$774,MATCH($A118,'SOC Summary'!$A$3:$A$774,0))</f>
        <v>Office support</v>
      </c>
      <c r="D118" s="27" t="n">
        <f aca="false">INDEX('SOC Summary'!$H$3:$H$774,MATCH($A118,'SOC Summary'!$A$3:$A$774,0))</f>
        <v>0.27</v>
      </c>
      <c r="E118" s="24" t="n">
        <v>326760</v>
      </c>
      <c r="F118" s="24" t="n">
        <v>331600</v>
      </c>
      <c r="G118" s="24" t="n">
        <v>336040</v>
      </c>
      <c r="H118" s="24" t="n">
        <f aca="false">INDEX('SOC Summary'!$K$3:$K$774,MATCH($A118,'SOC Summary'!$A$3:$A$774,0))</f>
        <v>328820</v>
      </c>
      <c r="I118" s="24" t="n">
        <f aca="false">IF(ISNUMBER(E118),H118-E118,"")</f>
        <v>2060</v>
      </c>
      <c r="J118" s="31" t="n">
        <f aca="false">IF(AND(ISNUMBER(E118),E118&gt;0),(H118-E118)/E118,"")</f>
        <v>0.00630432121434692</v>
      </c>
      <c r="K118" s="24" t="n">
        <f aca="false">IF(ISNUMBER(G118),H118-G118,"")</f>
        <v>-7220</v>
      </c>
      <c r="L118" s="31" t="n">
        <f aca="false">IF(AND(ISNUMBER(G118),G118&gt;0),(H118-G118)/G118,"")</f>
        <v>-0.0214855374360195</v>
      </c>
      <c r="M118" s="0" t="str">
        <f aca="false">INDEX('SOC Summary'!$L$3:$L$774,MATCH($A118,'SOC Summary'!$A$3:$A$774,0))</f>
        <v>Moderate</v>
      </c>
      <c r="X118" s="26" t="n">
        <f aca="false">_xlfn.RANK.AVG(D118,$D$5:$D$776,1)</f>
        <v>386</v>
      </c>
      <c r="Y118" s="26" t="n">
        <f aca="false">IF(L118="","",_xlfn.RANK.AVG(L118,$L$5:$L$776,1))</f>
        <v>270</v>
      </c>
    </row>
    <row r="119" customFormat="false" ht="15" hidden="false" customHeight="true" outlineLevel="0" collapsed="false">
      <c r="A119" s="0" t="s">
        <v>245</v>
      </c>
      <c r="B119" s="0" t="str">
        <f aca="false">IFERROR(INDEX('BLS OEWS May2025'!$B$3:$B$1396,MATCH($A119,'BLS OEWS May2025'!$A$3:$A$1396,0)),"")</f>
        <v>Education Administrators, Kindergarten through Secondary</v>
      </c>
      <c r="C119" s="0" t="str">
        <f aca="false">INDEX('SOC Summary'!$D$3:$D$774,MATCH($A119,'SOC Summary'!$A$3:$A$774,0))</f>
        <v>Management</v>
      </c>
      <c r="D119" s="27" t="n">
        <f aca="false">INDEX('SOC Summary'!$H$3:$H$774,MATCH($A119,'SOC Summary'!$A$3:$A$774,0))</f>
        <v>0.33</v>
      </c>
      <c r="E119" s="24" t="n">
        <v>285910</v>
      </c>
      <c r="F119" s="24" t="n">
        <v>302580</v>
      </c>
      <c r="G119" s="24" t="n">
        <v>319630</v>
      </c>
      <c r="H119" s="24" t="n">
        <f aca="false">INDEX('SOC Summary'!$K$3:$K$774,MATCH($A119,'SOC Summary'!$A$3:$A$774,0))</f>
        <v>328330</v>
      </c>
      <c r="I119" s="24" t="n">
        <f aca="false">IF(ISNUMBER(E119),H119-E119,"")</f>
        <v>42420</v>
      </c>
      <c r="J119" s="31" t="n">
        <f aca="false">IF(AND(ISNUMBER(E119),E119&gt;0),(H119-E119)/E119,"")</f>
        <v>0.148368367668147</v>
      </c>
      <c r="K119" s="24" t="n">
        <f aca="false">IF(ISNUMBER(G119),H119-G119,"")</f>
        <v>8700</v>
      </c>
      <c r="L119" s="31" t="n">
        <f aca="false">IF(AND(ISNUMBER(G119),G119&gt;0),(H119-G119)/G119,"")</f>
        <v>0.0272189719363013</v>
      </c>
      <c r="M119" s="0" t="str">
        <f aca="false">INDEX('SOC Summary'!$L$3:$L$774,MATCH($A119,'SOC Summary'!$A$3:$A$774,0))</f>
        <v>Moderate</v>
      </c>
      <c r="X119" s="26" t="n">
        <f aca="false">_xlfn.RANK.AVG(D119,$D$5:$D$776,1)</f>
        <v>446</v>
      </c>
      <c r="Y119" s="26" t="n">
        <f aca="false">IF(L119="","",_xlfn.RANK.AVG(L119,$L$5:$L$776,1))</f>
        <v>504</v>
      </c>
    </row>
    <row r="120" customFormat="false" ht="15" hidden="false" customHeight="true" outlineLevel="0" collapsed="false">
      <c r="A120" s="0" t="s">
        <v>305</v>
      </c>
      <c r="B120" s="0" t="str">
        <f aca="false">IFERROR(INDEX('BLS OEWS May2025'!$B$3:$B$1396,MATCH($A120,'BLS OEWS May2025'!$A$3:$A$1396,0)),"")</f>
        <v>Claims Adjusters, Examiners, and Investigators</v>
      </c>
      <c r="C120" s="0" t="str">
        <f aca="false">INDEX('SOC Summary'!$D$3:$D$774,MATCH($A120,'SOC Summary'!$A$3:$A$774,0))</f>
        <v>Business and finance</v>
      </c>
      <c r="D120" s="27" t="n">
        <f aca="false">INDEX('SOC Summary'!$H$3:$H$774,MATCH($A120,'SOC Summary'!$A$3:$A$774,0))</f>
        <v>0.48</v>
      </c>
      <c r="E120" s="24" t="n">
        <v>285270</v>
      </c>
      <c r="F120" s="24" t="n">
        <v>293780</v>
      </c>
      <c r="G120" s="24" t="n">
        <v>305020</v>
      </c>
      <c r="H120" s="24" t="n">
        <f aca="false">INDEX('SOC Summary'!$K$3:$K$774,MATCH($A120,'SOC Summary'!$A$3:$A$774,0))</f>
        <v>324230</v>
      </c>
      <c r="I120" s="24" t="n">
        <f aca="false">IF(ISNUMBER(E120),H120-E120,"")</f>
        <v>38960</v>
      </c>
      <c r="J120" s="31" t="n">
        <f aca="false">IF(AND(ISNUMBER(E120),E120&gt;0),(H120-E120)/E120,"")</f>
        <v>0.136572370035405</v>
      </c>
      <c r="K120" s="24" t="n">
        <f aca="false">IF(ISNUMBER(G120),H120-G120,"")</f>
        <v>19210</v>
      </c>
      <c r="L120" s="31" t="n">
        <f aca="false">IF(AND(ISNUMBER(G120),G120&gt;0),(H120-G120)/G120,"")</f>
        <v>0.0629794767556226</v>
      </c>
      <c r="M120" s="0" t="str">
        <f aca="false">INDEX('SOC Summary'!$L$3:$L$774,MATCH($A120,'SOC Summary'!$A$3:$A$774,0))</f>
        <v>Elevated</v>
      </c>
      <c r="X120" s="26" t="n">
        <f aca="false">_xlfn.RANK.AVG(D120,$D$5:$D$776,1)</f>
        <v>633.5</v>
      </c>
      <c r="Y120" s="26" t="n">
        <f aca="false">IF(L120="","",_xlfn.RANK.AVG(L120,$L$5:$L$776,1))</f>
        <v>648</v>
      </c>
    </row>
    <row r="121" customFormat="false" ht="15" hidden="false" customHeight="true" outlineLevel="0" collapsed="false">
      <c r="A121" s="0" t="s">
        <v>1165</v>
      </c>
      <c r="B121" s="0" t="str">
        <f aca="false">IFERROR(INDEX('BLS OEWS May2025'!$B$3:$B$1396,MATCH($A121,'BLS OEWS May2025'!$A$3:$A$1396,0)),"")</f>
        <v>Nurse Practitioners</v>
      </c>
      <c r="C121" s="0" t="str">
        <f aca="false">INDEX('SOC Summary'!$D$3:$D$774,MATCH($A121,'SOC Summary'!$A$3:$A$774,0))</f>
        <v>Health care</v>
      </c>
      <c r="D121" s="27" t="n">
        <f aca="false">INDEX('SOC Summary'!$H$3:$H$774,MATCH($A121,'SOC Summary'!$A$3:$A$774,0))</f>
        <v>0.47</v>
      </c>
      <c r="E121" s="24" t="n">
        <v>258230</v>
      </c>
      <c r="F121" s="24" t="n">
        <v>280140</v>
      </c>
      <c r="G121" s="24" t="n">
        <v>307390</v>
      </c>
      <c r="H121" s="24" t="n">
        <f aca="false">INDEX('SOC Summary'!$K$3:$K$774,MATCH($A121,'SOC Summary'!$A$3:$A$774,0))</f>
        <v>323040</v>
      </c>
      <c r="I121" s="24" t="n">
        <f aca="false">IF(ISNUMBER(E121),H121-E121,"")</f>
        <v>64810</v>
      </c>
      <c r="J121" s="31" t="n">
        <f aca="false">IF(AND(ISNUMBER(E121),E121&gt;0),(H121-E121)/E121,"")</f>
        <v>0.25097781047903</v>
      </c>
      <c r="K121" s="24" t="n">
        <f aca="false">IF(ISNUMBER(G121),H121-G121,"")</f>
        <v>15650</v>
      </c>
      <c r="L121" s="31" t="n">
        <f aca="false">IF(AND(ISNUMBER(G121),G121&gt;0),(H121-G121)/G121,"")</f>
        <v>0.0509125215524253</v>
      </c>
      <c r="M121" s="0" t="str">
        <f aca="false">INDEX('SOC Summary'!$L$3:$L$774,MATCH($A121,'SOC Summary'!$A$3:$A$774,0))</f>
        <v>Elevated</v>
      </c>
      <c r="X121" s="26" t="n">
        <f aca="false">_xlfn.RANK.AVG(D121,$D$5:$D$776,1)</f>
        <v>620.5</v>
      </c>
      <c r="Y121" s="26" t="n">
        <f aca="false">IF(L121="","",_xlfn.RANK.AVG(L121,$L$5:$L$776,1))</f>
        <v>609</v>
      </c>
    </row>
    <row r="122" customFormat="false" ht="15" hidden="false" customHeight="true" outlineLevel="0" collapsed="false">
      <c r="A122" s="0" t="s">
        <v>1602</v>
      </c>
      <c r="B122" s="0" t="str">
        <f aca="false">IFERROR(INDEX('BLS OEWS May2025'!$B$3:$B$1396,MATCH($A122,'BLS OEWS May2025'!$A$3:$A$1396,0)),"")</f>
        <v>Exercise Trainers and Group Fitness Instructors</v>
      </c>
      <c r="C122" s="0" t="str">
        <f aca="false">INDEX('SOC Summary'!$D$3:$D$774,MATCH($A122,'SOC Summary'!$A$3:$A$774,0))</f>
        <v>Services and other</v>
      </c>
      <c r="D122" s="27" t="n">
        <f aca="false">INDEX('SOC Summary'!$H$3:$H$774,MATCH($A122,'SOC Summary'!$A$3:$A$774,0))</f>
        <v>0.3</v>
      </c>
      <c r="E122" s="24" t="n">
        <v>250540</v>
      </c>
      <c r="F122" s="24" t="n">
        <v>279450</v>
      </c>
      <c r="G122" s="24" t="n">
        <v>303620</v>
      </c>
      <c r="H122" s="24" t="n">
        <f aca="false">INDEX('SOC Summary'!$K$3:$K$774,MATCH($A122,'SOC Summary'!$A$3:$A$774,0))</f>
        <v>322930</v>
      </c>
      <c r="I122" s="24" t="n">
        <f aca="false">IF(ISNUMBER(E122),H122-E122,"")</f>
        <v>72390</v>
      </c>
      <c r="J122" s="31" t="n">
        <f aca="false">IF(AND(ISNUMBER(E122),E122&gt;0),(H122-E122)/E122,"")</f>
        <v>0.288935898459328</v>
      </c>
      <c r="K122" s="24" t="n">
        <f aca="false">IF(ISNUMBER(G122),H122-G122,"")</f>
        <v>19310</v>
      </c>
      <c r="L122" s="31" t="n">
        <f aca="false">IF(AND(ISNUMBER(G122),G122&gt;0),(H122-G122)/G122,"")</f>
        <v>0.063599235886964</v>
      </c>
      <c r="M122" s="0" t="str">
        <f aca="false">INDEX('SOC Summary'!$L$3:$L$774,MATCH($A122,'SOC Summary'!$A$3:$A$774,0))</f>
        <v>Moderate</v>
      </c>
      <c r="X122" s="26" t="n">
        <f aca="false">_xlfn.RANK.AVG(D122,$D$5:$D$776,1)</f>
        <v>417.5</v>
      </c>
      <c r="Y122" s="26" t="n">
        <f aca="false">IF(L122="","",_xlfn.RANK.AVG(L122,$L$5:$L$776,1))</f>
        <v>649</v>
      </c>
    </row>
    <row r="123" customFormat="false" ht="15" hidden="false" customHeight="true" outlineLevel="0" collapsed="false">
      <c r="A123" s="0" t="s">
        <v>1126</v>
      </c>
      <c r="B123" s="0" t="str">
        <f aca="false">IFERROR(INDEX('BLS OEWS May2025'!$B$3:$B$1396,MATCH($A123,'BLS OEWS May2025'!$A$3:$A$1396,0)),"")</f>
        <v>Pharmacists</v>
      </c>
      <c r="C123" s="0" t="str">
        <f aca="false">INDEX('SOC Summary'!$D$3:$D$774,MATCH($A123,'SOC Summary'!$A$3:$A$774,0))</f>
        <v>Health care</v>
      </c>
      <c r="D123" s="27" t="n">
        <f aca="false">INDEX('SOC Summary'!$H$3:$H$774,MATCH($A123,'SOC Summary'!$A$3:$A$774,0))</f>
        <v>0.39</v>
      </c>
      <c r="E123" s="24" t="n">
        <v>325480</v>
      </c>
      <c r="F123" s="24" t="n">
        <v>331700</v>
      </c>
      <c r="G123" s="24" t="n">
        <v>328870</v>
      </c>
      <c r="H123" s="24" t="n">
        <f aca="false">INDEX('SOC Summary'!$K$3:$K$774,MATCH($A123,'SOC Summary'!$A$3:$A$774,0))</f>
        <v>321970</v>
      </c>
      <c r="I123" s="24" t="n">
        <f aca="false">IF(ISNUMBER(E123),H123-E123,"")</f>
        <v>-3510</v>
      </c>
      <c r="J123" s="31" t="n">
        <f aca="false">IF(AND(ISNUMBER(E123),E123&gt;0),(H123-E123)/E123,"")</f>
        <v>-0.0107840727540863</v>
      </c>
      <c r="K123" s="24" t="n">
        <f aca="false">IF(ISNUMBER(G123),H123-G123,"")</f>
        <v>-6900</v>
      </c>
      <c r="L123" s="31" t="n">
        <f aca="false">IF(AND(ISNUMBER(G123),G123&gt;0),(H123-G123)/G123,"")</f>
        <v>-0.0209809347158452</v>
      </c>
      <c r="M123" s="0" t="str">
        <f aca="false">INDEX('SOC Summary'!$L$3:$L$774,MATCH($A123,'SOC Summary'!$A$3:$A$774,0))</f>
        <v>Elevated</v>
      </c>
      <c r="X123" s="26" t="n">
        <f aca="false">_xlfn.RANK.AVG(D123,$D$5:$D$776,1)</f>
        <v>507</v>
      </c>
      <c r="Y123" s="26" t="n">
        <f aca="false">IF(L123="","",_xlfn.RANK.AVG(L123,$L$5:$L$776,1))</f>
        <v>273</v>
      </c>
    </row>
    <row r="124" customFormat="false" ht="15" hidden="false" customHeight="true" outlineLevel="0" collapsed="false">
      <c r="A124" s="0" t="s">
        <v>420</v>
      </c>
      <c r="B124" s="0" t="str">
        <f aca="false">IFERROR(INDEX('BLS OEWS May2025'!$B$3:$B$1396,MATCH($A124,'BLS OEWS May2025'!$A$3:$A$1396,0)),"")</f>
        <v>Network and Computer Systems Administrators</v>
      </c>
      <c r="C124" s="0" t="str">
        <f aca="false">INDEX('SOC Summary'!$D$3:$D$774,MATCH($A124,'SOC Summary'!$A$3:$A$774,0))</f>
        <v>Computer and math</v>
      </c>
      <c r="D124" s="27" t="n">
        <f aca="false">INDEX('SOC Summary'!$H$3:$H$774,MATCH($A124,'SOC Summary'!$A$3:$A$774,0))</f>
        <v>0.47</v>
      </c>
      <c r="E124" s="24" t="n">
        <v>325930</v>
      </c>
      <c r="F124" s="24" t="n">
        <v>323020</v>
      </c>
      <c r="G124" s="24" t="n">
        <v>318570</v>
      </c>
      <c r="H124" s="24" t="n">
        <f aca="false">INDEX('SOC Summary'!$K$3:$K$774,MATCH($A124,'SOC Summary'!$A$3:$A$774,0))</f>
        <v>314340</v>
      </c>
      <c r="I124" s="24" t="n">
        <f aca="false">IF(ISNUMBER(E124),H124-E124,"")</f>
        <v>-11590</v>
      </c>
      <c r="J124" s="31" t="n">
        <f aca="false">IF(AND(ISNUMBER(E124),E124&gt;0),(H124-E124)/E124,"")</f>
        <v>-0.0355597827754426</v>
      </c>
      <c r="K124" s="24" t="n">
        <f aca="false">IF(ISNUMBER(G124),H124-G124,"")</f>
        <v>-4230</v>
      </c>
      <c r="L124" s="31" t="n">
        <f aca="false">IF(AND(ISNUMBER(G124),G124&gt;0),(H124-G124)/G124,"")</f>
        <v>-0.0132780864488182</v>
      </c>
      <c r="M124" s="0" t="str">
        <f aca="false">INDEX('SOC Summary'!$L$3:$L$774,MATCH($A124,'SOC Summary'!$A$3:$A$774,0))</f>
        <v>Elevated</v>
      </c>
      <c r="X124" s="26" t="n">
        <f aca="false">_xlfn.RANK.AVG(D124,$D$5:$D$776,1)</f>
        <v>620.5</v>
      </c>
      <c r="Y124" s="26" t="n">
        <f aca="false">IF(L124="","",_xlfn.RANK.AVG(L124,$L$5:$L$776,1))</f>
        <v>307</v>
      </c>
    </row>
    <row r="125" customFormat="false" ht="15" hidden="false" customHeight="true" outlineLevel="0" collapsed="false">
      <c r="A125" s="0" t="s">
        <v>277</v>
      </c>
      <c r="B125" s="0" t="str">
        <f aca="false">IFERROR(INDEX('BLS OEWS May2025'!$B$3:$B$1396,MATCH($A125,'BLS OEWS May2025'!$A$3:$A$1396,0)),"")</f>
        <v>Property, Real Estate, and Community Association Managers</v>
      </c>
      <c r="C125" s="0" t="str">
        <f aca="false">INDEX('SOC Summary'!$D$3:$D$774,MATCH($A125,'SOC Summary'!$A$3:$A$774,0))</f>
        <v>Management</v>
      </c>
      <c r="D125" s="27" t="n">
        <f aca="false">INDEX('SOC Summary'!$H$3:$H$774,MATCH($A125,'SOC Summary'!$A$3:$A$774,0))</f>
        <v>0.39</v>
      </c>
      <c r="E125" s="24" t="n">
        <v>261120</v>
      </c>
      <c r="F125" s="24" t="n">
        <v>284120</v>
      </c>
      <c r="G125" s="24" t="n">
        <v>296640</v>
      </c>
      <c r="H125" s="24" t="n">
        <f aca="false">INDEX('SOC Summary'!$K$3:$K$774,MATCH($A125,'SOC Summary'!$A$3:$A$774,0))</f>
        <v>311180</v>
      </c>
      <c r="I125" s="24" t="n">
        <f aca="false">IF(ISNUMBER(E125),H125-E125,"")</f>
        <v>50060</v>
      </c>
      <c r="J125" s="31" t="n">
        <f aca="false">IF(AND(ISNUMBER(E125),E125&gt;0),(H125-E125)/E125,"")</f>
        <v>0.19171262254902</v>
      </c>
      <c r="K125" s="24" t="n">
        <f aca="false">IF(ISNUMBER(G125),H125-G125,"")</f>
        <v>14540</v>
      </c>
      <c r="L125" s="31" t="n">
        <f aca="false">IF(AND(ISNUMBER(G125),G125&gt;0),(H125-G125)/G125,"")</f>
        <v>0.0490156418554477</v>
      </c>
      <c r="M125" s="0" t="str">
        <f aca="false">INDEX('SOC Summary'!$L$3:$L$774,MATCH($A125,'SOC Summary'!$A$3:$A$774,0))</f>
        <v>Elevated</v>
      </c>
      <c r="X125" s="26" t="n">
        <f aca="false">_xlfn.RANK.AVG(D125,$D$5:$D$776,1)</f>
        <v>507</v>
      </c>
      <c r="Y125" s="26" t="n">
        <f aca="false">IF(L125="","",_xlfn.RANK.AVG(L125,$L$5:$L$776,1))</f>
        <v>602</v>
      </c>
    </row>
    <row r="126" customFormat="false" ht="15" hidden="false" customHeight="true" outlineLevel="0" collapsed="false">
      <c r="A126" s="0" t="s">
        <v>1573</v>
      </c>
      <c r="B126" s="0" t="str">
        <f aca="false">IFERROR(INDEX('BLS OEWS May2025'!$B$3:$B$1396,MATCH($A126,'BLS OEWS May2025'!$A$3:$A$1396,0)),"")</f>
        <v>Hairdressers, Hairstylists, and Cosmetologists</v>
      </c>
      <c r="C126" s="0" t="str">
        <f aca="false">INDEX('SOC Summary'!$D$3:$D$774,MATCH($A126,'SOC Summary'!$A$3:$A$774,0))</f>
        <v>Services and other</v>
      </c>
      <c r="D126" s="27" t="n">
        <f aca="false">INDEX('SOC Summary'!$H$3:$H$774,MATCH($A126,'SOC Summary'!$A$3:$A$774,0))</f>
        <v>0.14</v>
      </c>
      <c r="E126" s="24" t="n">
        <v>298050</v>
      </c>
      <c r="F126" s="24" t="n">
        <v>294840</v>
      </c>
      <c r="G126" s="24" t="n">
        <v>295460</v>
      </c>
      <c r="H126" s="24" t="n">
        <f aca="false">INDEX('SOC Summary'!$K$3:$K$774,MATCH($A126,'SOC Summary'!$A$3:$A$774,0))</f>
        <v>305710</v>
      </c>
      <c r="I126" s="24" t="n">
        <f aca="false">IF(ISNUMBER(E126),H126-E126,"")</f>
        <v>7660</v>
      </c>
      <c r="J126" s="31" t="n">
        <f aca="false">IF(AND(ISNUMBER(E126),E126&gt;0),(H126-E126)/E126,"")</f>
        <v>0.0257003858413018</v>
      </c>
      <c r="K126" s="24" t="n">
        <f aca="false">IF(ISNUMBER(G126),H126-G126,"")</f>
        <v>10250</v>
      </c>
      <c r="L126" s="31" t="n">
        <f aca="false">IF(AND(ISNUMBER(G126),G126&gt;0),(H126-G126)/G126,"")</f>
        <v>0.0346916672307588</v>
      </c>
      <c r="M126" s="0" t="str">
        <f aca="false">INDEX('SOC Summary'!$L$3:$L$774,MATCH($A126,'SOC Summary'!$A$3:$A$774,0))</f>
        <v>Low</v>
      </c>
      <c r="X126" s="26" t="n">
        <f aca="false">_xlfn.RANK.AVG(D126,$D$5:$D$776,1)</f>
        <v>237</v>
      </c>
      <c r="Y126" s="26" t="n">
        <f aca="false">IF(L126="","",_xlfn.RANK.AVG(L126,$L$5:$L$776,1))</f>
        <v>546</v>
      </c>
    </row>
    <row r="127" customFormat="false" ht="15" hidden="false" customHeight="true" outlineLevel="0" collapsed="false">
      <c r="A127" s="0" t="s">
        <v>518</v>
      </c>
      <c r="B127" s="0" t="str">
        <f aca="false">IFERROR(INDEX('BLS OEWS May2025'!$B$3:$B$1396,MATCH($A127,'BLS OEWS May2025'!$A$3:$A$1396,0)),"")</f>
        <v>Mechanical Engineers</v>
      </c>
      <c r="C127" s="0" t="str">
        <f aca="false">INDEX('SOC Summary'!$D$3:$D$774,MATCH($A127,'SOC Summary'!$A$3:$A$774,0))</f>
        <v>Engineering</v>
      </c>
      <c r="D127" s="27" t="n">
        <f aca="false">INDEX('SOC Summary'!$H$3:$H$774,MATCH($A127,'SOC Summary'!$A$3:$A$774,0))</f>
        <v>0.453333333333333</v>
      </c>
      <c r="E127" s="24" t="n">
        <v>277560</v>
      </c>
      <c r="F127" s="24" t="n">
        <v>281290</v>
      </c>
      <c r="G127" s="24" t="n">
        <v>286760</v>
      </c>
      <c r="H127" s="24" t="n">
        <f aca="false">INDEX('SOC Summary'!$K$3:$K$774,MATCH($A127,'SOC Summary'!$A$3:$A$774,0))</f>
        <v>296810</v>
      </c>
      <c r="I127" s="24" t="n">
        <f aca="false">IF(ISNUMBER(E127),H127-E127,"")</f>
        <v>19250</v>
      </c>
      <c r="J127" s="31" t="n">
        <f aca="false">IF(AND(ISNUMBER(E127),E127&gt;0),(H127-E127)/E127,"")</f>
        <v>0.069354373829082</v>
      </c>
      <c r="K127" s="24" t="n">
        <f aca="false">IF(ISNUMBER(G127),H127-G127,"")</f>
        <v>10050</v>
      </c>
      <c r="L127" s="31" t="n">
        <f aca="false">IF(AND(ISNUMBER(G127),G127&gt;0),(H127-G127)/G127,"")</f>
        <v>0.0350467289719626</v>
      </c>
      <c r="M127" s="0" t="str">
        <f aca="false">INDEX('SOC Summary'!$L$3:$L$774,MATCH($A127,'SOC Summary'!$A$3:$A$774,0))</f>
        <v>Elevated</v>
      </c>
      <c r="X127" s="26" t="n">
        <f aca="false">_xlfn.RANK.AVG(D127,$D$5:$D$776,1)</f>
        <v>605.5</v>
      </c>
      <c r="Y127" s="26" t="n">
        <f aca="false">IF(L127="","",_xlfn.RANK.AVG(L127,$L$5:$L$776,1))</f>
        <v>550</v>
      </c>
    </row>
    <row r="128" customFormat="false" ht="15" hidden="false" customHeight="true" outlineLevel="0" collapsed="false">
      <c r="A128" s="0" t="s">
        <v>1456</v>
      </c>
      <c r="B128" s="0" t="str">
        <f aca="false">IFERROR(INDEX('BLS OEWS May2025'!$B$3:$B$1396,MATCH($A128,'BLS OEWS May2025'!$A$3:$A$1396,0)),"")</f>
        <v>Food Servers, Nonrestaurant</v>
      </c>
      <c r="C128" s="0" t="str">
        <f aca="false">INDEX('SOC Summary'!$D$3:$D$774,MATCH($A128,'SOC Summary'!$A$3:$A$774,0))</f>
        <v>Services and other</v>
      </c>
      <c r="D128" s="27" t="n">
        <f aca="false">INDEX('SOC Summary'!$H$3:$H$774,MATCH($A128,'SOC Summary'!$A$3:$A$774,0))</f>
        <v>0.07</v>
      </c>
      <c r="E128" s="24" t="n">
        <v>248870</v>
      </c>
      <c r="F128" s="24" t="n">
        <v>267840</v>
      </c>
      <c r="G128" s="24" t="n">
        <v>271780</v>
      </c>
      <c r="H128" s="24" t="n">
        <f aca="false">INDEX('SOC Summary'!$K$3:$K$774,MATCH($A128,'SOC Summary'!$A$3:$A$774,0))</f>
        <v>293900</v>
      </c>
      <c r="I128" s="24" t="n">
        <f aca="false">IF(ISNUMBER(E128),H128-E128,"")</f>
        <v>45030</v>
      </c>
      <c r="J128" s="31" t="n">
        <f aca="false">IF(AND(ISNUMBER(E128),E128&gt;0),(H128-E128)/E128,"")</f>
        <v>0.180937839032427</v>
      </c>
      <c r="K128" s="24" t="n">
        <f aca="false">IF(ISNUMBER(G128),H128-G128,"")</f>
        <v>22120</v>
      </c>
      <c r="L128" s="31" t="n">
        <f aca="false">IF(AND(ISNUMBER(G128),G128&gt;0),(H128-G128)/G128,"")</f>
        <v>0.0813893590404003</v>
      </c>
      <c r="M128" s="0" t="str">
        <f aca="false">INDEX('SOC Summary'!$L$3:$L$774,MATCH($A128,'SOC Summary'!$A$3:$A$774,0))</f>
        <v>Low</v>
      </c>
      <c r="X128" s="26" t="n">
        <f aca="false">_xlfn.RANK.AVG(D128,$D$5:$D$776,1)</f>
        <v>131.5</v>
      </c>
      <c r="Y128" s="26" t="n">
        <f aca="false">IF(L128="","",_xlfn.RANK.AVG(L128,$L$5:$L$776,1))</f>
        <v>692</v>
      </c>
    </row>
    <row r="129" customFormat="false" ht="15" hidden="false" customHeight="true" outlineLevel="0" collapsed="false">
      <c r="A129" s="0" t="s">
        <v>2142</v>
      </c>
      <c r="B129" s="0" t="str">
        <f aca="false">IFERROR(INDEX('BLS OEWS May2025'!$B$3:$B$1396,MATCH($A129,'BLS OEWS May2025'!$A$3:$A$1396,0)),"")</f>
        <v>Bus and Truck Mechanics and Diesel Engine Specialists</v>
      </c>
      <c r="C129" s="0" t="str">
        <f aca="false">INDEX('SOC Summary'!$D$3:$D$774,MATCH($A129,'SOC Summary'!$A$3:$A$774,0))</f>
        <v>Services and other</v>
      </c>
      <c r="D129" s="27" t="n">
        <f aca="false">INDEX('SOC Summary'!$H$3:$H$774,MATCH($A129,'SOC Summary'!$A$3:$A$774,0))</f>
        <v>0.02</v>
      </c>
      <c r="E129" s="24" t="n">
        <v>271720</v>
      </c>
      <c r="F129" s="24" t="n">
        <v>285030</v>
      </c>
      <c r="G129" s="24" t="n">
        <v>287230</v>
      </c>
      <c r="H129" s="24" t="n">
        <f aca="false">INDEX('SOC Summary'!$K$3:$K$774,MATCH($A129,'SOC Summary'!$A$3:$A$774,0))</f>
        <v>289960</v>
      </c>
      <c r="I129" s="24" t="n">
        <f aca="false">IF(ISNUMBER(E129),H129-E129,"")</f>
        <v>18240</v>
      </c>
      <c r="J129" s="31" t="n">
        <f aca="false">IF(AND(ISNUMBER(E129),E129&gt;0),(H129-E129)/E129,"")</f>
        <v>0.0671279258059767</v>
      </c>
      <c r="K129" s="24" t="n">
        <f aca="false">IF(ISNUMBER(G129),H129-G129,"")</f>
        <v>2730</v>
      </c>
      <c r="L129" s="31" t="n">
        <f aca="false">IF(AND(ISNUMBER(G129),G129&gt;0),(H129-G129)/G129,"")</f>
        <v>0.00950457821258225</v>
      </c>
      <c r="M129" s="0" t="str">
        <f aca="false">INDEX('SOC Summary'!$L$3:$L$774,MATCH($A129,'SOC Summary'!$A$3:$A$774,0))</f>
        <v>Low</v>
      </c>
      <c r="X129" s="26" t="n">
        <f aca="false">_xlfn.RANK.AVG(D129,$D$5:$D$776,1)</f>
        <v>63.5</v>
      </c>
      <c r="Y129" s="26" t="n">
        <f aca="false">IF(L129="","",_xlfn.RANK.AVG(L129,$L$5:$L$776,1))</f>
        <v>408</v>
      </c>
    </row>
    <row r="130" customFormat="false" ht="15" hidden="false" customHeight="true" outlineLevel="0" collapsed="false">
      <c r="A130" s="0" t="s">
        <v>2312</v>
      </c>
      <c r="B130" s="0" t="str">
        <f aca="false">IFERROR(INDEX('BLS OEWS May2025'!$B$3:$B$1396,MATCH($A130,'BLS OEWS May2025'!$A$3:$A$1396,0)),"")</f>
        <v>Machinists</v>
      </c>
      <c r="C130" s="0" t="str">
        <f aca="false">INDEX('SOC Summary'!$D$3:$D$774,MATCH($A130,'SOC Summary'!$A$3:$A$774,0))</f>
        <v>Production, construction and transportation</v>
      </c>
      <c r="D130" s="27" t="n">
        <f aca="false">INDEX('SOC Summary'!$H$3:$H$774,MATCH($A130,'SOC Summary'!$A$3:$A$774,0))</f>
        <v>0.17</v>
      </c>
      <c r="E130" s="24" t="n">
        <v>316860</v>
      </c>
      <c r="F130" s="24" t="n">
        <v>290720</v>
      </c>
      <c r="G130" s="24" t="n">
        <v>298790</v>
      </c>
      <c r="H130" s="24" t="n">
        <f aca="false">INDEX('SOC Summary'!$K$3:$K$774,MATCH($A130,'SOC Summary'!$A$3:$A$774,0))</f>
        <v>287050</v>
      </c>
      <c r="I130" s="24" t="n">
        <f aca="false">IF(ISNUMBER(E130),H130-E130,"")</f>
        <v>-29810</v>
      </c>
      <c r="J130" s="31" t="n">
        <f aca="false">IF(AND(ISNUMBER(E130),E130&gt;0),(H130-E130)/E130,"")</f>
        <v>-0.0940794041532538</v>
      </c>
      <c r="K130" s="24" t="n">
        <f aca="false">IF(ISNUMBER(G130),H130-G130,"")</f>
        <v>-11740</v>
      </c>
      <c r="L130" s="31" t="n">
        <f aca="false">IF(AND(ISNUMBER(G130),G130&gt;0),(H130-G130)/G130,"")</f>
        <v>-0.0392918103015496</v>
      </c>
      <c r="M130" s="0" t="str">
        <f aca="false">INDEX('SOC Summary'!$L$3:$L$774,MATCH($A130,'SOC Summary'!$A$3:$A$774,0))</f>
        <v>Low</v>
      </c>
      <c r="X130" s="26" t="n">
        <f aca="false">_xlfn.RANK.AVG(D130,$D$5:$D$776,1)</f>
        <v>276</v>
      </c>
      <c r="Y130" s="26" t="n">
        <f aca="false">IF(L130="","",_xlfn.RANK.AVG(L130,$L$5:$L$776,1))</f>
        <v>206</v>
      </c>
    </row>
    <row r="131" customFormat="false" ht="15" hidden="false" customHeight="true" outlineLevel="0" collapsed="false">
      <c r="A131" s="0" t="s">
        <v>1660</v>
      </c>
      <c r="B131" s="0" t="str">
        <f aca="false">IFERROR(INDEX('BLS OEWS May2025'!$B$3:$B$1396,MATCH($A131,'BLS OEWS May2025'!$A$3:$A$1396,0)),"")</f>
        <v>Sales Representatives, Wholesale and Manufacturing, Technical and Scientific Products</v>
      </c>
      <c r="C131" s="0" t="str">
        <f aca="false">INDEX('SOC Summary'!$D$3:$D$774,MATCH($A131,'SOC Summary'!$A$3:$A$774,0))</f>
        <v>Sales</v>
      </c>
      <c r="D131" s="27" t="n">
        <f aca="false">INDEX('SOC Summary'!$H$3:$H$774,MATCH($A131,'SOC Summary'!$A$3:$A$774,0))</f>
        <v>0.605</v>
      </c>
      <c r="E131" s="24" t="n">
        <v>290830</v>
      </c>
      <c r="F131" s="24" t="n">
        <v>311780</v>
      </c>
      <c r="G131" s="24" t="n">
        <v>293930</v>
      </c>
      <c r="H131" s="24" t="n">
        <f aca="false">INDEX('SOC Summary'!$K$3:$K$774,MATCH($A131,'SOC Summary'!$A$3:$A$774,0))</f>
        <v>284800</v>
      </c>
      <c r="I131" s="24" t="n">
        <f aca="false">IF(ISNUMBER(E131),H131-E131,"")</f>
        <v>-6030</v>
      </c>
      <c r="J131" s="31" t="n">
        <f aca="false">IF(AND(ISNUMBER(E131),E131&gt;0),(H131-E131)/E131,"")</f>
        <v>-0.0207337619915415</v>
      </c>
      <c r="K131" s="24" t="n">
        <f aca="false">IF(ISNUMBER(G131),H131-G131,"")</f>
        <v>-9130</v>
      </c>
      <c r="L131" s="31" t="n">
        <f aca="false">IF(AND(ISNUMBER(G131),G131&gt;0),(H131-G131)/G131,"")</f>
        <v>-0.0310618174395264</v>
      </c>
      <c r="M131" s="0" t="str">
        <f aca="false">INDEX('SOC Summary'!$L$3:$L$774,MATCH($A131,'SOC Summary'!$A$3:$A$774,0))</f>
        <v>High</v>
      </c>
      <c r="X131" s="26" t="n">
        <f aca="false">_xlfn.RANK.AVG(D131,$D$5:$D$776,1)</f>
        <v>731</v>
      </c>
      <c r="Y131" s="26" t="n">
        <f aca="false">IF(L131="","",_xlfn.RANK.AVG(L131,$L$5:$L$776,1))</f>
        <v>232</v>
      </c>
    </row>
    <row r="132" customFormat="false" ht="15" hidden="false" customHeight="true" outlineLevel="0" collapsed="false">
      <c r="A132" s="0" t="s">
        <v>1057</v>
      </c>
      <c r="B132" s="0" t="str">
        <f aca="false">IFERROR(INDEX('BLS OEWS May2025'!$B$3:$B$1396,MATCH($A132,'BLS OEWS May2025'!$A$3:$A$1396,0)),"")</f>
        <v>Public Relations Specialists</v>
      </c>
      <c r="C132" s="0" t="str">
        <f aca="false">INDEX('SOC Summary'!$D$3:$D$774,MATCH($A132,'SOC Summary'!$A$3:$A$774,0))</f>
        <v>Arts, sports and media</v>
      </c>
      <c r="D132" s="27" t="n">
        <f aca="false">INDEX('SOC Summary'!$H$3:$H$774,MATCH($A132,'SOC Summary'!$A$3:$A$774,0))</f>
        <v>0.61</v>
      </c>
      <c r="E132" s="24" t="n">
        <v>264750</v>
      </c>
      <c r="F132" s="24" t="n">
        <v>275550</v>
      </c>
      <c r="G132" s="24" t="n">
        <v>280590</v>
      </c>
      <c r="H132" s="24" t="n">
        <f aca="false">INDEX('SOC Summary'!$K$3:$K$774,MATCH($A132,'SOC Summary'!$A$3:$A$774,0))</f>
        <v>283380</v>
      </c>
      <c r="I132" s="24" t="n">
        <f aca="false">IF(ISNUMBER(E132),H132-E132,"")</f>
        <v>18630</v>
      </c>
      <c r="J132" s="31" t="n">
        <f aca="false">IF(AND(ISNUMBER(E132),E132&gt;0),(H132-E132)/E132,"")</f>
        <v>0.0703682719546742</v>
      </c>
      <c r="K132" s="24" t="n">
        <f aca="false">IF(ISNUMBER(G132),H132-G132,"")</f>
        <v>2790</v>
      </c>
      <c r="L132" s="31" t="n">
        <f aca="false">IF(AND(ISNUMBER(G132),G132&gt;0),(H132-G132)/G132,"")</f>
        <v>0.00994333368972522</v>
      </c>
      <c r="M132" s="0" t="str">
        <f aca="false">INDEX('SOC Summary'!$L$3:$L$774,MATCH($A132,'SOC Summary'!$A$3:$A$774,0))</f>
        <v>High</v>
      </c>
      <c r="X132" s="26" t="n">
        <f aca="false">_xlfn.RANK.AVG(D132,$D$5:$D$776,1)</f>
        <v>732.5</v>
      </c>
      <c r="Y132" s="26" t="n">
        <f aca="false">IF(L132="","",_xlfn.RANK.AVG(L132,$L$5:$L$776,1))</f>
        <v>414</v>
      </c>
    </row>
    <row r="133" customFormat="false" ht="15" hidden="false" customHeight="true" outlineLevel="0" collapsed="false">
      <c r="A133" s="0" t="s">
        <v>381</v>
      </c>
      <c r="B133" s="0" t="str">
        <f aca="false">IFERROR(INDEX('BLS OEWS May2025'!$B$3:$B$1396,MATCH($A133,'BLS OEWS May2025'!$A$3:$A$1396,0)),"")</f>
        <v>Loan Officers</v>
      </c>
      <c r="C133" s="0" t="str">
        <f aca="false">INDEX('SOC Summary'!$D$3:$D$774,MATCH($A133,'SOC Summary'!$A$3:$A$774,0))</f>
        <v>Business and finance</v>
      </c>
      <c r="D133" s="27" t="n">
        <f aca="false">INDEX('SOC Summary'!$H$3:$H$774,MATCH($A133,'SOC Summary'!$A$3:$A$774,0))</f>
        <v>0.58</v>
      </c>
      <c r="E133" s="24" t="n">
        <v>345550</v>
      </c>
      <c r="F133" s="24" t="n">
        <v>321090</v>
      </c>
      <c r="G133" s="24" t="n">
        <v>290530</v>
      </c>
      <c r="H133" s="24" t="n">
        <f aca="false">INDEX('SOC Summary'!$K$3:$K$774,MATCH($A133,'SOC Summary'!$A$3:$A$774,0))</f>
        <v>274330</v>
      </c>
      <c r="I133" s="24" t="n">
        <f aca="false">IF(ISNUMBER(E133),H133-E133,"")</f>
        <v>-71220</v>
      </c>
      <c r="J133" s="31" t="n">
        <f aca="false">IF(AND(ISNUMBER(E133),E133&gt;0),(H133-E133)/E133,"")</f>
        <v>-0.206106207495297</v>
      </c>
      <c r="K133" s="24" t="n">
        <f aca="false">IF(ISNUMBER(G133),H133-G133,"")</f>
        <v>-16200</v>
      </c>
      <c r="L133" s="31" t="n">
        <f aca="false">IF(AND(ISNUMBER(G133),G133&gt;0),(H133-G133)/G133,"")</f>
        <v>-0.0557601624617079</v>
      </c>
      <c r="M133" s="0" t="str">
        <f aca="false">INDEX('SOC Summary'!$L$3:$L$774,MATCH($A133,'SOC Summary'!$A$3:$A$774,0))</f>
        <v>High</v>
      </c>
      <c r="X133" s="26" t="n">
        <f aca="false">_xlfn.RANK.AVG(D133,$D$5:$D$776,1)</f>
        <v>715.5</v>
      </c>
      <c r="Y133" s="26" t="n">
        <f aca="false">IF(L133="","",_xlfn.RANK.AVG(L133,$L$5:$L$776,1))</f>
        <v>155</v>
      </c>
    </row>
    <row r="134" customFormat="false" ht="15" hidden="false" customHeight="true" outlineLevel="0" collapsed="false">
      <c r="A134" s="0" t="s">
        <v>1634</v>
      </c>
      <c r="B134" s="0" t="str">
        <f aca="false">IFERROR(INDEX('BLS OEWS May2025'!$B$3:$B$1396,MATCH($A134,'BLS OEWS May2025'!$A$3:$A$1396,0)),"")</f>
        <v>Parts Salespersons</v>
      </c>
      <c r="C134" s="0" t="str">
        <f aca="false">INDEX('SOC Summary'!$D$3:$D$774,MATCH($A134,'SOC Summary'!$A$3:$A$774,0))</f>
        <v>Sales</v>
      </c>
      <c r="D134" s="27" t="n">
        <f aca="false">INDEX('SOC Summary'!$H$3:$H$774,MATCH($A134,'SOC Summary'!$A$3:$A$774,0))</f>
        <v>0.33</v>
      </c>
      <c r="E134" s="24" t="n">
        <v>259280</v>
      </c>
      <c r="F134" s="24" t="n">
        <v>260770</v>
      </c>
      <c r="G134" s="24" t="n">
        <v>265060</v>
      </c>
      <c r="H134" s="24" t="n">
        <f aca="false">INDEX('SOC Summary'!$K$3:$K$774,MATCH($A134,'SOC Summary'!$A$3:$A$774,0))</f>
        <v>270070</v>
      </c>
      <c r="I134" s="24" t="n">
        <f aca="false">IF(ISNUMBER(E134),H134-E134,"")</f>
        <v>10790</v>
      </c>
      <c r="J134" s="31" t="n">
        <f aca="false">IF(AND(ISNUMBER(E134),E134&gt;0),(H134-E134)/E134,"")</f>
        <v>0.0416152422091947</v>
      </c>
      <c r="K134" s="24" t="n">
        <f aca="false">IF(ISNUMBER(G134),H134-G134,"")</f>
        <v>5010</v>
      </c>
      <c r="L134" s="31" t="n">
        <f aca="false">IF(AND(ISNUMBER(G134),G134&gt;0),(H134-G134)/G134,"")</f>
        <v>0.0189013808194371</v>
      </c>
      <c r="M134" s="0" t="str">
        <f aca="false">INDEX('SOC Summary'!$L$3:$L$774,MATCH($A134,'SOC Summary'!$A$3:$A$774,0))</f>
        <v>Moderate</v>
      </c>
      <c r="X134" s="26" t="n">
        <f aca="false">_xlfn.RANK.AVG(D134,$D$5:$D$776,1)</f>
        <v>446</v>
      </c>
      <c r="Y134" s="26" t="n">
        <f aca="false">IF(L134="","",_xlfn.RANK.AVG(L134,$L$5:$L$776,1))</f>
        <v>462</v>
      </c>
    </row>
    <row r="135" customFormat="false" ht="15" hidden="false" customHeight="true" outlineLevel="0" collapsed="false">
      <c r="A135" s="0" t="s">
        <v>1137</v>
      </c>
      <c r="B135" s="0" t="str">
        <f aca="false">IFERROR(INDEX('BLS OEWS May2025'!$B$3:$B$1396,MATCH($A135,'BLS OEWS May2025'!$A$3:$A$1396,0)),"")</f>
        <v>Physical Therapists</v>
      </c>
      <c r="C135" s="0" t="str">
        <f aca="false">INDEX('SOC Summary'!$D$3:$D$774,MATCH($A135,'SOC Summary'!$A$3:$A$774,0))</f>
        <v>Health care</v>
      </c>
      <c r="D135" s="27" t="n">
        <f aca="false">INDEX('SOC Summary'!$H$3:$H$774,MATCH($A135,'SOC Summary'!$A$3:$A$774,0))</f>
        <v>0.26</v>
      </c>
      <c r="E135" s="24" t="n">
        <v>229740</v>
      </c>
      <c r="F135" s="24" t="n">
        <v>240820</v>
      </c>
      <c r="G135" s="24" t="n">
        <v>248630</v>
      </c>
      <c r="H135" s="24" t="n">
        <f aca="false">INDEX('SOC Summary'!$K$3:$K$774,MATCH($A135,'SOC Summary'!$A$3:$A$774,0))</f>
        <v>267330</v>
      </c>
      <c r="I135" s="24" t="n">
        <f aca="false">IF(ISNUMBER(E135),H135-E135,"")</f>
        <v>37590</v>
      </c>
      <c r="J135" s="31" t="n">
        <f aca="false">IF(AND(ISNUMBER(E135),E135&gt;0),(H135-E135)/E135,"")</f>
        <v>0.163619744058501</v>
      </c>
      <c r="K135" s="24" t="n">
        <f aca="false">IF(ISNUMBER(G135),H135-G135,"")</f>
        <v>18700</v>
      </c>
      <c r="L135" s="31" t="n">
        <f aca="false">IF(AND(ISNUMBER(G135),G135&gt;0),(H135-G135)/G135,"")</f>
        <v>0.0752121626513293</v>
      </c>
      <c r="M135" s="0" t="str">
        <f aca="false">INDEX('SOC Summary'!$L$3:$L$774,MATCH($A135,'SOC Summary'!$A$3:$A$774,0))</f>
        <v>Moderate</v>
      </c>
      <c r="X135" s="26" t="n">
        <f aca="false">_xlfn.RANK.AVG(D135,$D$5:$D$776,1)</f>
        <v>375.5</v>
      </c>
      <c r="Y135" s="26" t="n">
        <f aca="false">IF(L135="","",_xlfn.RANK.AVG(L135,$L$5:$L$776,1))</f>
        <v>680</v>
      </c>
    </row>
    <row r="136" customFormat="false" ht="15" hidden="false" customHeight="true" outlineLevel="0" collapsed="false">
      <c r="A136" s="0" t="s">
        <v>1526</v>
      </c>
      <c r="B136" s="0" t="str">
        <f aca="false">IFERROR(INDEX('BLS OEWS May2025'!$B$3:$B$1396,MATCH($A136,'BLS OEWS May2025'!$A$3:$A$1396,0)),"")</f>
        <v>Animal Caretakers</v>
      </c>
      <c r="C136" s="0" t="str">
        <f aca="false">INDEX('SOC Summary'!$D$3:$D$774,MATCH($A136,'SOC Summary'!$A$3:$A$774,0))</f>
        <v>Services and other</v>
      </c>
      <c r="D136" s="27" t="n">
        <f aca="false">INDEX('SOC Summary'!$H$3:$H$774,MATCH($A136,'SOC Summary'!$A$3:$A$774,0))</f>
        <v>0.24</v>
      </c>
      <c r="E136" s="24" t="n">
        <v>256670</v>
      </c>
      <c r="F136" s="24" t="n">
        <v>268830</v>
      </c>
      <c r="G136" s="24" t="n">
        <v>277300</v>
      </c>
      <c r="H136" s="24" t="n">
        <f aca="false">INDEX('SOC Summary'!$K$3:$K$774,MATCH($A136,'SOC Summary'!$A$3:$A$774,0))</f>
        <v>266910</v>
      </c>
      <c r="I136" s="24" t="n">
        <f aca="false">IF(ISNUMBER(E136),H136-E136,"")</f>
        <v>10240</v>
      </c>
      <c r="J136" s="31" t="n">
        <f aca="false">IF(AND(ISNUMBER(E136),E136&gt;0),(H136-E136)/E136,"")</f>
        <v>0.0398955857716134</v>
      </c>
      <c r="K136" s="24" t="n">
        <f aca="false">IF(ISNUMBER(G136),H136-G136,"")</f>
        <v>-10390</v>
      </c>
      <c r="L136" s="31" t="n">
        <f aca="false">IF(AND(ISNUMBER(G136),G136&gt;0),(H136-G136)/G136,"")</f>
        <v>-0.0374684457266498</v>
      </c>
      <c r="M136" s="0" t="str">
        <f aca="false">INDEX('SOC Summary'!$L$3:$L$774,MATCH($A136,'SOC Summary'!$A$3:$A$774,0))</f>
        <v>Moderate</v>
      </c>
      <c r="X136" s="26" t="n">
        <f aca="false">_xlfn.RANK.AVG(D136,$D$5:$D$776,1)</f>
        <v>358.5</v>
      </c>
      <c r="Y136" s="26" t="n">
        <f aca="false">IF(L136="","",_xlfn.RANK.AVG(L136,$L$5:$L$776,1))</f>
        <v>212</v>
      </c>
    </row>
    <row r="137" customFormat="false" ht="15" hidden="false" customHeight="true" outlineLevel="0" collapsed="false">
      <c r="A137" s="0" t="s">
        <v>368</v>
      </c>
      <c r="B137" s="0" t="str">
        <f aca="false">IFERROR(INDEX('BLS OEWS May2025'!$B$3:$B$1396,MATCH($A137,'BLS OEWS May2025'!$A$3:$A$1396,0)),"")</f>
        <v>Personal Financial Advisors</v>
      </c>
      <c r="C137" s="0" t="str">
        <f aca="false">INDEX('SOC Summary'!$D$3:$D$774,MATCH($A137,'SOC Summary'!$A$3:$A$774,0))</f>
        <v>Business and finance</v>
      </c>
      <c r="D137" s="27" t="n">
        <f aca="false">INDEX('SOC Summary'!$H$3:$H$774,MATCH($A137,'SOC Summary'!$A$3:$A$774,0))</f>
        <v>0.54</v>
      </c>
      <c r="E137" s="24" t="n">
        <v>283060</v>
      </c>
      <c r="F137" s="24" t="n">
        <v>272190</v>
      </c>
      <c r="G137" s="24" t="n">
        <v>270480</v>
      </c>
      <c r="H137" s="24" t="n">
        <f aca="false">INDEX('SOC Summary'!$K$3:$K$774,MATCH($A137,'SOC Summary'!$A$3:$A$774,0))</f>
        <v>266800</v>
      </c>
      <c r="I137" s="24" t="n">
        <f aca="false">IF(ISNUMBER(E137),H137-E137,"")</f>
        <v>-16260</v>
      </c>
      <c r="J137" s="31" t="n">
        <f aca="false">IF(AND(ISNUMBER(E137),E137&gt;0),(H137-E137)/E137,"")</f>
        <v>-0.0574436515226454</v>
      </c>
      <c r="K137" s="24" t="n">
        <f aca="false">IF(ISNUMBER(G137),H137-G137,"")</f>
        <v>-3680</v>
      </c>
      <c r="L137" s="31" t="n">
        <f aca="false">IF(AND(ISNUMBER(G137),G137&gt;0),(H137-G137)/G137,"")</f>
        <v>-0.0136054421768707</v>
      </c>
      <c r="M137" s="0" t="str">
        <f aca="false">INDEX('SOC Summary'!$L$3:$L$774,MATCH($A137,'SOC Summary'!$A$3:$A$774,0))</f>
        <v>High</v>
      </c>
      <c r="X137" s="26" t="n">
        <f aca="false">_xlfn.RANK.AVG(D137,$D$5:$D$776,1)</f>
        <v>683.5</v>
      </c>
      <c r="Y137" s="26" t="n">
        <f aca="false">IF(L137="","",_xlfn.RANK.AVG(L137,$L$5:$L$776,1))</f>
        <v>306</v>
      </c>
    </row>
    <row r="138" customFormat="false" ht="15" hidden="false" customHeight="true" outlineLevel="0" collapsed="false">
      <c r="A138" s="0" t="s">
        <v>205</v>
      </c>
      <c r="B138" s="0" t="str">
        <f aca="false">IFERROR(INDEX('BLS OEWS May2025'!$B$3:$B$1396,MATCH($A138,'BLS OEWS May2025'!$A$3:$A$1396,0)),"")</f>
        <v>Administrative Services Managers</v>
      </c>
      <c r="C138" s="0" t="str">
        <f aca="false">INDEX('SOC Summary'!$D$3:$D$774,MATCH($A138,'SOC Summary'!$A$3:$A$774,0))</f>
        <v>Management</v>
      </c>
      <c r="D138" s="27" t="n">
        <f aca="false">INDEX('SOC Summary'!$H$3:$H$774,MATCH($A138,'SOC Summary'!$A$3:$A$774,0))</f>
        <v>0.39</v>
      </c>
      <c r="E138" s="24" t="n">
        <v>236570</v>
      </c>
      <c r="F138" s="24" t="n">
        <v>242520</v>
      </c>
      <c r="G138" s="24" t="n">
        <v>254140</v>
      </c>
      <c r="H138" s="24" t="n">
        <f aca="false">INDEX('SOC Summary'!$K$3:$K$774,MATCH($A138,'SOC Summary'!$A$3:$A$774,0))</f>
        <v>263960</v>
      </c>
      <c r="I138" s="24" t="n">
        <f aca="false">IF(ISNUMBER(E138),H138-E138,"")</f>
        <v>27390</v>
      </c>
      <c r="J138" s="31" t="n">
        <f aca="false">IF(AND(ISNUMBER(E138),E138&gt;0),(H138-E138)/E138,"")</f>
        <v>0.115779684659932</v>
      </c>
      <c r="K138" s="24" t="n">
        <f aca="false">IF(ISNUMBER(G138),H138-G138,"")</f>
        <v>9820</v>
      </c>
      <c r="L138" s="31" t="n">
        <f aca="false">IF(AND(ISNUMBER(G138),G138&gt;0),(H138-G138)/G138,"")</f>
        <v>0.0386401196191076</v>
      </c>
      <c r="M138" s="0" t="str">
        <f aca="false">INDEX('SOC Summary'!$L$3:$L$774,MATCH($A138,'SOC Summary'!$A$3:$A$774,0))</f>
        <v>Elevated</v>
      </c>
      <c r="X138" s="26" t="n">
        <f aca="false">_xlfn.RANK.AVG(D138,$D$5:$D$776,1)</f>
        <v>507</v>
      </c>
      <c r="Y138" s="26" t="n">
        <f aca="false">IF(L138="","",_xlfn.RANK.AVG(L138,$L$5:$L$776,1))</f>
        <v>568</v>
      </c>
    </row>
    <row r="139" customFormat="false" ht="15" hidden="false" customHeight="true" outlineLevel="0" collapsed="false">
      <c r="A139" s="0" t="s">
        <v>454</v>
      </c>
      <c r="B139" s="0" t="str">
        <f aca="false">IFERROR(INDEX('BLS OEWS May2025'!$B$3:$B$1396,MATCH($A139,'BLS OEWS May2025'!$A$3:$A$1396,0)),"")</f>
        <v>Data Scientists</v>
      </c>
      <c r="C139" s="0" t="str">
        <f aca="false">INDEX('SOC Summary'!$D$3:$D$774,MATCH($A139,'SOC Summary'!$A$3:$A$774,0))</f>
        <v>Computer and math</v>
      </c>
      <c r="D139" s="27" t="n">
        <f aca="false">INDEX('SOC Summary'!$H$3:$H$774,MATCH($A139,'SOC Summary'!$A$3:$A$774,0))</f>
        <v>0.623333333333333</v>
      </c>
      <c r="E139" s="24" t="n">
        <v>159630</v>
      </c>
      <c r="F139" s="24" t="n">
        <v>192710</v>
      </c>
      <c r="G139" s="24" t="n">
        <v>233440</v>
      </c>
      <c r="H139" s="24" t="n">
        <f aca="false">INDEX('SOC Summary'!$K$3:$K$774,MATCH($A139,'SOC Summary'!$A$3:$A$774,0))</f>
        <v>262440</v>
      </c>
      <c r="I139" s="24" t="n">
        <f aca="false">IF(ISNUMBER(E139),H139-E139,"")</f>
        <v>102810</v>
      </c>
      <c r="J139" s="31" t="n">
        <f aca="false">IF(AND(ISNUMBER(E139),E139&gt;0),(H139-E139)/E139,"")</f>
        <v>0.644051869949258</v>
      </c>
      <c r="K139" s="24" t="n">
        <f aca="false">IF(ISNUMBER(G139),H139-G139,"")</f>
        <v>29000</v>
      </c>
      <c r="L139" s="31" t="n">
        <f aca="false">IF(AND(ISNUMBER(G139),G139&gt;0),(H139-G139)/G139,"")</f>
        <v>0.124228923920493</v>
      </c>
      <c r="M139" s="0" t="str">
        <f aca="false">INDEX('SOC Summary'!$L$3:$L$774,MATCH($A139,'SOC Summary'!$A$3:$A$774,0))</f>
        <v>High</v>
      </c>
      <c r="X139" s="26" t="n">
        <f aca="false">_xlfn.RANK.AVG(D139,$D$5:$D$776,1)</f>
        <v>737</v>
      </c>
      <c r="Y139" s="26" t="n">
        <f aca="false">IF(L139="","",_xlfn.RANK.AVG(L139,$L$5:$L$776,1))</f>
        <v>731</v>
      </c>
    </row>
    <row r="140" customFormat="false" ht="15" hidden="false" customHeight="true" outlineLevel="0" collapsed="false">
      <c r="A140" s="0" t="s">
        <v>1761</v>
      </c>
      <c r="B140" s="0" t="str">
        <f aca="false">IFERROR(INDEX('BLS OEWS May2025'!$B$3:$B$1396,MATCH($A140,'BLS OEWS May2025'!$A$3:$A$1396,0)),"")</f>
        <v>Hotel, Motel, and Resort Desk Clerks</v>
      </c>
      <c r="C140" s="0" t="str">
        <f aca="false">INDEX('SOC Summary'!$D$3:$D$774,MATCH($A140,'SOC Summary'!$A$3:$A$774,0))</f>
        <v>Office support</v>
      </c>
      <c r="D140" s="27" t="n">
        <f aca="false">INDEX('SOC Summary'!$H$3:$H$774,MATCH($A140,'SOC Summary'!$A$3:$A$774,0))</f>
        <v>0.41</v>
      </c>
      <c r="E140" s="24" t="n">
        <v>243180</v>
      </c>
      <c r="F140" s="24" t="n">
        <v>263800</v>
      </c>
      <c r="G140" s="24" t="n">
        <v>261430</v>
      </c>
      <c r="H140" s="24" t="n">
        <f aca="false">INDEX('SOC Summary'!$K$3:$K$774,MATCH($A140,'SOC Summary'!$A$3:$A$774,0))</f>
        <v>261420</v>
      </c>
      <c r="I140" s="24" t="n">
        <f aca="false">IF(ISNUMBER(E140),H140-E140,"")</f>
        <v>18240</v>
      </c>
      <c r="J140" s="31" t="n">
        <f aca="false">IF(AND(ISNUMBER(E140),E140&gt;0),(H140-E140)/E140,"")</f>
        <v>0.075006168270417</v>
      </c>
      <c r="K140" s="24" t="n">
        <f aca="false">IF(ISNUMBER(G140),H140-G140,"")</f>
        <v>-10</v>
      </c>
      <c r="L140" s="31" t="n">
        <f aca="false">IF(AND(ISNUMBER(G140),G140&gt;0),(H140-G140)/G140,"")</f>
        <v>-3.82511570975022E-005</v>
      </c>
      <c r="M140" s="0" t="str">
        <f aca="false">INDEX('SOC Summary'!$L$3:$L$774,MATCH($A140,'SOC Summary'!$A$3:$A$774,0))</f>
        <v>Elevated</v>
      </c>
      <c r="X140" s="26" t="n">
        <f aca="false">_xlfn.RANK.AVG(D140,$D$5:$D$776,1)</f>
        <v>534</v>
      </c>
      <c r="Y140" s="26" t="n">
        <f aca="false">IF(L140="","",_xlfn.RANK.AVG(L140,$L$5:$L$776,1))</f>
        <v>356</v>
      </c>
    </row>
    <row r="141" customFormat="false" ht="15" hidden="false" customHeight="true" outlineLevel="0" collapsed="false">
      <c r="A141" s="0" t="s">
        <v>914</v>
      </c>
      <c r="B141" s="0" t="str">
        <f aca="false">IFERROR(INDEX('BLS OEWS May2025'!$B$3:$B$1396,MATCH($A141,'BLS OEWS May2025'!$A$3:$A$1396,0)),"")</f>
        <v>Special Education Teachers</v>
      </c>
      <c r="C141" s="0" t="str">
        <f aca="false">INDEX('SOC Summary'!$D$3:$D$774,MATCH($A141,'SOC Summary'!$A$3:$A$774,0))</f>
        <v>Educational instruction</v>
      </c>
      <c r="D141" s="27" t="n">
        <f aca="false">INDEX('SOC Summary'!$H$3:$H$774,MATCH($A141,'SOC Summary'!$A$3:$A$774,0))</f>
        <v>0.215</v>
      </c>
      <c r="E141" s="24" t="n">
        <v>496220</v>
      </c>
      <c r="F141" s="24" t="n">
        <v>528400</v>
      </c>
      <c r="G141" s="24" t="n">
        <v>231580</v>
      </c>
      <c r="H141" s="24" t="n">
        <f aca="false">INDEX('SOC Summary'!$K$3:$K$774,MATCH($A141,'SOC Summary'!$A$3:$A$774,0))</f>
        <v>260860</v>
      </c>
      <c r="I141" s="24" t="n">
        <f aca="false">IF(ISNUMBER(E141),H141-E141,"")</f>
        <v>-235360</v>
      </c>
      <c r="J141" s="31" t="n">
        <f aca="false">IF(AND(ISNUMBER(E141),E141&gt;0),(H141-E141)/E141,"")</f>
        <v>-0.474305751481198</v>
      </c>
      <c r="K141" s="24" t="n">
        <f aca="false">IF(ISNUMBER(G141),H141-G141,"")</f>
        <v>29280</v>
      </c>
      <c r="L141" s="31" t="n">
        <f aca="false">IF(AND(ISNUMBER(G141),G141&gt;0),(H141-G141)/G141,"")</f>
        <v>0.126435788928232</v>
      </c>
      <c r="M141" s="0" t="str">
        <f aca="false">INDEX('SOC Summary'!$L$3:$L$774,MATCH($A141,'SOC Summary'!$A$3:$A$774,0))</f>
        <v>Moderate</v>
      </c>
      <c r="X141" s="26" t="n">
        <f aca="false">_xlfn.RANK.AVG(D141,$D$5:$D$776,1)</f>
        <v>335.5</v>
      </c>
      <c r="Y141" s="26" t="n">
        <f aca="false">IF(L141="","",_xlfn.RANK.AVG(L141,$L$5:$L$776,1))</f>
        <v>732</v>
      </c>
    </row>
    <row r="142" customFormat="false" ht="15" hidden="false" customHeight="true" outlineLevel="0" collapsed="false">
      <c r="A142" s="0" t="s">
        <v>325</v>
      </c>
      <c r="B142" s="0" t="str">
        <f aca="false">IFERROR(INDEX('BLS OEWS May2025'!$B$3:$B$1396,MATCH($A142,'BLS OEWS May2025'!$A$3:$A$1396,0)),"")</f>
        <v>Logisticians</v>
      </c>
      <c r="C142" s="0" t="str">
        <f aca="false">INDEX('SOC Summary'!$D$3:$D$774,MATCH($A142,'SOC Summary'!$A$3:$A$774,0))</f>
        <v>Business and finance</v>
      </c>
      <c r="D142" s="27" t="n">
        <f aca="false">INDEX('SOC Summary'!$H$3:$H$774,MATCH($A142,'SOC Summary'!$A$3:$A$774,0))</f>
        <v>0.526666666666667</v>
      </c>
      <c r="E142" s="24" t="n">
        <v>202970</v>
      </c>
      <c r="F142" s="24" t="n">
        <v>228470</v>
      </c>
      <c r="G142" s="24" t="n">
        <v>235640</v>
      </c>
      <c r="H142" s="24" t="n">
        <f aca="false">INDEX('SOC Summary'!$K$3:$K$774,MATCH($A142,'SOC Summary'!$A$3:$A$774,0))</f>
        <v>251040</v>
      </c>
      <c r="I142" s="24" t="n">
        <f aca="false">IF(ISNUMBER(E142),H142-E142,"")</f>
        <v>48070</v>
      </c>
      <c r="J142" s="31" t="n">
        <f aca="false">IF(AND(ISNUMBER(E142),E142&gt;0),(H142-E142)/E142,"")</f>
        <v>0.236833029511751</v>
      </c>
      <c r="K142" s="24" t="n">
        <f aca="false">IF(ISNUMBER(G142),H142-G142,"")</f>
        <v>15400</v>
      </c>
      <c r="L142" s="31" t="n">
        <f aca="false">IF(AND(ISNUMBER(G142),G142&gt;0),(H142-G142)/G142,"")</f>
        <v>0.0653539297233067</v>
      </c>
      <c r="M142" s="0" t="str">
        <f aca="false">INDEX('SOC Summary'!$L$3:$L$774,MATCH($A142,'SOC Summary'!$A$3:$A$774,0))</f>
        <v>High</v>
      </c>
      <c r="X142" s="26" t="n">
        <f aca="false">_xlfn.RANK.AVG(D142,$D$5:$D$776,1)</f>
        <v>672</v>
      </c>
      <c r="Y142" s="26" t="n">
        <f aca="false">IF(L142="","",_xlfn.RANK.AVG(L142,$L$5:$L$776,1))</f>
        <v>654</v>
      </c>
    </row>
    <row r="143" customFormat="false" ht="15" hidden="false" customHeight="true" outlineLevel="0" collapsed="false">
      <c r="A143" s="0" t="s">
        <v>1024</v>
      </c>
      <c r="B143" s="0" t="str">
        <f aca="false">IFERROR(INDEX('BLS OEWS May2025'!$B$3:$B$1396,MATCH($A143,'BLS OEWS May2025'!$A$3:$A$1396,0)),"")</f>
        <v>Coaches and Scouts</v>
      </c>
      <c r="C143" s="0" t="str">
        <f aca="false">INDEX('SOC Summary'!$D$3:$D$774,MATCH($A143,'SOC Summary'!$A$3:$A$774,0))</f>
        <v>Arts, sports and media</v>
      </c>
      <c r="D143" s="27" t="n">
        <f aca="false">INDEX('SOC Summary'!$H$3:$H$774,MATCH($A143,'SOC Summary'!$A$3:$A$774,0))</f>
        <v>0.35</v>
      </c>
      <c r="E143" s="24" t="n">
        <v>218970</v>
      </c>
      <c r="F143" s="24" t="n">
        <v>238980</v>
      </c>
      <c r="G143" s="24" t="n">
        <v>250940</v>
      </c>
      <c r="H143" s="24" t="n">
        <f aca="false">INDEX('SOC Summary'!$K$3:$K$774,MATCH($A143,'SOC Summary'!$A$3:$A$774,0))</f>
        <v>248950</v>
      </c>
      <c r="I143" s="24" t="n">
        <f aca="false">IF(ISNUMBER(E143),H143-E143,"")</f>
        <v>29980</v>
      </c>
      <c r="J143" s="31" t="n">
        <f aca="false">IF(AND(ISNUMBER(E143),E143&gt;0),(H143-E143)/E143,"")</f>
        <v>0.136913732474768</v>
      </c>
      <c r="K143" s="24" t="n">
        <f aca="false">IF(ISNUMBER(G143),H143-G143,"")</f>
        <v>-1990</v>
      </c>
      <c r="L143" s="31" t="n">
        <f aca="false">IF(AND(ISNUMBER(G143),G143&gt;0),(H143-G143)/G143,"")</f>
        <v>-0.00793018251374831</v>
      </c>
      <c r="M143" s="0" t="str">
        <f aca="false">INDEX('SOC Summary'!$L$3:$L$774,MATCH($A143,'SOC Summary'!$A$3:$A$774,0))</f>
        <v>Elevated</v>
      </c>
      <c r="X143" s="26" t="n">
        <f aca="false">_xlfn.RANK.AVG(D143,$D$5:$D$776,1)</f>
        <v>465.5</v>
      </c>
      <c r="Y143" s="26" t="n">
        <f aca="false">IF(L143="","",_xlfn.RANK.AVG(L143,$L$5:$L$776,1))</f>
        <v>329</v>
      </c>
    </row>
    <row r="144" customFormat="false" ht="15" hidden="false" customHeight="true" outlineLevel="0" collapsed="false">
      <c r="A144" s="0" t="s">
        <v>2586</v>
      </c>
      <c r="B144" s="0" t="str">
        <f aca="false">IFERROR(INDEX('BLS OEWS May2025'!$B$3:$B$1396,MATCH($A144,'BLS OEWS May2025'!$A$3:$A$1396,0)),"")</f>
        <v>Shuttle Drivers and Chauffeurs</v>
      </c>
      <c r="C144" s="0" t="str">
        <f aca="false">INDEX('SOC Summary'!$D$3:$D$774,MATCH($A144,'SOC Summary'!$A$3:$A$774,0))</f>
        <v>Production, construction and transportation</v>
      </c>
      <c r="D144" s="27" t="n">
        <f aca="false">INDEX('SOC Summary'!$H$3:$H$774,MATCH($A144,'SOC Summary'!$A$3:$A$774,0))</f>
        <v>0.35</v>
      </c>
      <c r="E144" s="24" t="n">
        <v>201070</v>
      </c>
      <c r="F144" s="24" t="n">
        <v>204930</v>
      </c>
      <c r="G144" s="24" t="n">
        <v>229630</v>
      </c>
      <c r="H144" s="24" t="n">
        <f aca="false">INDEX('SOC Summary'!$K$3:$K$774,MATCH($A144,'SOC Summary'!$A$3:$A$774,0))</f>
        <v>248530</v>
      </c>
      <c r="I144" s="24" t="n">
        <f aca="false">IF(ISNUMBER(E144),H144-E144,"")</f>
        <v>47460</v>
      </c>
      <c r="J144" s="31" t="n">
        <f aca="false">IF(AND(ISNUMBER(E144),E144&gt;0),(H144-E144)/E144,"")</f>
        <v>0.236037200974785</v>
      </c>
      <c r="K144" s="24" t="n">
        <f aca="false">IF(ISNUMBER(G144),H144-G144,"")</f>
        <v>18900</v>
      </c>
      <c r="L144" s="31" t="n">
        <f aca="false">IF(AND(ISNUMBER(G144),G144&gt;0),(H144-G144)/G144,"")</f>
        <v>0.082306318860776</v>
      </c>
      <c r="M144" s="0" t="str">
        <f aca="false">INDEX('SOC Summary'!$L$3:$L$774,MATCH($A144,'SOC Summary'!$A$3:$A$774,0))</f>
        <v>Elevated</v>
      </c>
      <c r="X144" s="26" t="n">
        <f aca="false">_xlfn.RANK.AVG(D144,$D$5:$D$776,1)</f>
        <v>465.5</v>
      </c>
      <c r="Y144" s="26" t="n">
        <f aca="false">IF(L144="","",_xlfn.RANK.AVG(L144,$L$5:$L$776,1))</f>
        <v>693</v>
      </c>
    </row>
    <row r="145" customFormat="false" ht="15" hidden="false" customHeight="true" outlineLevel="0" collapsed="false">
      <c r="A145" s="0" t="s">
        <v>2245</v>
      </c>
      <c r="B145" s="0" t="str">
        <f aca="false">IFERROR(INDEX('BLS OEWS May2025'!$B$3:$B$1396,MATCH($A145,'BLS OEWS May2025'!$A$3:$A$1396,0)),"")</f>
        <v>Electrical, Electronics, and Electromechanical Assemblers</v>
      </c>
      <c r="C145" s="0" t="str">
        <f aca="false">INDEX('SOC Summary'!$D$3:$D$774,MATCH($A145,'SOC Summary'!$A$3:$A$774,0))</f>
        <v>Production, construction and transportation</v>
      </c>
      <c r="D145" s="27" t="n">
        <f aca="false">INDEX('SOC Summary'!$H$3:$H$774,MATCH($A145,'SOC Summary'!$A$3:$A$774,0))</f>
        <v>0.085</v>
      </c>
      <c r="E145" s="24" t="n">
        <v>286380</v>
      </c>
      <c r="F145" s="24" t="n">
        <v>279340</v>
      </c>
      <c r="G145" s="24" t="n">
        <v>261130</v>
      </c>
      <c r="H145" s="24" t="n">
        <f aca="false">INDEX('SOC Summary'!$K$3:$K$774,MATCH($A145,'SOC Summary'!$A$3:$A$774,0))</f>
        <v>246970</v>
      </c>
      <c r="I145" s="24" t="n">
        <f aca="false">IF(ISNUMBER(E145),H145-E145,"")</f>
        <v>-39410</v>
      </c>
      <c r="J145" s="31" t="n">
        <f aca="false">IF(AND(ISNUMBER(E145),E145&gt;0),(H145-E145)/E145,"")</f>
        <v>-0.137614358544591</v>
      </c>
      <c r="K145" s="24" t="n">
        <f aca="false">IF(ISNUMBER(G145),H145-G145,"")</f>
        <v>-14160</v>
      </c>
      <c r="L145" s="31" t="n">
        <f aca="false">IF(AND(ISNUMBER(G145),G145&gt;0),(H145-G145)/G145,"")</f>
        <v>-0.0542258645119289</v>
      </c>
      <c r="M145" s="0" t="str">
        <f aca="false">INDEX('SOC Summary'!$L$3:$L$774,MATCH($A145,'SOC Summary'!$A$3:$A$774,0))</f>
        <v>Low</v>
      </c>
      <c r="X145" s="26" t="n">
        <f aca="false">_xlfn.RANK.AVG(D145,$D$5:$D$776,1)</f>
        <v>155</v>
      </c>
      <c r="Y145" s="26" t="n">
        <f aca="false">IF(L145="","",_xlfn.RANK.AVG(L145,$L$5:$L$776,1))</f>
        <v>161</v>
      </c>
    </row>
    <row r="146" customFormat="false" ht="15" hidden="false" customHeight="true" outlineLevel="0" collapsed="false">
      <c r="A146" s="0" t="s">
        <v>217</v>
      </c>
      <c r="B146" s="0" t="str">
        <f aca="false">IFERROR(INDEX('BLS OEWS May2025'!$B$3:$B$1396,MATCH($A146,'BLS OEWS May2025'!$A$3:$A$1396,0)),"")</f>
        <v>Industrial Production Managers</v>
      </c>
      <c r="C146" s="0" t="str">
        <f aca="false">INDEX('SOC Summary'!$D$3:$D$774,MATCH($A146,'SOC Summary'!$A$3:$A$774,0))</f>
        <v>Management</v>
      </c>
      <c r="D146" s="27" t="n">
        <f aca="false">INDEX('SOC Summary'!$H$3:$H$774,MATCH($A146,'SOC Summary'!$A$3:$A$774,0))</f>
        <v>0.401666666666667</v>
      </c>
      <c r="E146" s="24" t="n">
        <v>211710</v>
      </c>
      <c r="F146" s="24" t="n">
        <v>222890</v>
      </c>
      <c r="G146" s="24" t="n">
        <v>234380</v>
      </c>
      <c r="H146" s="24" t="n">
        <f aca="false">INDEX('SOC Summary'!$K$3:$K$774,MATCH($A146,'SOC Summary'!$A$3:$A$774,0))</f>
        <v>246250</v>
      </c>
      <c r="I146" s="24" t="n">
        <f aca="false">IF(ISNUMBER(E146),H146-E146,"")</f>
        <v>34540</v>
      </c>
      <c r="J146" s="31" t="n">
        <f aca="false">IF(AND(ISNUMBER(E146),E146&gt;0),(H146-E146)/E146,"")</f>
        <v>0.163147702045251</v>
      </c>
      <c r="K146" s="24" t="n">
        <f aca="false">IF(ISNUMBER(G146),H146-G146,"")</f>
        <v>11870</v>
      </c>
      <c r="L146" s="31" t="n">
        <f aca="false">IF(AND(ISNUMBER(G146),G146&gt;0),(H146-G146)/G146,"")</f>
        <v>0.0506442529226043</v>
      </c>
      <c r="M146" s="0" t="str">
        <f aca="false">INDEX('SOC Summary'!$L$3:$L$774,MATCH($A146,'SOC Summary'!$A$3:$A$774,0))</f>
        <v>Elevated</v>
      </c>
      <c r="X146" s="26" t="n">
        <f aca="false">_xlfn.RANK.AVG(D146,$D$5:$D$776,1)</f>
        <v>527</v>
      </c>
      <c r="Y146" s="26" t="n">
        <f aca="false">IF(L146="","",_xlfn.RANK.AVG(L146,$L$5:$L$776,1))</f>
        <v>607</v>
      </c>
    </row>
    <row r="147" customFormat="false" ht="15" hidden="false" customHeight="true" outlineLevel="0" collapsed="false">
      <c r="A147" s="0" t="s">
        <v>256</v>
      </c>
      <c r="B147" s="0" t="str">
        <f aca="false">IFERROR(INDEX('BLS OEWS May2025'!$B$3:$B$1396,MATCH($A147,'BLS OEWS May2025'!$A$3:$A$1396,0)),"")</f>
        <v>Food Service Managers</v>
      </c>
      <c r="C147" s="0" t="str">
        <f aca="false">INDEX('SOC Summary'!$D$3:$D$774,MATCH($A147,'SOC Summary'!$A$3:$A$774,0))</f>
        <v>Management</v>
      </c>
      <c r="D147" s="27" t="n">
        <f aca="false">INDEX('SOC Summary'!$H$3:$H$774,MATCH($A147,'SOC Summary'!$A$3:$A$774,0))</f>
        <v>0.42</v>
      </c>
      <c r="E147" s="24" t="n">
        <v>231100</v>
      </c>
      <c r="F147" s="24" t="n">
        <v>246070</v>
      </c>
      <c r="G147" s="24" t="n">
        <v>244230</v>
      </c>
      <c r="H147" s="24" t="n">
        <f aca="false">INDEX('SOC Summary'!$K$3:$K$774,MATCH($A147,'SOC Summary'!$A$3:$A$774,0))</f>
        <v>238430</v>
      </c>
      <c r="I147" s="24" t="n">
        <f aca="false">IF(ISNUMBER(E147),H147-E147,"")</f>
        <v>7330</v>
      </c>
      <c r="J147" s="31" t="n">
        <f aca="false">IF(AND(ISNUMBER(E147),E147&gt;0),(H147-E147)/E147,"")</f>
        <v>0.0317178710514929</v>
      </c>
      <c r="K147" s="24" t="n">
        <f aca="false">IF(ISNUMBER(G147),H147-G147,"")</f>
        <v>-5800</v>
      </c>
      <c r="L147" s="31" t="n">
        <f aca="false">IF(AND(ISNUMBER(G147),G147&gt;0),(H147-G147)/G147,"")</f>
        <v>-0.0237481062932482</v>
      </c>
      <c r="M147" s="0" t="str">
        <f aca="false">INDEX('SOC Summary'!$L$3:$L$774,MATCH($A147,'SOC Summary'!$A$3:$A$774,0))</f>
        <v>Elevated</v>
      </c>
      <c r="X147" s="26" t="n">
        <f aca="false">_xlfn.RANK.AVG(D147,$D$5:$D$776,1)</f>
        <v>552.5</v>
      </c>
      <c r="Y147" s="26" t="n">
        <f aca="false">IF(L147="","",_xlfn.RANK.AVG(L147,$L$5:$L$776,1))</f>
        <v>257</v>
      </c>
    </row>
    <row r="148" customFormat="false" ht="15" hidden="false" customHeight="true" outlineLevel="0" collapsed="false">
      <c r="A148" s="0" t="s">
        <v>2269</v>
      </c>
      <c r="B148" s="0" t="str">
        <f aca="false">IFERROR(INDEX('BLS OEWS May2025'!$B$3:$B$1396,MATCH($A148,'BLS OEWS May2025'!$A$3:$A$1396,0)),"")</f>
        <v>Bakers</v>
      </c>
      <c r="C148" s="0" t="str">
        <f aca="false">INDEX('SOC Summary'!$D$3:$D$774,MATCH($A148,'SOC Summary'!$A$3:$A$774,0))</f>
        <v>Production, construction and transportation</v>
      </c>
      <c r="D148" s="27" t="n">
        <f aca="false">INDEX('SOC Summary'!$H$3:$H$774,MATCH($A148,'SOC Summary'!$A$3:$A$774,0))</f>
        <v>0.16</v>
      </c>
      <c r="E148" s="24" t="n">
        <v>205300</v>
      </c>
      <c r="F148" s="24" t="n">
        <v>220230</v>
      </c>
      <c r="G148" s="24" t="n">
        <v>231890</v>
      </c>
      <c r="H148" s="24" t="n">
        <f aca="false">INDEX('SOC Summary'!$K$3:$K$774,MATCH($A148,'SOC Summary'!$A$3:$A$774,0))</f>
        <v>236200</v>
      </c>
      <c r="I148" s="24" t="n">
        <f aca="false">IF(ISNUMBER(E148),H148-E148,"")</f>
        <v>30900</v>
      </c>
      <c r="J148" s="31" t="n">
        <f aca="false">IF(AND(ISNUMBER(E148),E148&gt;0),(H148-E148)/E148,"")</f>
        <v>0.150511446663419</v>
      </c>
      <c r="K148" s="24" t="n">
        <f aca="false">IF(ISNUMBER(G148),H148-G148,"")</f>
        <v>4310</v>
      </c>
      <c r="L148" s="31" t="n">
        <f aca="false">IF(AND(ISNUMBER(G148),G148&gt;0),(H148-G148)/G148,"")</f>
        <v>0.0185863987235327</v>
      </c>
      <c r="M148" s="0" t="str">
        <f aca="false">INDEX('SOC Summary'!$L$3:$L$774,MATCH($A148,'SOC Summary'!$A$3:$A$774,0))</f>
        <v>Low</v>
      </c>
      <c r="X148" s="26" t="n">
        <f aca="false">_xlfn.RANK.AVG(D148,$D$5:$D$776,1)</f>
        <v>264</v>
      </c>
      <c r="Y148" s="26" t="n">
        <f aca="false">IF(L148="","",_xlfn.RANK.AVG(L148,$L$5:$L$776,1))</f>
        <v>459</v>
      </c>
    </row>
    <row r="149" customFormat="false" ht="15" hidden="false" customHeight="true" outlineLevel="0" collapsed="false">
      <c r="A149" s="0" t="s">
        <v>1227</v>
      </c>
      <c r="B149" s="0" t="str">
        <f aca="false">IFERROR(INDEX('BLS OEWS May2025'!$B$3:$B$1396,MATCH($A149,'BLS OEWS May2025'!$A$3:$A$1396,0)),"")</f>
        <v>Radiologic Technologists and Technicians</v>
      </c>
      <c r="C149" s="0" t="str">
        <f aca="false">INDEX('SOC Summary'!$D$3:$D$774,MATCH($A149,'SOC Summary'!$A$3:$A$774,0))</f>
        <v>Health care</v>
      </c>
      <c r="D149" s="27" t="n">
        <f aca="false">INDEX('SOC Summary'!$H$3:$H$774,MATCH($A149,'SOC Summary'!$A$3:$A$774,0))</f>
        <v>0.19</v>
      </c>
      <c r="E149" s="24" t="n">
        <v>215820</v>
      </c>
      <c r="F149" s="24" t="n">
        <v>221170</v>
      </c>
      <c r="G149" s="24" t="n">
        <v>223460</v>
      </c>
      <c r="H149" s="24" t="n">
        <f aca="false">INDEX('SOC Summary'!$K$3:$K$774,MATCH($A149,'SOC Summary'!$A$3:$A$774,0))</f>
        <v>230490</v>
      </c>
      <c r="I149" s="24" t="n">
        <f aca="false">IF(ISNUMBER(E149),H149-E149,"")</f>
        <v>14670</v>
      </c>
      <c r="J149" s="31" t="n">
        <f aca="false">IF(AND(ISNUMBER(E149),E149&gt;0),(H149-E149)/E149,"")</f>
        <v>0.0679733110925772</v>
      </c>
      <c r="K149" s="24" t="n">
        <f aca="false">IF(ISNUMBER(G149),H149-G149,"")</f>
        <v>7030</v>
      </c>
      <c r="L149" s="31" t="n">
        <f aca="false">IF(AND(ISNUMBER(G149),G149&gt;0),(H149-G149)/G149,"")</f>
        <v>0.0314597690861899</v>
      </c>
      <c r="M149" s="0" t="str">
        <f aca="false">INDEX('SOC Summary'!$L$3:$L$774,MATCH($A149,'SOC Summary'!$A$3:$A$774,0))</f>
        <v>Low</v>
      </c>
      <c r="X149" s="26" t="n">
        <f aca="false">_xlfn.RANK.AVG(D149,$D$5:$D$776,1)</f>
        <v>301</v>
      </c>
      <c r="Y149" s="26" t="n">
        <f aca="false">IF(L149="","",_xlfn.RANK.AVG(L149,$L$5:$L$776,1))</f>
        <v>527</v>
      </c>
    </row>
    <row r="150" customFormat="false" ht="15" hidden="false" customHeight="true" outlineLevel="0" collapsed="false">
      <c r="A150" s="0" t="s">
        <v>967</v>
      </c>
      <c r="B150" s="0" t="str">
        <f aca="false">IFERROR(INDEX('BLS OEWS May2025'!$B$3:$B$1396,MATCH($A150,'BLS OEWS May2025'!$A$3:$A$1396,0)),"")</f>
        <v>Instructional Coordinators</v>
      </c>
      <c r="C150" s="0" t="str">
        <f aca="false">INDEX('SOC Summary'!$D$3:$D$774,MATCH($A150,'SOC Summary'!$A$3:$A$774,0))</f>
        <v>Educational instruction</v>
      </c>
      <c r="D150" s="27" t="n">
        <f aca="false">INDEX('SOC Summary'!$H$3:$H$774,MATCH($A150,'SOC Summary'!$A$3:$A$774,0))</f>
        <v>0.61</v>
      </c>
      <c r="E150" s="24" t="n">
        <v>198660</v>
      </c>
      <c r="F150" s="24" t="n">
        <v>207270</v>
      </c>
      <c r="G150" s="24" t="n">
        <v>210850</v>
      </c>
      <c r="H150" s="24" t="n">
        <f aca="false">INDEX('SOC Summary'!$K$3:$K$774,MATCH($A150,'SOC Summary'!$A$3:$A$774,0))</f>
        <v>227760</v>
      </c>
      <c r="I150" s="24" t="n">
        <f aca="false">IF(ISNUMBER(E150),H150-E150,"")</f>
        <v>29100</v>
      </c>
      <c r="J150" s="31" t="n">
        <f aca="false">IF(AND(ISNUMBER(E150),E150&gt;0),(H150-E150)/E150,"")</f>
        <v>0.146481425551193</v>
      </c>
      <c r="K150" s="24" t="n">
        <f aca="false">IF(ISNUMBER(G150),H150-G150,"")</f>
        <v>16910</v>
      </c>
      <c r="L150" s="31" t="n">
        <f aca="false">IF(AND(ISNUMBER(G150),G150&gt;0),(H150-G150)/G150,"")</f>
        <v>0.0801991937396253</v>
      </c>
      <c r="M150" s="0" t="str">
        <f aca="false">INDEX('SOC Summary'!$L$3:$L$774,MATCH($A150,'SOC Summary'!$A$3:$A$774,0))</f>
        <v>High</v>
      </c>
      <c r="X150" s="26" t="n">
        <f aca="false">_xlfn.RANK.AVG(D150,$D$5:$D$776,1)</f>
        <v>732.5</v>
      </c>
      <c r="Y150" s="26" t="n">
        <f aca="false">IF(L150="","",_xlfn.RANK.AVG(L150,$L$5:$L$776,1))</f>
        <v>689</v>
      </c>
    </row>
    <row r="151" customFormat="false" ht="15" hidden="false" customHeight="true" outlineLevel="0" collapsed="false">
      <c r="A151" s="0" t="s">
        <v>1979</v>
      </c>
      <c r="B151" s="0" t="str">
        <f aca="false">IFERROR(INDEX('BLS OEWS May2025'!$B$3:$B$1396,MATCH($A151,'BLS OEWS May2025'!$A$3:$A$1396,0)),"")</f>
        <v>Painters, Construction and Maintenance</v>
      </c>
      <c r="C151" s="0" t="str">
        <f aca="false">INDEX('SOC Summary'!$D$3:$D$774,MATCH($A151,'SOC Summary'!$A$3:$A$774,0))</f>
        <v>Production, construction and transportation</v>
      </c>
      <c r="D151" s="27" t="n">
        <f aca="false">INDEX('SOC Summary'!$H$3:$H$774,MATCH($A151,'SOC Summary'!$A$3:$A$774,0))</f>
        <v>0.11</v>
      </c>
      <c r="E151" s="24" t="n">
        <v>215680</v>
      </c>
      <c r="F151" s="24" t="n">
        <v>215910</v>
      </c>
      <c r="G151" s="24" t="n">
        <v>224180</v>
      </c>
      <c r="H151" s="24" t="n">
        <f aca="false">INDEX('SOC Summary'!$K$3:$K$774,MATCH($A151,'SOC Summary'!$A$3:$A$774,0))</f>
        <v>225190</v>
      </c>
      <c r="I151" s="24" t="n">
        <f aca="false">IF(ISNUMBER(E151),H151-E151,"")</f>
        <v>9510</v>
      </c>
      <c r="J151" s="31" t="n">
        <f aca="false">IF(AND(ISNUMBER(E151),E151&gt;0),(H151-E151)/E151,"")</f>
        <v>0.0440931008902077</v>
      </c>
      <c r="K151" s="24" t="n">
        <f aca="false">IF(ISNUMBER(G151),H151-G151,"")</f>
        <v>1010</v>
      </c>
      <c r="L151" s="31" t="n">
        <f aca="false">IF(AND(ISNUMBER(G151),G151&gt;0),(H151-G151)/G151,"")</f>
        <v>0.00450530823445446</v>
      </c>
      <c r="M151" s="0" t="str">
        <f aca="false">INDEX('SOC Summary'!$L$3:$L$774,MATCH($A151,'SOC Summary'!$A$3:$A$774,0))</f>
        <v>Low</v>
      </c>
      <c r="X151" s="26" t="n">
        <f aca="false">_xlfn.RANK.AVG(D151,$D$5:$D$776,1)</f>
        <v>190</v>
      </c>
      <c r="Y151" s="26" t="n">
        <f aca="false">IF(L151="","",_xlfn.RANK.AVG(L151,$L$5:$L$776,1))</f>
        <v>377</v>
      </c>
    </row>
    <row r="152" customFormat="false" ht="15" hidden="false" customHeight="true" outlineLevel="0" collapsed="false">
      <c r="A152" s="0" t="s">
        <v>314</v>
      </c>
      <c r="B152" s="0" t="str">
        <f aca="false">IFERROR(INDEX('BLS OEWS May2025'!$B$3:$B$1396,MATCH($A152,'BLS OEWS May2025'!$A$3:$A$1396,0)),"")</f>
        <v>Cost Estimators</v>
      </c>
      <c r="C152" s="0" t="str">
        <f aca="false">INDEX('SOC Summary'!$D$3:$D$774,MATCH($A152,'SOC Summary'!$A$3:$A$774,0))</f>
        <v>Business and finance</v>
      </c>
      <c r="D152" s="27" t="n">
        <f aca="false">INDEX('SOC Summary'!$H$3:$H$774,MATCH($A152,'SOC Summary'!$A$3:$A$774,0))</f>
        <v>0.5</v>
      </c>
      <c r="E152" s="24" t="n">
        <v>225310</v>
      </c>
      <c r="F152" s="24" t="n">
        <v>220970</v>
      </c>
      <c r="G152" s="24" t="n">
        <v>219530</v>
      </c>
      <c r="H152" s="24" t="n">
        <f aca="false">INDEX('SOC Summary'!$K$3:$K$774,MATCH($A152,'SOC Summary'!$A$3:$A$774,0))</f>
        <v>224220</v>
      </c>
      <c r="I152" s="24" t="n">
        <f aca="false">IF(ISNUMBER(E152),H152-E152,"")</f>
        <v>-1090</v>
      </c>
      <c r="J152" s="31" t="n">
        <f aca="false">IF(AND(ISNUMBER(E152),E152&gt;0),(H152-E152)/E152,"")</f>
        <v>-0.00483777905996183</v>
      </c>
      <c r="K152" s="24" t="n">
        <f aca="false">IF(ISNUMBER(G152),H152-G152,"")</f>
        <v>4690</v>
      </c>
      <c r="L152" s="31" t="n">
        <f aca="false">IF(AND(ISNUMBER(G152),G152&gt;0),(H152-G152)/G152,"")</f>
        <v>0.0213638227121578</v>
      </c>
      <c r="M152" s="0" t="str">
        <f aca="false">INDEX('SOC Summary'!$L$3:$L$774,MATCH($A152,'SOC Summary'!$A$3:$A$774,0))</f>
        <v>High</v>
      </c>
      <c r="X152" s="26" t="n">
        <f aca="false">_xlfn.RANK.AVG(D152,$D$5:$D$776,1)</f>
        <v>654</v>
      </c>
      <c r="Y152" s="26" t="n">
        <f aca="false">IF(L152="","",_xlfn.RANK.AVG(L152,$L$5:$L$776,1))</f>
        <v>474</v>
      </c>
    </row>
    <row r="153" customFormat="false" ht="15" hidden="false" customHeight="true" outlineLevel="0" collapsed="false">
      <c r="A153" s="0" t="s">
        <v>1211</v>
      </c>
      <c r="B153" s="0" t="str">
        <f aca="false">IFERROR(INDEX('BLS OEWS May2025'!$B$3:$B$1396,MATCH($A153,'BLS OEWS May2025'!$A$3:$A$1396,0)),"")</f>
        <v>Dental Hygienists</v>
      </c>
      <c r="C153" s="0" t="str">
        <f aca="false">INDEX('SOC Summary'!$D$3:$D$774,MATCH($A153,'SOC Summary'!$A$3:$A$774,0))</f>
        <v>Health care</v>
      </c>
      <c r="D153" s="27" t="n">
        <f aca="false">INDEX('SOC Summary'!$H$3:$H$774,MATCH($A153,'SOC Summary'!$A$3:$A$774,0))</f>
        <v>0.13</v>
      </c>
      <c r="E153" s="24" t="n">
        <v>214700</v>
      </c>
      <c r="F153" s="24" t="n">
        <v>211630</v>
      </c>
      <c r="G153" s="24" t="n">
        <v>219070</v>
      </c>
      <c r="H153" s="24" t="n">
        <f aca="false">INDEX('SOC Summary'!$K$3:$K$774,MATCH($A153,'SOC Summary'!$A$3:$A$774,0))</f>
        <v>222740</v>
      </c>
      <c r="I153" s="24" t="n">
        <f aca="false">IF(ISNUMBER(E153),H153-E153,"")</f>
        <v>8040</v>
      </c>
      <c r="J153" s="31" t="n">
        <f aca="false">IF(AND(ISNUMBER(E153),E153&gt;0),(H153-E153)/E153,"")</f>
        <v>0.0374476013041453</v>
      </c>
      <c r="K153" s="24" t="n">
        <f aca="false">IF(ISNUMBER(G153),H153-G153,"")</f>
        <v>3670</v>
      </c>
      <c r="L153" s="31" t="n">
        <f aca="false">IF(AND(ISNUMBER(G153),G153&gt;0),(H153-G153)/G153,"")</f>
        <v>0.0167526361436984</v>
      </c>
      <c r="M153" s="0" t="str">
        <f aca="false">INDEX('SOC Summary'!$L$3:$L$774,MATCH($A153,'SOC Summary'!$A$3:$A$774,0))</f>
        <v>Low</v>
      </c>
      <c r="X153" s="26" t="n">
        <f aca="false">_xlfn.RANK.AVG(D153,$D$5:$D$776,1)</f>
        <v>223.5</v>
      </c>
      <c r="Y153" s="26" t="n">
        <f aca="false">IF(L153="","",_xlfn.RANK.AVG(L153,$L$5:$L$776,1))</f>
        <v>447</v>
      </c>
    </row>
    <row r="154" customFormat="false" ht="15" hidden="false" customHeight="true" outlineLevel="0" collapsed="false">
      <c r="A154" s="0" t="s">
        <v>850</v>
      </c>
      <c r="B154" s="0" t="str">
        <f aca="false">IFERROR(INDEX('BLS OEWS May2025'!$B$3:$B$1396,MATCH($A154,'BLS OEWS May2025'!$A$3:$A$1396,0)),"")</f>
        <v>Health Specialties Teachers, Postsecondary</v>
      </c>
      <c r="C154" s="0" t="str">
        <f aca="false">INDEX('SOC Summary'!$D$3:$D$774,MATCH($A154,'SOC Summary'!$A$3:$A$774,0))</f>
        <v>Educational instruction</v>
      </c>
      <c r="D154" s="27" t="n">
        <f aca="false">INDEX('SOC Summary'!$H$3:$H$774,MATCH($A154,'SOC Summary'!$A$3:$A$774,0))</f>
        <v>0.42</v>
      </c>
      <c r="E154" s="24" t="n">
        <v>207700</v>
      </c>
      <c r="F154" s="24" t="n">
        <v>225360</v>
      </c>
      <c r="G154" s="24" t="n">
        <v>229720</v>
      </c>
      <c r="H154" s="24" t="n">
        <f aca="false">INDEX('SOC Summary'!$K$3:$K$774,MATCH($A154,'SOC Summary'!$A$3:$A$774,0))</f>
        <v>221270</v>
      </c>
      <c r="I154" s="24" t="n">
        <f aca="false">IF(ISNUMBER(E154),H154-E154,"")</f>
        <v>13570</v>
      </c>
      <c r="J154" s="31" t="n">
        <f aca="false">IF(AND(ISNUMBER(E154),E154&gt;0),(H154-E154)/E154,"")</f>
        <v>0.0653346172363987</v>
      </c>
      <c r="K154" s="24" t="n">
        <f aca="false">IF(ISNUMBER(G154),H154-G154,"")</f>
        <v>-8450</v>
      </c>
      <c r="L154" s="31" t="n">
        <f aca="false">IF(AND(ISNUMBER(G154),G154&gt;0),(H154-G154)/G154,"")</f>
        <v>-0.0367839108479889</v>
      </c>
      <c r="M154" s="0" t="str">
        <f aca="false">INDEX('SOC Summary'!$L$3:$L$774,MATCH($A154,'SOC Summary'!$A$3:$A$774,0))</f>
        <v>Elevated</v>
      </c>
      <c r="X154" s="26" t="n">
        <f aca="false">_xlfn.RANK.AVG(D154,$D$5:$D$776,1)</f>
        <v>552.5</v>
      </c>
      <c r="Y154" s="26" t="n">
        <f aca="false">IF(L154="","",_xlfn.RANK.AVG(L154,$L$5:$L$776,1))</f>
        <v>215</v>
      </c>
    </row>
    <row r="155" customFormat="false" ht="15" hidden="false" customHeight="true" outlineLevel="0" collapsed="false">
      <c r="A155" s="0" t="s">
        <v>223</v>
      </c>
      <c r="B155" s="0" t="str">
        <f aca="false">IFERROR(INDEX('BLS OEWS May2025'!$B$3:$B$1396,MATCH($A155,'BLS OEWS May2025'!$A$3:$A$1396,0)),"")</f>
        <v>Transportation, Storage, and Distribution Managers</v>
      </c>
      <c r="C155" s="0" t="str">
        <f aca="false">INDEX('SOC Summary'!$D$3:$D$774,MATCH($A155,'SOC Summary'!$A$3:$A$774,0))</f>
        <v>Management</v>
      </c>
      <c r="D155" s="27" t="n">
        <f aca="false">INDEX('SOC Summary'!$H$3:$H$774,MATCH($A155,'SOC Summary'!$A$3:$A$774,0))</f>
        <v>0.48</v>
      </c>
      <c r="E155" s="24" t="n">
        <v>169910</v>
      </c>
      <c r="F155" s="24" t="n">
        <v>198780</v>
      </c>
      <c r="G155" s="24" t="n">
        <v>213000</v>
      </c>
      <c r="H155" s="24" t="n">
        <f aca="false">INDEX('SOC Summary'!$K$3:$K$774,MATCH($A155,'SOC Summary'!$A$3:$A$774,0))</f>
        <v>221180</v>
      </c>
      <c r="I155" s="24" t="n">
        <f aca="false">IF(ISNUMBER(E155),H155-E155,"")</f>
        <v>51270</v>
      </c>
      <c r="J155" s="31" t="n">
        <f aca="false">IF(AND(ISNUMBER(E155),E155&gt;0),(H155-E155)/E155,"")</f>
        <v>0.301747984226944</v>
      </c>
      <c r="K155" s="24" t="n">
        <f aca="false">IF(ISNUMBER(G155),H155-G155,"")</f>
        <v>8180</v>
      </c>
      <c r="L155" s="31" t="n">
        <f aca="false">IF(AND(ISNUMBER(G155),G155&gt;0),(H155-G155)/G155,"")</f>
        <v>0.0384037558685446</v>
      </c>
      <c r="M155" s="0" t="str">
        <f aca="false">INDEX('SOC Summary'!$L$3:$L$774,MATCH($A155,'SOC Summary'!$A$3:$A$774,0))</f>
        <v>Elevated</v>
      </c>
      <c r="X155" s="26" t="n">
        <f aca="false">_xlfn.RANK.AVG(D155,$D$5:$D$776,1)</f>
        <v>633.5</v>
      </c>
      <c r="Y155" s="26" t="n">
        <f aca="false">IF(L155="","",_xlfn.RANK.AVG(L155,$L$5:$L$776,1))</f>
        <v>567</v>
      </c>
    </row>
    <row r="156" customFormat="false" ht="15" hidden="false" customHeight="true" outlineLevel="0" collapsed="false">
      <c r="A156" s="0" t="s">
        <v>229</v>
      </c>
      <c r="B156" s="0" t="str">
        <f aca="false">IFERROR(INDEX('BLS OEWS May2025'!$B$3:$B$1396,MATCH($A156,'BLS OEWS May2025'!$A$3:$A$1396,0)),"")</f>
        <v>Human Resources Managers</v>
      </c>
      <c r="C156" s="0" t="str">
        <f aca="false">INDEX('SOC Summary'!$D$3:$D$774,MATCH($A156,'SOC Summary'!$A$3:$A$774,0))</f>
        <v>Management</v>
      </c>
      <c r="D156" s="27" t="n">
        <f aca="false">INDEX('SOC Summary'!$H$3:$H$774,MATCH($A156,'SOC Summary'!$A$3:$A$774,0))</f>
        <v>0.43</v>
      </c>
      <c r="E156" s="24" t="n">
        <v>181360</v>
      </c>
      <c r="F156" s="24" t="n">
        <v>200600</v>
      </c>
      <c r="G156" s="24" t="n">
        <v>215520</v>
      </c>
      <c r="H156" s="24" t="n">
        <f aca="false">INDEX('SOC Summary'!$K$3:$K$774,MATCH($A156,'SOC Summary'!$A$3:$A$774,0))</f>
        <v>220660</v>
      </c>
      <c r="I156" s="24" t="n">
        <f aca="false">IF(ISNUMBER(E156),H156-E156,"")</f>
        <v>39300</v>
      </c>
      <c r="J156" s="31" t="n">
        <f aca="false">IF(AND(ISNUMBER(E156),E156&gt;0),(H156-E156)/E156,"")</f>
        <v>0.216696074106749</v>
      </c>
      <c r="K156" s="24" t="n">
        <f aca="false">IF(ISNUMBER(G156),H156-G156,"")</f>
        <v>5140</v>
      </c>
      <c r="L156" s="31" t="n">
        <f aca="false">IF(AND(ISNUMBER(G156),G156&gt;0),(H156-G156)/G156,"")</f>
        <v>0.0238492947290275</v>
      </c>
      <c r="M156" s="0" t="str">
        <f aca="false">INDEX('SOC Summary'!$L$3:$L$774,MATCH($A156,'SOC Summary'!$A$3:$A$774,0))</f>
        <v>Elevated</v>
      </c>
      <c r="X156" s="26" t="n">
        <f aca="false">_xlfn.RANK.AVG(D156,$D$5:$D$776,1)</f>
        <v>571</v>
      </c>
      <c r="Y156" s="26" t="n">
        <f aca="false">IF(L156="","",_xlfn.RANK.AVG(L156,$L$5:$L$776,1))</f>
        <v>488</v>
      </c>
    </row>
    <row r="157" customFormat="false" ht="15" hidden="false" customHeight="true" outlineLevel="0" collapsed="false">
      <c r="A157" s="0" t="s">
        <v>253</v>
      </c>
      <c r="B157" s="0" t="str">
        <f aca="false">IFERROR(INDEX('BLS OEWS May2025'!$B$3:$B$1396,MATCH($A157,'BLS OEWS May2025'!$A$3:$A$1396,0)),"")</f>
        <v>Architectural and Engineering Managers</v>
      </c>
      <c r="C157" s="0" t="str">
        <f aca="false">INDEX('SOC Summary'!$D$3:$D$774,MATCH($A157,'SOC Summary'!$A$3:$A$774,0))</f>
        <v>Management</v>
      </c>
      <c r="D157" s="27" t="n">
        <f aca="false">INDEX('SOC Summary'!$H$3:$H$774,MATCH($A157,'SOC Summary'!$A$3:$A$774,0))</f>
        <v>0.44</v>
      </c>
      <c r="E157" s="24" t="n">
        <v>197180</v>
      </c>
      <c r="F157" s="24" t="n">
        <v>207800</v>
      </c>
      <c r="G157" s="24" t="n">
        <v>210340</v>
      </c>
      <c r="H157" s="24" t="n">
        <f aca="false">INDEX('SOC Summary'!$K$3:$K$774,MATCH($A157,'SOC Summary'!$A$3:$A$774,0))</f>
        <v>220260</v>
      </c>
      <c r="I157" s="24" t="n">
        <f aca="false">IF(ISNUMBER(E157),H157-E157,"")</f>
        <v>23080</v>
      </c>
      <c r="J157" s="31" t="n">
        <f aca="false">IF(AND(ISNUMBER(E157),E157&gt;0),(H157-E157)/E157,"")</f>
        <v>0.11705041079217</v>
      </c>
      <c r="K157" s="24" t="n">
        <f aca="false">IF(ISNUMBER(G157),H157-G157,"")</f>
        <v>9920</v>
      </c>
      <c r="L157" s="31" t="n">
        <f aca="false">IF(AND(ISNUMBER(G157),G157&gt;0),(H157-G157)/G157,"")</f>
        <v>0.0471617381382524</v>
      </c>
      <c r="M157" s="0" t="str">
        <f aca="false">INDEX('SOC Summary'!$L$3:$L$774,MATCH($A157,'SOC Summary'!$A$3:$A$774,0))</f>
        <v>Elevated</v>
      </c>
      <c r="X157" s="26" t="n">
        <f aca="false">_xlfn.RANK.AVG(D157,$D$5:$D$776,1)</f>
        <v>584</v>
      </c>
      <c r="Y157" s="26" t="n">
        <f aca="false">IF(L157="","",_xlfn.RANK.AVG(L157,$L$5:$L$776,1))</f>
        <v>596</v>
      </c>
    </row>
    <row r="158" customFormat="false" ht="15" hidden="false" customHeight="true" outlineLevel="0" collapsed="false">
      <c r="A158" s="0" t="s">
        <v>1621</v>
      </c>
      <c r="B158" s="0" t="str">
        <f aca="false">IFERROR(INDEX('BLS OEWS May2025'!$B$3:$B$1396,MATCH($A158,'BLS OEWS May2025'!$A$3:$A$1396,0)),"")</f>
        <v>First-Line Supervisors of Non-Retail Sales Workers</v>
      </c>
      <c r="C158" s="0" t="str">
        <f aca="false">INDEX('SOC Summary'!$D$3:$D$774,MATCH($A158,'SOC Summary'!$A$3:$A$774,0))</f>
        <v>Sales</v>
      </c>
      <c r="D158" s="27" t="n">
        <f aca="false">INDEX('SOC Summary'!$H$3:$H$774,MATCH($A158,'SOC Summary'!$A$3:$A$774,0))</f>
        <v>0.41</v>
      </c>
      <c r="E158" s="24" t="n">
        <v>237520</v>
      </c>
      <c r="F158" s="24" t="n">
        <v>227150</v>
      </c>
      <c r="G158" s="24" t="n">
        <v>219010</v>
      </c>
      <c r="H158" s="24" t="n">
        <f aca="false">INDEX('SOC Summary'!$K$3:$K$774,MATCH($A158,'SOC Summary'!$A$3:$A$774,0))</f>
        <v>214390</v>
      </c>
      <c r="I158" s="24" t="n">
        <f aca="false">IF(ISNUMBER(E158),H158-E158,"")</f>
        <v>-23130</v>
      </c>
      <c r="J158" s="31" t="n">
        <f aca="false">IF(AND(ISNUMBER(E158),E158&gt;0),(H158-E158)/E158,"")</f>
        <v>-0.0973812731559448</v>
      </c>
      <c r="K158" s="24" t="n">
        <f aca="false">IF(ISNUMBER(G158),H158-G158,"")</f>
        <v>-4620</v>
      </c>
      <c r="L158" s="31" t="n">
        <f aca="false">IF(AND(ISNUMBER(G158),G158&gt;0),(H158-G158)/G158,"")</f>
        <v>-0.0210949271722752</v>
      </c>
      <c r="M158" s="0" t="str">
        <f aca="false">INDEX('SOC Summary'!$L$3:$L$774,MATCH($A158,'SOC Summary'!$A$3:$A$774,0))</f>
        <v>Elevated</v>
      </c>
      <c r="X158" s="26" t="n">
        <f aca="false">_xlfn.RANK.AVG(D158,$D$5:$D$776,1)</f>
        <v>534</v>
      </c>
      <c r="Y158" s="26" t="n">
        <f aca="false">IF(L158="","",_xlfn.RANK.AVG(L158,$L$5:$L$776,1))</f>
        <v>272</v>
      </c>
    </row>
    <row r="159" customFormat="false" ht="15" hidden="false" customHeight="true" outlineLevel="0" collapsed="false">
      <c r="A159" s="0" t="s">
        <v>1848</v>
      </c>
      <c r="B159" s="0" t="str">
        <f aca="false">IFERROR(INDEX('BLS OEWS May2025'!$B$3:$B$1396,MATCH($A159,'BLS OEWS May2025'!$A$3:$A$1396,0)),"")</f>
        <v>Insurance Claims and Policy Processing Clerks</v>
      </c>
      <c r="C159" s="0" t="str">
        <f aca="false">INDEX('SOC Summary'!$D$3:$D$774,MATCH($A159,'SOC Summary'!$A$3:$A$774,0))</f>
        <v>Office support</v>
      </c>
      <c r="D159" s="27" t="n">
        <f aca="false">INDEX('SOC Summary'!$H$3:$H$774,MATCH($A159,'SOC Summary'!$A$3:$A$774,0))</f>
        <v>0.68</v>
      </c>
      <c r="E159" s="24" t="n">
        <v>227580</v>
      </c>
      <c r="F159" s="24" t="n">
        <v>241650</v>
      </c>
      <c r="G159" s="24" t="n">
        <v>229070</v>
      </c>
      <c r="H159" s="24" t="n">
        <f aca="false">INDEX('SOC Summary'!$K$3:$K$774,MATCH($A159,'SOC Summary'!$A$3:$A$774,0))</f>
        <v>214260</v>
      </c>
      <c r="I159" s="24" t="n">
        <f aca="false">IF(ISNUMBER(E159),H159-E159,"")</f>
        <v>-13320</v>
      </c>
      <c r="J159" s="31" t="n">
        <f aca="false">IF(AND(ISNUMBER(E159),E159&gt;0),(H159-E159)/E159,"")</f>
        <v>-0.0585288689691537</v>
      </c>
      <c r="K159" s="41" t="n">
        <f aca="false">IF(ISNUMBER(G159),H159-G159,"")</f>
        <v>-14810</v>
      </c>
      <c r="L159" s="31" t="n">
        <f aca="false">IF(AND(ISNUMBER(G159),G159&gt;0),(H159-G159)/G159,"")</f>
        <v>-0.0646527262408871</v>
      </c>
      <c r="M159" s="0" t="str">
        <f aca="false">INDEX('SOC Summary'!$L$3:$L$774,MATCH($A159,'SOC Summary'!$A$3:$A$774,0))</f>
        <v>High</v>
      </c>
      <c r="X159" s="26" t="n">
        <f aca="false">_xlfn.RANK.AVG(D159,$D$5:$D$776,1)</f>
        <v>756.5</v>
      </c>
      <c r="Y159" s="26" t="n">
        <f aca="false">IF(L159="","",_xlfn.RANK.AVG(L159,$L$5:$L$776,1))</f>
        <v>134</v>
      </c>
    </row>
    <row r="160" customFormat="false" ht="15" hidden="false" customHeight="true" outlineLevel="0" collapsed="false">
      <c r="A160" s="0" t="s">
        <v>280</v>
      </c>
      <c r="B160" s="0" t="str">
        <f aca="false">IFERROR(INDEX('BLS OEWS May2025'!$B$3:$B$1396,MATCH($A160,'BLS OEWS May2025'!$A$3:$A$1396,0)),"")</f>
        <v>Social and Community Service Managers</v>
      </c>
      <c r="C160" s="0" t="str">
        <f aca="false">INDEX('SOC Summary'!$D$3:$D$774,MATCH($A160,'SOC Summary'!$A$3:$A$774,0))</f>
        <v>Management</v>
      </c>
      <c r="D160" s="27" t="n">
        <f aca="false">INDEX('SOC Summary'!$H$3:$H$774,MATCH($A160,'SOC Summary'!$A$3:$A$774,0))</f>
        <v>0.37</v>
      </c>
      <c r="E160" s="24" t="n">
        <v>162880</v>
      </c>
      <c r="F160" s="24" t="n">
        <v>173650</v>
      </c>
      <c r="G160" s="24" t="n">
        <v>195490</v>
      </c>
      <c r="H160" s="24" t="n">
        <f aca="false">INDEX('SOC Summary'!$K$3:$K$774,MATCH($A160,'SOC Summary'!$A$3:$A$774,0))</f>
        <v>209330</v>
      </c>
      <c r="I160" s="24" t="n">
        <f aca="false">IF(ISNUMBER(E160),H160-E160,"")</f>
        <v>46450</v>
      </c>
      <c r="J160" s="31" t="n">
        <f aca="false">IF(AND(ISNUMBER(E160),E160&gt;0),(H160-E160)/E160,"")</f>
        <v>0.285179273084479</v>
      </c>
      <c r="K160" s="24" t="n">
        <f aca="false">IF(ISNUMBER(G160),H160-G160,"")</f>
        <v>13840</v>
      </c>
      <c r="L160" s="31" t="n">
        <f aca="false">IF(AND(ISNUMBER(G160),G160&gt;0),(H160-G160)/G160,"")</f>
        <v>0.0707964601769912</v>
      </c>
      <c r="M160" s="0" t="str">
        <f aca="false">INDEX('SOC Summary'!$L$3:$L$774,MATCH($A160,'SOC Summary'!$A$3:$A$774,0))</f>
        <v>Elevated</v>
      </c>
      <c r="X160" s="26" t="n">
        <f aca="false">_xlfn.RANK.AVG(D160,$D$5:$D$776,1)</f>
        <v>482.5</v>
      </c>
      <c r="Y160" s="26" t="n">
        <f aca="false">IF(L160="","",_xlfn.RANK.AVG(L160,$L$5:$L$776,1))</f>
        <v>672</v>
      </c>
    </row>
    <row r="161" customFormat="false" ht="15" hidden="false" customHeight="true" outlineLevel="0" collapsed="false">
      <c r="A161" s="0" t="s">
        <v>1944</v>
      </c>
      <c r="B161" s="0" t="str">
        <f aca="false">IFERROR(INDEX('BLS OEWS May2025'!$B$3:$B$1396,MATCH($A161,'BLS OEWS May2025'!$A$3:$A$1396,0)),"")</f>
        <v>Cement Masons and Concrete Finishers</v>
      </c>
      <c r="C161" s="0" t="str">
        <f aca="false">INDEX('SOC Summary'!$D$3:$D$774,MATCH($A161,'SOC Summary'!$A$3:$A$774,0))</f>
        <v>Production, construction and transportation</v>
      </c>
      <c r="D161" s="27" t="n">
        <f aca="false">INDEX('SOC Summary'!$H$3:$H$774,MATCH($A161,'SOC Summary'!$A$3:$A$774,0))</f>
        <v>0</v>
      </c>
      <c r="E161" s="24" t="n">
        <v>196730</v>
      </c>
      <c r="F161" s="24" t="n">
        <v>203560</v>
      </c>
      <c r="G161" s="24" t="n">
        <v>205230</v>
      </c>
      <c r="H161" s="24" t="n">
        <f aca="false">INDEX('SOC Summary'!$K$3:$K$774,MATCH($A161,'SOC Summary'!$A$3:$A$774,0))</f>
        <v>206170</v>
      </c>
      <c r="I161" s="24" t="n">
        <f aca="false">IF(ISNUMBER(E161),H161-E161,"")</f>
        <v>9440</v>
      </c>
      <c r="J161" s="31" t="n">
        <f aca="false">IF(AND(ISNUMBER(E161),E161&gt;0),(H161-E161)/E161,"")</f>
        <v>0.0479845473491587</v>
      </c>
      <c r="K161" s="24" t="n">
        <f aca="false">IF(ISNUMBER(G161),H161-G161,"")</f>
        <v>940</v>
      </c>
      <c r="L161" s="31" t="n">
        <f aca="false">IF(AND(ISNUMBER(G161),G161&gt;0),(H161-G161)/G161,"")</f>
        <v>0.00458022706232032</v>
      </c>
      <c r="M161" s="0" t="str">
        <f aca="false">INDEX('SOC Summary'!$L$3:$L$774,MATCH($A161,'SOC Summary'!$A$3:$A$774,0))</f>
        <v>Low</v>
      </c>
      <c r="X161" s="26" t="n">
        <f aca="false">_xlfn.RANK.AVG(D161,$D$5:$D$776,1)</f>
        <v>28.5</v>
      </c>
      <c r="Y161" s="26" t="n">
        <f aca="false">IF(L161="","",_xlfn.RANK.AVG(L161,$L$5:$L$776,1))</f>
        <v>379</v>
      </c>
    </row>
    <row r="162" customFormat="false" ht="15" hidden="false" customHeight="true" outlineLevel="0" collapsed="false">
      <c r="A162" s="0" t="s">
        <v>179</v>
      </c>
      <c r="B162" s="0" t="str">
        <f aca="false">IFERROR(INDEX('BLS OEWS May2025'!$B$3:$B$1396,MATCH($A162,'BLS OEWS May2025'!$A$3:$A$1396,0)),"")</f>
        <v>Chief Executives</v>
      </c>
      <c r="C162" s="0" t="str">
        <f aca="false">INDEX('SOC Summary'!$D$3:$D$774,MATCH($A162,'SOC Summary'!$A$3:$A$774,0))</f>
        <v>Management</v>
      </c>
      <c r="D162" s="27" t="n">
        <f aca="false">INDEX('SOC Summary'!$H$3:$H$774,MATCH($A162,'SOC Summary'!$A$3:$A$774,0))</f>
        <v>0.475</v>
      </c>
      <c r="E162" s="24" t="n">
        <v>199240</v>
      </c>
      <c r="F162" s="24" t="n">
        <v>211230</v>
      </c>
      <c r="G162" s="24" t="n">
        <v>211850</v>
      </c>
      <c r="H162" s="24" t="n">
        <f aca="false">INDEX('SOC Summary'!$K$3:$K$774,MATCH($A162,'SOC Summary'!$A$3:$A$774,0))</f>
        <v>204350</v>
      </c>
      <c r="I162" s="24" t="n">
        <f aca="false">IF(ISNUMBER(E162),H162-E162,"")</f>
        <v>5110</v>
      </c>
      <c r="J162" s="31" t="n">
        <f aca="false">IF(AND(ISNUMBER(E162),E162&gt;0),(H162-E162)/E162,"")</f>
        <v>0.0256474603493274</v>
      </c>
      <c r="K162" s="24" t="n">
        <f aca="false">IF(ISNUMBER(G162),H162-G162,"")</f>
        <v>-7500</v>
      </c>
      <c r="L162" s="31" t="n">
        <f aca="false">IF(AND(ISNUMBER(G162),G162&gt;0),(H162-G162)/G162,"")</f>
        <v>-0.0354024073637007</v>
      </c>
      <c r="M162" s="0" t="str">
        <f aca="false">INDEX('SOC Summary'!$L$3:$L$774,MATCH($A162,'SOC Summary'!$A$3:$A$774,0))</f>
        <v>Elevated</v>
      </c>
      <c r="X162" s="26" t="n">
        <f aca="false">_xlfn.RANK.AVG(D162,$D$5:$D$776,1)</f>
        <v>626.5</v>
      </c>
      <c r="Y162" s="26" t="n">
        <f aca="false">IF(L162="","",_xlfn.RANK.AVG(L162,$L$5:$L$776,1))</f>
        <v>219</v>
      </c>
    </row>
    <row r="163" customFormat="false" ht="15" hidden="false" customHeight="true" outlineLevel="0" collapsed="false">
      <c r="A163" s="0" t="s">
        <v>1802</v>
      </c>
      <c r="B163" s="0" t="str">
        <f aca="false">IFERROR(INDEX('BLS OEWS May2025'!$B$3:$B$1396,MATCH($A163,'BLS OEWS May2025'!$A$3:$A$1396,0)),"")</f>
        <v>Dispatchers, Except Police, Fire, and Ambulance</v>
      </c>
      <c r="C163" s="0" t="str">
        <f aca="false">INDEX('SOC Summary'!$D$3:$D$774,MATCH($A163,'SOC Summary'!$A$3:$A$774,0))</f>
        <v>Office support</v>
      </c>
      <c r="D163" s="27" t="n">
        <f aca="false">INDEX('SOC Summary'!$H$3:$H$774,MATCH($A163,'SOC Summary'!$A$3:$A$774,0))</f>
        <v>0.62</v>
      </c>
      <c r="E163" s="24" t="n">
        <v>206370</v>
      </c>
      <c r="F163" s="24" t="n">
        <v>206090</v>
      </c>
      <c r="G163" s="24" t="n">
        <v>211000</v>
      </c>
      <c r="H163" s="24" t="n">
        <f aca="false">INDEX('SOC Summary'!$K$3:$K$774,MATCH($A163,'SOC Summary'!$A$3:$A$774,0))</f>
        <v>202810</v>
      </c>
      <c r="I163" s="24" t="n">
        <f aca="false">IF(ISNUMBER(E163),H163-E163,"")</f>
        <v>-3560</v>
      </c>
      <c r="J163" s="31" t="n">
        <f aca="false">IF(AND(ISNUMBER(E163),E163&gt;0),(H163-E163)/E163,"")</f>
        <v>-0.0172505693657024</v>
      </c>
      <c r="K163" s="24" t="n">
        <f aca="false">IF(ISNUMBER(G163),H163-G163,"")</f>
        <v>-8190</v>
      </c>
      <c r="L163" s="31" t="n">
        <f aca="false">IF(AND(ISNUMBER(G163),G163&gt;0),(H163-G163)/G163,"")</f>
        <v>-0.0388151658767773</v>
      </c>
      <c r="M163" s="0" t="str">
        <f aca="false">INDEX('SOC Summary'!$L$3:$L$774,MATCH($A163,'SOC Summary'!$A$3:$A$774,0))</f>
        <v>High</v>
      </c>
      <c r="X163" s="26" t="n">
        <f aca="false">_xlfn.RANK.AVG(D163,$D$5:$D$776,1)</f>
        <v>735</v>
      </c>
      <c r="Y163" s="26" t="n">
        <f aca="false">IF(L163="","",_xlfn.RANK.AVG(L163,$L$5:$L$776,1))</f>
        <v>208</v>
      </c>
    </row>
    <row r="164" customFormat="false" ht="15" hidden="false" customHeight="true" outlineLevel="0" collapsed="false">
      <c r="A164" s="0" t="s">
        <v>1420</v>
      </c>
      <c r="B164" s="0" t="str">
        <f aca="false">IFERROR(INDEX('BLS OEWS May2025'!$B$3:$B$1396,MATCH($A164,'BLS OEWS May2025'!$A$3:$A$1396,0)),"")</f>
        <v>Chefs and Head Cooks</v>
      </c>
      <c r="C164" s="0" t="str">
        <f aca="false">INDEX('SOC Summary'!$D$3:$D$774,MATCH($A164,'SOC Summary'!$A$3:$A$774,0))</f>
        <v>Services and other</v>
      </c>
      <c r="D164" s="27" t="n">
        <f aca="false">INDEX('SOC Summary'!$H$3:$H$774,MATCH($A164,'SOC Summary'!$A$3:$A$774,0))</f>
        <v>0.28</v>
      </c>
      <c r="E164" s="24" t="n">
        <v>160190</v>
      </c>
      <c r="F164" s="24" t="n">
        <v>172370</v>
      </c>
      <c r="G164" s="24" t="n">
        <v>182320</v>
      </c>
      <c r="H164" s="24" t="n">
        <f aca="false">INDEX('SOC Summary'!$K$3:$K$774,MATCH($A164,'SOC Summary'!$A$3:$A$774,0))</f>
        <v>200040</v>
      </c>
      <c r="I164" s="24" t="n">
        <f aca="false">IF(ISNUMBER(E164),H164-E164,"")</f>
        <v>39850</v>
      </c>
      <c r="J164" s="31" t="n">
        <f aca="false">IF(AND(ISNUMBER(E164),E164&gt;0),(H164-E164)/E164,"")</f>
        <v>0.248767089081715</v>
      </c>
      <c r="K164" s="24" t="n">
        <f aca="false">IF(ISNUMBER(G164),H164-G164,"")</f>
        <v>17720</v>
      </c>
      <c r="L164" s="31" t="n">
        <f aca="false">IF(AND(ISNUMBER(G164),G164&gt;0),(H164-G164)/G164,"")</f>
        <v>0.0971917507678807</v>
      </c>
      <c r="M164" s="0" t="str">
        <f aca="false">INDEX('SOC Summary'!$L$3:$L$774,MATCH($A164,'SOC Summary'!$A$3:$A$774,0))</f>
        <v>Moderate</v>
      </c>
      <c r="X164" s="26" t="n">
        <f aca="false">_xlfn.RANK.AVG(D164,$D$5:$D$776,1)</f>
        <v>397.5</v>
      </c>
      <c r="Y164" s="26" t="n">
        <f aca="false">IF(L164="","",_xlfn.RANK.AVG(L164,$L$5:$L$776,1))</f>
        <v>709</v>
      </c>
    </row>
    <row r="165" customFormat="false" ht="15" hidden="false" customHeight="true" outlineLevel="0" collapsed="false">
      <c r="A165" s="0" t="s">
        <v>497</v>
      </c>
      <c r="B165" s="0" t="str">
        <f aca="false">IFERROR(INDEX('BLS OEWS May2025'!$B$3:$B$1396,MATCH($A165,'BLS OEWS May2025'!$A$3:$A$1396,0)),"")</f>
        <v>Electrical Engineers</v>
      </c>
      <c r="C165" s="0" t="str">
        <f aca="false">INDEX('SOC Summary'!$D$3:$D$774,MATCH($A165,'SOC Summary'!$A$3:$A$774,0))</f>
        <v>Engineering</v>
      </c>
      <c r="D165" s="27" t="n">
        <f aca="false">INDEX('SOC Summary'!$H$3:$H$774,MATCH($A165,'SOC Summary'!$A$3:$A$774,0))</f>
        <v>0.36</v>
      </c>
      <c r="E165" s="24" t="n">
        <v>182210</v>
      </c>
      <c r="F165" s="24" t="n">
        <v>185430</v>
      </c>
      <c r="G165" s="24" t="n">
        <v>188790</v>
      </c>
      <c r="H165" s="24" t="n">
        <f aca="false">INDEX('SOC Summary'!$K$3:$K$774,MATCH($A165,'SOC Summary'!$A$3:$A$774,0))</f>
        <v>198750</v>
      </c>
      <c r="I165" s="24" t="n">
        <f aca="false">IF(ISNUMBER(E165),H165-E165,"")</f>
        <v>16540</v>
      </c>
      <c r="J165" s="31" t="n">
        <f aca="false">IF(AND(ISNUMBER(E165),E165&gt;0),(H165-E165)/E165,"")</f>
        <v>0.0907743812084957</v>
      </c>
      <c r="K165" s="24" t="n">
        <f aca="false">IF(ISNUMBER(G165),H165-G165,"")</f>
        <v>9960</v>
      </c>
      <c r="L165" s="31" t="n">
        <f aca="false">IF(AND(ISNUMBER(G165),G165&gt;0),(H165-G165)/G165,"")</f>
        <v>0.0527570316224376</v>
      </c>
      <c r="M165" s="0" t="str">
        <f aca="false">INDEX('SOC Summary'!$L$3:$L$774,MATCH($A165,'SOC Summary'!$A$3:$A$774,0))</f>
        <v>Elevated</v>
      </c>
      <c r="X165" s="26" t="n">
        <f aca="false">_xlfn.RANK.AVG(D165,$D$5:$D$776,1)</f>
        <v>475.5</v>
      </c>
      <c r="Y165" s="26" t="n">
        <f aca="false">IF(L165="","",_xlfn.RANK.AVG(L165,$L$5:$L$776,1))</f>
        <v>612</v>
      </c>
    </row>
    <row r="166" customFormat="false" ht="15" hidden="false" customHeight="true" outlineLevel="0" collapsed="false">
      <c r="A166" s="0" t="s">
        <v>2368</v>
      </c>
      <c r="B166" s="0" t="str">
        <f aca="false">IFERROR(INDEX('BLS OEWS May2025'!$B$3:$B$1396,MATCH($A166,'BLS OEWS May2025'!$A$3:$A$1396,0)),"")</f>
        <v>Laundry and Dry-Cleaning Workers</v>
      </c>
      <c r="C166" s="0" t="str">
        <f aca="false">INDEX('SOC Summary'!$D$3:$D$774,MATCH($A166,'SOC Summary'!$A$3:$A$774,0))</f>
        <v>Production, construction and transportation</v>
      </c>
      <c r="D166" s="27" t="n">
        <f aca="false">INDEX('SOC Summary'!$H$3:$H$774,MATCH($A166,'SOC Summary'!$A$3:$A$774,0))</f>
        <v>0.02</v>
      </c>
      <c r="E166" s="24" t="n">
        <v>175730</v>
      </c>
      <c r="F166" s="24" t="n">
        <v>185000</v>
      </c>
      <c r="G166" s="24" t="n">
        <v>195360</v>
      </c>
      <c r="H166" s="24" t="n">
        <f aca="false">INDEX('SOC Summary'!$K$3:$K$774,MATCH($A166,'SOC Summary'!$A$3:$A$774,0))</f>
        <v>198040</v>
      </c>
      <c r="I166" s="24" t="n">
        <f aca="false">IF(ISNUMBER(E166),H166-E166,"")</f>
        <v>22310</v>
      </c>
      <c r="J166" s="31" t="n">
        <f aca="false">IF(AND(ISNUMBER(E166),E166&gt;0),(H166-E166)/E166,"")</f>
        <v>0.126956125874922</v>
      </c>
      <c r="K166" s="24" t="n">
        <f aca="false">IF(ISNUMBER(G166),H166-G166,"")</f>
        <v>2680</v>
      </c>
      <c r="L166" s="31" t="n">
        <f aca="false">IF(AND(ISNUMBER(G166),G166&gt;0),(H166-G166)/G166,"")</f>
        <v>0.0137182637182637</v>
      </c>
      <c r="M166" s="0" t="str">
        <f aca="false">INDEX('SOC Summary'!$L$3:$L$774,MATCH($A166,'SOC Summary'!$A$3:$A$774,0))</f>
        <v>Low</v>
      </c>
      <c r="X166" s="26" t="n">
        <f aca="false">_xlfn.RANK.AVG(D166,$D$5:$D$776,1)</f>
        <v>63.5</v>
      </c>
      <c r="Y166" s="26" t="n">
        <f aca="false">IF(L166="","",_xlfn.RANK.AVG(L166,$L$5:$L$776,1))</f>
        <v>433</v>
      </c>
    </row>
    <row r="167" customFormat="false" ht="15" hidden="false" customHeight="true" outlineLevel="0" collapsed="false">
      <c r="A167" s="0" t="s">
        <v>1002</v>
      </c>
      <c r="B167" s="0" t="str">
        <f aca="false">IFERROR(INDEX('BLS OEWS May2025'!$B$3:$B$1396,MATCH($A167,'BLS OEWS May2025'!$A$3:$A$1396,0)),"")</f>
        <v>Graphic Designers</v>
      </c>
      <c r="C167" s="0" t="str">
        <f aca="false">INDEX('SOC Summary'!$D$3:$D$774,MATCH($A167,'SOC Summary'!$A$3:$A$774,0))</f>
        <v>Arts, sports and media</v>
      </c>
      <c r="D167" s="27" t="n">
        <f aca="false">INDEX('SOC Summary'!$H$3:$H$774,MATCH($A167,'SOC Summary'!$A$3:$A$774,0))</f>
        <v>0.16</v>
      </c>
      <c r="E167" s="24" t="n">
        <v>211890</v>
      </c>
      <c r="F167" s="24" t="n">
        <v>212720</v>
      </c>
      <c r="G167" s="24" t="n">
        <v>214260</v>
      </c>
      <c r="H167" s="24" t="n">
        <f aca="false">INDEX('SOC Summary'!$K$3:$K$774,MATCH($A167,'SOC Summary'!$A$3:$A$774,0))</f>
        <v>197830</v>
      </c>
      <c r="I167" s="24" t="n">
        <f aca="false">IF(ISNUMBER(E167),H167-E167,"")</f>
        <v>-14060</v>
      </c>
      <c r="J167" s="31" t="n">
        <f aca="false">IF(AND(ISNUMBER(E167),E167&gt;0),(H167-E167)/E167,"")</f>
        <v>-0.0663551842937373</v>
      </c>
      <c r="K167" s="24" t="n">
        <f aca="false">IF(ISNUMBER(G167),H167-G167,"")</f>
        <v>-16430</v>
      </c>
      <c r="L167" s="31" t="n">
        <f aca="false">IF(AND(ISNUMBER(G167),G167&gt;0),(H167-G167)/G167,"")</f>
        <v>-0.0766825352375618</v>
      </c>
      <c r="M167" s="0" t="str">
        <f aca="false">INDEX('SOC Summary'!$L$3:$L$774,MATCH($A167,'SOC Summary'!$A$3:$A$774,0))</f>
        <v>Low</v>
      </c>
      <c r="X167" s="26" t="n">
        <f aca="false">_xlfn.RANK.AVG(D167,$D$5:$D$776,1)</f>
        <v>264</v>
      </c>
      <c r="Y167" s="26" t="n">
        <f aca="false">IF(L167="","",_xlfn.RANK.AVG(L167,$L$5:$L$776,1))</f>
        <v>105</v>
      </c>
    </row>
    <row r="168" customFormat="false" ht="15" hidden="false" customHeight="true" outlineLevel="0" collapsed="false">
      <c r="A168" s="0" t="s">
        <v>1258</v>
      </c>
      <c r="B168" s="0" t="str">
        <f aca="false">IFERROR(INDEX('BLS OEWS May2025'!$B$3:$B$1396,MATCH($A168,'BLS OEWS May2025'!$A$3:$A$1396,0)),"")</f>
        <v>Medical Records Specialists</v>
      </c>
      <c r="C168" s="0" t="str">
        <f aca="false">INDEX('SOC Summary'!$D$3:$D$774,MATCH($A168,'SOC Summary'!$A$3:$A$774,0))</f>
        <v>Health care</v>
      </c>
      <c r="D168" s="27" t="n">
        <f aca="false">INDEX('SOC Summary'!$H$3:$H$774,MATCH($A168,'SOC Summary'!$A$3:$A$774,0))</f>
        <v>0.56</v>
      </c>
      <c r="E168" s="24" t="n">
        <v>187720</v>
      </c>
      <c r="F168" s="24" t="n">
        <v>185690</v>
      </c>
      <c r="G168" s="24" t="n">
        <v>187910</v>
      </c>
      <c r="H168" s="24" t="n">
        <f aca="false">INDEX('SOC Summary'!$K$3:$K$774,MATCH($A168,'SOC Summary'!$A$3:$A$774,0))</f>
        <v>194720</v>
      </c>
      <c r="I168" s="24" t="n">
        <f aca="false">IF(ISNUMBER(E168),H168-E168,"")</f>
        <v>7000</v>
      </c>
      <c r="J168" s="31" t="n">
        <f aca="false">IF(AND(ISNUMBER(E168),E168&gt;0),(H168-E168)/E168,"")</f>
        <v>0.0372895802258683</v>
      </c>
      <c r="K168" s="24" t="n">
        <f aca="false">IF(ISNUMBER(G168),H168-G168,"")</f>
        <v>6810</v>
      </c>
      <c r="L168" s="31" t="n">
        <f aca="false">IF(AND(ISNUMBER(G168),G168&gt;0),(H168-G168)/G168,"")</f>
        <v>0.0362407535522325</v>
      </c>
      <c r="M168" s="0" t="str">
        <f aca="false">INDEX('SOC Summary'!$L$3:$L$774,MATCH($A168,'SOC Summary'!$A$3:$A$774,0))</f>
        <v>High</v>
      </c>
      <c r="X168" s="26" t="n">
        <f aca="false">_xlfn.RANK.AVG(D168,$D$5:$D$776,1)</f>
        <v>699.5</v>
      </c>
      <c r="Y168" s="26" t="n">
        <f aca="false">IF(L168="","",_xlfn.RANK.AVG(L168,$L$5:$L$776,1))</f>
        <v>552</v>
      </c>
    </row>
    <row r="169" customFormat="false" ht="15" hidden="false" customHeight="true" outlineLevel="0" collapsed="false">
      <c r="A169" s="0" t="s">
        <v>1676</v>
      </c>
      <c r="B169" s="0" t="str">
        <f aca="false">IFERROR(INDEX('BLS OEWS May2025'!$B$3:$B$1396,MATCH($A169,'BLS OEWS May2025'!$A$3:$A$1396,0)),"")</f>
        <v>Real Estate Sales Agents</v>
      </c>
      <c r="C169" s="0" t="str">
        <f aca="false">INDEX('SOC Summary'!$D$3:$D$774,MATCH($A169,'SOC Summary'!$A$3:$A$774,0))</f>
        <v>Sales</v>
      </c>
      <c r="D169" s="27" t="n">
        <f aca="false">INDEX('SOC Summary'!$H$3:$H$774,MATCH($A169,'SOC Summary'!$A$3:$A$774,0))</f>
        <v>0.47</v>
      </c>
      <c r="E169" s="24" t="n">
        <v>193010</v>
      </c>
      <c r="F169" s="24" t="n">
        <v>197720</v>
      </c>
      <c r="G169" s="24" t="n">
        <v>190600</v>
      </c>
      <c r="H169" s="24" t="n">
        <f aca="false">INDEX('SOC Summary'!$K$3:$K$774,MATCH($A169,'SOC Summary'!$A$3:$A$774,0))</f>
        <v>193370</v>
      </c>
      <c r="I169" s="24" t="n">
        <f aca="false">IF(ISNUMBER(E169),H169-E169,"")</f>
        <v>360</v>
      </c>
      <c r="J169" s="31" t="n">
        <f aca="false">IF(AND(ISNUMBER(E169),E169&gt;0),(H169-E169)/E169,"")</f>
        <v>0.00186518833221077</v>
      </c>
      <c r="K169" s="24" t="n">
        <f aca="false">IF(ISNUMBER(G169),H169-G169,"")</f>
        <v>2770</v>
      </c>
      <c r="L169" s="31" t="n">
        <f aca="false">IF(AND(ISNUMBER(G169),G169&gt;0),(H169-G169)/G169,"")</f>
        <v>0.0145330535152151</v>
      </c>
      <c r="M169" s="0" t="str">
        <f aca="false">INDEX('SOC Summary'!$L$3:$L$774,MATCH($A169,'SOC Summary'!$A$3:$A$774,0))</f>
        <v>Elevated</v>
      </c>
      <c r="X169" s="26" t="n">
        <f aca="false">_xlfn.RANK.AVG(D169,$D$5:$D$776,1)</f>
        <v>620.5</v>
      </c>
      <c r="Y169" s="26" t="n">
        <f aca="false">IF(L169="","",_xlfn.RANK.AVG(L169,$L$5:$L$776,1))</f>
        <v>440</v>
      </c>
    </row>
    <row r="170" customFormat="false" ht="15" hidden="false" customHeight="true" outlineLevel="0" collapsed="false">
      <c r="A170" s="0" t="s">
        <v>401</v>
      </c>
      <c r="B170" s="0" t="str">
        <f aca="false">IFERROR(INDEX('BLS OEWS May2025'!$B$3:$B$1396,MATCH($A170,'BLS OEWS May2025'!$A$3:$A$1396,0)),"")</f>
        <v>Information Security Analysts</v>
      </c>
      <c r="C170" s="0" t="str">
        <f aca="false">INDEX('SOC Summary'!$D$3:$D$774,MATCH($A170,'SOC Summary'!$A$3:$A$774,0))</f>
        <v>Computer and math</v>
      </c>
      <c r="D170" s="27" t="n">
        <f aca="false">INDEX('SOC Summary'!$H$3:$H$774,MATCH($A170,'SOC Summary'!$A$3:$A$774,0))</f>
        <v>0.5</v>
      </c>
      <c r="E170" s="24" t="n">
        <v>163690</v>
      </c>
      <c r="F170" s="24" t="n">
        <v>175350</v>
      </c>
      <c r="G170" s="24" t="n">
        <v>179430</v>
      </c>
      <c r="H170" s="24" t="n">
        <f aca="false">INDEX('SOC Summary'!$K$3:$K$774,MATCH($A170,'SOC Summary'!$A$3:$A$774,0))</f>
        <v>190650</v>
      </c>
      <c r="I170" s="24" t="n">
        <f aca="false">IF(ISNUMBER(E170),H170-E170,"")</f>
        <v>26960</v>
      </c>
      <c r="J170" s="31" t="n">
        <f aca="false">IF(AND(ISNUMBER(E170),E170&gt;0),(H170-E170)/E170,"")</f>
        <v>0.164701570040931</v>
      </c>
      <c r="K170" s="24" t="n">
        <f aca="false">IF(ISNUMBER(G170),H170-G170,"")</f>
        <v>11220</v>
      </c>
      <c r="L170" s="31" t="n">
        <f aca="false">IF(AND(ISNUMBER(G170),G170&gt;0),(H170-G170)/G170,"")</f>
        <v>0.0625313492726969</v>
      </c>
      <c r="M170" s="0" t="str">
        <f aca="false">INDEX('SOC Summary'!$L$3:$L$774,MATCH($A170,'SOC Summary'!$A$3:$A$774,0))</f>
        <v>High</v>
      </c>
      <c r="X170" s="26" t="n">
        <f aca="false">_xlfn.RANK.AVG(D170,$D$5:$D$776,1)</f>
        <v>654</v>
      </c>
      <c r="Y170" s="26" t="n">
        <f aca="false">IF(L170="","",_xlfn.RANK.AVG(L170,$L$5:$L$776,1))</f>
        <v>645</v>
      </c>
    </row>
    <row r="171" customFormat="false" ht="15" hidden="false" customHeight="true" outlineLevel="0" collapsed="false">
      <c r="A171" s="0" t="s">
        <v>734</v>
      </c>
      <c r="B171" s="0" t="str">
        <f aca="false">IFERROR(INDEX('BLS OEWS May2025'!$B$3:$B$1396,MATCH($A171,'BLS OEWS May2025'!$A$3:$A$1396,0)),"")</f>
        <v>Healthcare Social Workers</v>
      </c>
      <c r="C171" s="0" t="str">
        <f aca="false">INDEX('SOC Summary'!$D$3:$D$774,MATCH($A171,'SOC Summary'!$A$3:$A$774,0))</f>
        <v>Services and other</v>
      </c>
      <c r="D171" s="27" t="n">
        <f aca="false">INDEX('SOC Summary'!$H$3:$H$774,MATCH($A171,'SOC Summary'!$A$3:$A$774,0))</f>
        <v>0.34</v>
      </c>
      <c r="E171" s="24" t="n">
        <v>182420</v>
      </c>
      <c r="F171" s="24" t="n">
        <v>185020</v>
      </c>
      <c r="G171" s="24" t="n">
        <v>185940</v>
      </c>
      <c r="H171" s="24" t="n">
        <f aca="false">INDEX('SOC Summary'!$K$3:$K$774,MATCH($A171,'SOC Summary'!$A$3:$A$774,0))</f>
        <v>187630</v>
      </c>
      <c r="I171" s="24" t="n">
        <f aca="false">IF(ISNUMBER(E171),H171-E171,"")</f>
        <v>5210</v>
      </c>
      <c r="J171" s="31" t="n">
        <f aca="false">IF(AND(ISNUMBER(E171),E171&gt;0),(H171-E171)/E171,"")</f>
        <v>0.0285604648613091</v>
      </c>
      <c r="K171" s="24" t="n">
        <f aca="false">IF(ISNUMBER(G171),H171-G171,"")</f>
        <v>1690</v>
      </c>
      <c r="L171" s="31" t="n">
        <f aca="false">IF(AND(ISNUMBER(G171),G171&gt;0),(H171-G171)/G171,"")</f>
        <v>0.00908895342583629</v>
      </c>
      <c r="M171" s="0" t="str">
        <f aca="false">INDEX('SOC Summary'!$L$3:$L$774,MATCH($A171,'SOC Summary'!$A$3:$A$774,0))</f>
        <v>Moderate</v>
      </c>
      <c r="X171" s="26" t="n">
        <f aca="false">_xlfn.RANK.AVG(D171,$D$5:$D$776,1)</f>
        <v>456</v>
      </c>
      <c r="Y171" s="26" t="n">
        <f aca="false">IF(L171="","",_xlfn.RANK.AVG(L171,$L$5:$L$776,1))</f>
        <v>406</v>
      </c>
    </row>
    <row r="172" customFormat="false" ht="15" hidden="false" customHeight="true" outlineLevel="0" collapsed="false">
      <c r="A172" s="0" t="s">
        <v>428</v>
      </c>
      <c r="B172" s="0" t="str">
        <f aca="false">IFERROR(INDEX('BLS OEWS May2025'!$B$3:$B$1396,MATCH($A172,'BLS OEWS May2025'!$A$3:$A$1396,0)),"")</f>
        <v>Software Quality Assurance Analysts and Testers</v>
      </c>
      <c r="C172" s="0" t="str">
        <f aca="false">INDEX('SOC Summary'!$D$3:$D$774,MATCH($A172,'SOC Summary'!$A$3:$A$774,0))</f>
        <v>Computer and math</v>
      </c>
      <c r="D172" s="27" t="n">
        <f aca="false">INDEX('SOC Summary'!$H$3:$H$774,MATCH($A172,'SOC Summary'!$A$3:$A$774,0))</f>
        <v>0.7</v>
      </c>
      <c r="E172" s="24" t="n">
        <v>196420</v>
      </c>
      <c r="F172" s="24" t="n">
        <v>203040</v>
      </c>
      <c r="G172" s="24" t="n">
        <v>199800</v>
      </c>
      <c r="H172" s="24" t="n">
        <f aca="false">INDEX('SOC Summary'!$K$3:$K$774,MATCH($A172,'SOC Summary'!$A$3:$A$774,0))</f>
        <v>186740</v>
      </c>
      <c r="I172" s="24" t="n">
        <f aca="false">IF(ISNUMBER(E172),H172-E172,"")</f>
        <v>-9680</v>
      </c>
      <c r="J172" s="31" t="n">
        <f aca="false">IF(AND(ISNUMBER(E172),E172&gt;0),(H172-E172)/E172,"")</f>
        <v>-0.0492821504938397</v>
      </c>
      <c r="K172" s="41" t="n">
        <f aca="false">IF(ISNUMBER(G172),H172-G172,"")</f>
        <v>-13060</v>
      </c>
      <c r="L172" s="31" t="n">
        <f aca="false">IF(AND(ISNUMBER(G172),G172&gt;0),(H172-G172)/G172,"")</f>
        <v>-0.0653653653653654</v>
      </c>
      <c r="M172" s="0" t="str">
        <f aca="false">INDEX('SOC Summary'!$L$3:$L$774,MATCH($A172,'SOC Summary'!$A$3:$A$774,0))</f>
        <v>High</v>
      </c>
      <c r="X172" s="26" t="n">
        <f aca="false">_xlfn.RANK.AVG(D172,$D$5:$D$776,1)</f>
        <v>763</v>
      </c>
      <c r="Y172" s="26" t="n">
        <f aca="false">IF(L172="","",_xlfn.RANK.AVG(L172,$L$5:$L$776,1))</f>
        <v>133</v>
      </c>
    </row>
    <row r="173" customFormat="false" ht="15" hidden="false" customHeight="true" outlineLevel="0" collapsed="false">
      <c r="A173" s="0" t="s">
        <v>1145</v>
      </c>
      <c r="B173" s="0" t="str">
        <f aca="false">IFERROR(INDEX('BLS OEWS May2025'!$B$3:$B$1396,MATCH($A173,'BLS OEWS May2025'!$A$3:$A$1396,0)),"")</f>
        <v>Speech-Language Pathologists</v>
      </c>
      <c r="C173" s="0" t="str">
        <f aca="false">INDEX('SOC Summary'!$D$3:$D$774,MATCH($A173,'SOC Summary'!$A$3:$A$774,0))</f>
        <v>Health care</v>
      </c>
      <c r="D173" s="27" t="n">
        <f aca="false">INDEX('SOC Summary'!$H$3:$H$774,MATCH($A173,'SOC Summary'!$A$3:$A$774,0))</f>
        <v>0.46</v>
      </c>
      <c r="E173" s="24" t="n">
        <v>162760</v>
      </c>
      <c r="F173" s="24" t="n">
        <v>172100</v>
      </c>
      <c r="G173" s="24" t="n">
        <v>178790</v>
      </c>
      <c r="H173" s="24" t="n">
        <f aca="false">INDEX('SOC Summary'!$K$3:$K$774,MATCH($A173,'SOC Summary'!$A$3:$A$774,0))</f>
        <v>183390</v>
      </c>
      <c r="I173" s="24" t="n">
        <f aca="false">IF(ISNUMBER(E173),H173-E173,"")</f>
        <v>20630</v>
      </c>
      <c r="J173" s="31" t="n">
        <f aca="false">IF(AND(ISNUMBER(E173),E173&gt;0),(H173-E173)/E173,"")</f>
        <v>0.126751044482674</v>
      </c>
      <c r="K173" s="24" t="n">
        <f aca="false">IF(ISNUMBER(G173),H173-G173,"")</f>
        <v>4600</v>
      </c>
      <c r="L173" s="31" t="n">
        <f aca="false">IF(AND(ISNUMBER(G173),G173&gt;0),(H173-G173)/G173,"")</f>
        <v>0.0257285083058337</v>
      </c>
      <c r="M173" s="0" t="str">
        <f aca="false">INDEX('SOC Summary'!$L$3:$L$774,MATCH($A173,'SOC Summary'!$A$3:$A$774,0))</f>
        <v>Elevated</v>
      </c>
      <c r="X173" s="26" t="n">
        <f aca="false">_xlfn.RANK.AVG(D173,$D$5:$D$776,1)</f>
        <v>610.5</v>
      </c>
      <c r="Y173" s="26" t="n">
        <f aca="false">IF(L173="","",_xlfn.RANK.AVG(L173,$L$5:$L$776,1))</f>
        <v>496</v>
      </c>
    </row>
    <row r="174" customFormat="false" ht="15" hidden="false" customHeight="true" outlineLevel="0" collapsed="false">
      <c r="A174" s="0" t="s">
        <v>1268</v>
      </c>
      <c r="B174" s="0" t="str">
        <f aca="false">IFERROR(INDEX('BLS OEWS May2025'!$B$3:$B$1396,MATCH($A174,'BLS OEWS May2025'!$A$3:$A$1396,0)),"")</f>
        <v>Health Technologists and Technicians, All Other</v>
      </c>
      <c r="C174" s="0" t="str">
        <f aca="false">INDEX('SOC Summary'!$D$3:$D$774,MATCH($A174,'SOC Summary'!$A$3:$A$774,0))</f>
        <v>Health care</v>
      </c>
      <c r="D174" s="27" t="n">
        <f aca="false">INDEX('SOC Summary'!$H$3:$H$774,MATCH($A174,'SOC Summary'!$A$3:$A$774,0))</f>
        <v>0.27</v>
      </c>
      <c r="E174" s="24" t="n">
        <v>162800</v>
      </c>
      <c r="F174" s="24" t="n">
        <v>171110</v>
      </c>
      <c r="G174" s="24" t="n">
        <v>174060</v>
      </c>
      <c r="H174" s="24" t="n">
        <f aca="false">INDEX('SOC Summary'!$K$3:$K$774,MATCH($A174,'SOC Summary'!$A$3:$A$774,0))</f>
        <v>182610</v>
      </c>
      <c r="I174" s="24" t="n">
        <f aca="false">IF(ISNUMBER(E174),H174-E174,"")</f>
        <v>19810</v>
      </c>
      <c r="J174" s="31" t="n">
        <f aca="false">IF(AND(ISNUMBER(E174),E174&gt;0),(H174-E174)/E174,"")</f>
        <v>0.121683046683047</v>
      </c>
      <c r="K174" s="24" t="n">
        <f aca="false">IF(ISNUMBER(G174),H174-G174,"")</f>
        <v>8550</v>
      </c>
      <c r="L174" s="31" t="n">
        <f aca="false">IF(AND(ISNUMBER(G174),G174&gt;0),(H174-G174)/G174,"")</f>
        <v>0.0491209927611169</v>
      </c>
      <c r="M174" s="0" t="str">
        <f aca="false">INDEX('SOC Summary'!$L$3:$L$774,MATCH($A174,'SOC Summary'!$A$3:$A$774,0))</f>
        <v>Moderate</v>
      </c>
      <c r="X174" s="26" t="n">
        <f aca="false">_xlfn.RANK.AVG(D174,$D$5:$D$776,1)</f>
        <v>386</v>
      </c>
      <c r="Y174" s="26" t="n">
        <f aca="false">IF(L174="","",_xlfn.RANK.AVG(L174,$L$5:$L$776,1))</f>
        <v>603</v>
      </c>
    </row>
    <row r="175" customFormat="false" ht="15" hidden="false" customHeight="true" outlineLevel="0" collapsed="false">
      <c r="A175" s="0" t="s">
        <v>1235</v>
      </c>
      <c r="B175" s="0" t="str">
        <f aca="false">IFERROR(INDEX('BLS OEWS May2025'!$B$3:$B$1396,MATCH($A175,'BLS OEWS May2025'!$A$3:$A$1396,0)),"")</f>
        <v>Emergency Medical Technicians</v>
      </c>
      <c r="C175" s="0" t="str">
        <f aca="false">INDEX('SOC Summary'!$D$3:$D$774,MATCH($A175,'SOC Summary'!$A$3:$A$774,0))</f>
        <v>Health care</v>
      </c>
      <c r="D175" s="27" t="n">
        <f aca="false">INDEX('SOC Summary'!$H$3:$H$774,MATCH($A175,'SOC Summary'!$A$3:$A$774,0))</f>
        <v>0.21</v>
      </c>
      <c r="E175" s="24" t="n">
        <v>167720</v>
      </c>
      <c r="F175" s="24" t="n">
        <v>167040</v>
      </c>
      <c r="G175" s="24" t="n">
        <v>177980</v>
      </c>
      <c r="H175" s="24" t="n">
        <f aca="false">INDEX('SOC Summary'!$K$3:$K$774,MATCH($A175,'SOC Summary'!$A$3:$A$774,0))</f>
        <v>180510</v>
      </c>
      <c r="I175" s="24" t="n">
        <f aca="false">IF(ISNUMBER(E175),H175-E175,"")</f>
        <v>12790</v>
      </c>
      <c r="J175" s="31" t="n">
        <f aca="false">IF(AND(ISNUMBER(E175),E175&gt;0),(H175-E175)/E175,"")</f>
        <v>0.0762580491295016</v>
      </c>
      <c r="K175" s="24" t="n">
        <f aca="false">IF(ISNUMBER(G175),H175-G175,"")</f>
        <v>2530</v>
      </c>
      <c r="L175" s="31" t="n">
        <f aca="false">IF(AND(ISNUMBER(G175),G175&gt;0),(H175-G175)/G175,"")</f>
        <v>0.0142150803461063</v>
      </c>
      <c r="M175" s="0" t="str">
        <f aca="false">INDEX('SOC Summary'!$L$3:$L$774,MATCH($A175,'SOC Summary'!$A$3:$A$774,0))</f>
        <v>Moderate</v>
      </c>
      <c r="X175" s="26" t="n">
        <f aca="false">_xlfn.RANK.AVG(D175,$D$5:$D$776,1)</f>
        <v>327</v>
      </c>
      <c r="Y175" s="26" t="n">
        <f aca="false">IF(L175="","",_xlfn.RANK.AVG(L175,$L$5:$L$776,1))</f>
        <v>436</v>
      </c>
    </row>
    <row r="176" customFormat="false" ht="15" hidden="false" customHeight="true" outlineLevel="0" collapsed="false">
      <c r="A176" s="0" t="s">
        <v>247</v>
      </c>
      <c r="B176" s="0" t="str">
        <f aca="false">IFERROR(INDEX('BLS OEWS May2025'!$B$3:$B$1396,MATCH($A176,'BLS OEWS May2025'!$A$3:$A$1396,0)),"")</f>
        <v>Education Administrators, Postsecondary</v>
      </c>
      <c r="C176" s="0" t="str">
        <f aca="false">INDEX('SOC Summary'!$D$3:$D$774,MATCH($A176,'SOC Summary'!$A$3:$A$774,0))</f>
        <v>Management</v>
      </c>
      <c r="D176" s="27" t="n">
        <f aca="false">INDEX('SOC Summary'!$H$3:$H$774,MATCH($A176,'SOC Summary'!$A$3:$A$774,0))</f>
        <v>0.43</v>
      </c>
      <c r="E176" s="24" t="n">
        <v>167060</v>
      </c>
      <c r="F176" s="24" t="n">
        <v>167270</v>
      </c>
      <c r="G176" s="24" t="n">
        <v>176420</v>
      </c>
      <c r="H176" s="24" t="n">
        <f aca="false">INDEX('SOC Summary'!$K$3:$K$774,MATCH($A176,'SOC Summary'!$A$3:$A$774,0))</f>
        <v>180470</v>
      </c>
      <c r="I176" s="24" t="n">
        <f aca="false">IF(ISNUMBER(E176),H176-E176,"")</f>
        <v>13410</v>
      </c>
      <c r="J176" s="31" t="n">
        <f aca="false">IF(AND(ISNUMBER(E176),E176&gt;0),(H176-E176)/E176,"")</f>
        <v>0.0802705614749192</v>
      </c>
      <c r="K176" s="24" t="n">
        <f aca="false">IF(ISNUMBER(G176),H176-G176,"")</f>
        <v>4050</v>
      </c>
      <c r="L176" s="31" t="n">
        <f aca="false">IF(AND(ISNUMBER(G176),G176&gt;0),(H176-G176)/G176,"")</f>
        <v>0.0229565808865208</v>
      </c>
      <c r="M176" s="0" t="str">
        <f aca="false">INDEX('SOC Summary'!$L$3:$L$774,MATCH($A176,'SOC Summary'!$A$3:$A$774,0))</f>
        <v>Elevated</v>
      </c>
      <c r="X176" s="26" t="n">
        <f aca="false">_xlfn.RANK.AVG(D176,$D$5:$D$776,1)</f>
        <v>571</v>
      </c>
      <c r="Y176" s="26" t="n">
        <f aca="false">IF(L176="","",_xlfn.RANK.AVG(L176,$L$5:$L$776,1))</f>
        <v>483</v>
      </c>
    </row>
    <row r="177" customFormat="false" ht="15" hidden="false" customHeight="true" outlineLevel="0" collapsed="false">
      <c r="A177" s="0" t="s">
        <v>1746</v>
      </c>
      <c r="B177" s="0" t="str">
        <f aca="false">IFERROR(INDEX('BLS OEWS May2025'!$B$3:$B$1396,MATCH($A177,'BLS OEWS May2025'!$A$3:$A$1396,0)),"")</f>
        <v>Court, Municipal, and License Clerks</v>
      </c>
      <c r="C177" s="0" t="str">
        <f aca="false">INDEX('SOC Summary'!$D$3:$D$774,MATCH($A177,'SOC Summary'!$A$3:$A$774,0))</f>
        <v>Office support</v>
      </c>
      <c r="D177" s="27" t="n">
        <f aca="false">INDEX('SOC Summary'!$H$3:$H$774,MATCH($A177,'SOC Summary'!$A$3:$A$774,0))</f>
        <v>0.76</v>
      </c>
      <c r="E177" s="24" t="n">
        <v>159760</v>
      </c>
      <c r="F177" s="24" t="n">
        <v>157960</v>
      </c>
      <c r="G177" s="24" t="n">
        <v>170010</v>
      </c>
      <c r="H177" s="24" t="n">
        <f aca="false">INDEX('SOC Summary'!$K$3:$K$774,MATCH($A177,'SOC Summary'!$A$3:$A$774,0))</f>
        <v>179750</v>
      </c>
      <c r="I177" s="24" t="n">
        <f aca="false">IF(ISNUMBER(E177),H177-E177,"")</f>
        <v>19990</v>
      </c>
      <c r="J177" s="31" t="n">
        <f aca="false">IF(AND(ISNUMBER(E177),E177&gt;0),(H177-E177)/E177,"")</f>
        <v>0.125125187781673</v>
      </c>
      <c r="K177" s="24" t="n">
        <f aca="false">IF(ISNUMBER(G177),H177-G177,"")</f>
        <v>9740</v>
      </c>
      <c r="L177" s="31" t="n">
        <f aca="false">IF(AND(ISNUMBER(G177),G177&gt;0),(H177-G177)/G177,"")</f>
        <v>0.0572907476030822</v>
      </c>
      <c r="M177" s="0" t="str">
        <f aca="false">INDEX('SOC Summary'!$L$3:$L$774,MATCH($A177,'SOC Summary'!$A$3:$A$774,0))</f>
        <v>High</v>
      </c>
      <c r="X177" s="26" t="n">
        <f aca="false">_xlfn.RANK.AVG(D177,$D$5:$D$776,1)</f>
        <v>770</v>
      </c>
      <c r="Y177" s="26" t="n">
        <f aca="false">IF(L177="","",_xlfn.RANK.AVG(L177,$L$5:$L$776,1))</f>
        <v>631</v>
      </c>
    </row>
    <row r="178" customFormat="false" ht="15" hidden="false" customHeight="true" outlineLevel="0" collapsed="false">
      <c r="A178" s="0" t="s">
        <v>414</v>
      </c>
      <c r="B178" s="0" t="str">
        <f aca="false">IFERROR(INDEX('BLS OEWS May2025'!$B$3:$B$1396,MATCH($A178,'BLS OEWS May2025'!$A$3:$A$1396,0)),"")</f>
        <v>Computer Network Architects</v>
      </c>
      <c r="C178" s="0" t="str">
        <f aca="false">INDEX('SOC Summary'!$D$3:$D$774,MATCH($A178,'SOC Summary'!$A$3:$A$774,0))</f>
        <v>Computer and math</v>
      </c>
      <c r="D178" s="27" t="n">
        <f aca="false">INDEX('SOC Summary'!$H$3:$H$774,MATCH($A178,'SOC Summary'!$A$3:$A$774,0))</f>
        <v>0.495</v>
      </c>
      <c r="E178" s="24" t="n">
        <v>173920</v>
      </c>
      <c r="F178" s="24" t="n">
        <v>174100</v>
      </c>
      <c r="G178" s="24" t="n">
        <v>177010</v>
      </c>
      <c r="H178" s="24" t="n">
        <f aca="false">INDEX('SOC Summary'!$K$3:$K$774,MATCH($A178,'SOC Summary'!$A$3:$A$774,0))</f>
        <v>179740</v>
      </c>
      <c r="I178" s="24" t="n">
        <f aca="false">IF(ISNUMBER(E178),H178-E178,"")</f>
        <v>5820</v>
      </c>
      <c r="J178" s="31" t="n">
        <f aca="false">IF(AND(ISNUMBER(E178),E178&gt;0),(H178-E178)/E178,"")</f>
        <v>0.0334636614535419</v>
      </c>
      <c r="K178" s="24" t="n">
        <f aca="false">IF(ISNUMBER(G178),H178-G178,"")</f>
        <v>2730</v>
      </c>
      <c r="L178" s="31" t="n">
        <f aca="false">IF(AND(ISNUMBER(G178),G178&gt;0),(H178-G178)/G178,"")</f>
        <v>0.0154228574656799</v>
      </c>
      <c r="M178" s="0" t="str">
        <f aca="false">INDEX('SOC Summary'!$L$3:$L$774,MATCH($A178,'SOC Summary'!$A$3:$A$774,0))</f>
        <v>Elevated</v>
      </c>
      <c r="X178" s="26" t="n">
        <f aca="false">_xlfn.RANK.AVG(D178,$D$5:$D$776,1)</f>
        <v>649</v>
      </c>
      <c r="Y178" s="26" t="n">
        <f aca="false">IF(L178="","",_xlfn.RANK.AVG(L178,$L$5:$L$776,1))</f>
        <v>443</v>
      </c>
    </row>
    <row r="179" customFormat="false" ht="15" hidden="false" customHeight="true" outlineLevel="0" collapsed="false">
      <c r="A179" s="0" t="s">
        <v>1478</v>
      </c>
      <c r="B179" s="0" t="str">
        <f aca="false">IFERROR(INDEX('BLS OEWS May2025'!$B$3:$B$1396,MATCH($A179,'BLS OEWS May2025'!$A$3:$A$1396,0)),"")</f>
        <v>First-Line Supervisors of Housekeeping and Janitorial Workers</v>
      </c>
      <c r="C179" s="0" t="str">
        <f aca="false">INDEX('SOC Summary'!$D$3:$D$774,MATCH($A179,'SOC Summary'!$A$3:$A$774,0))</f>
        <v>Services and other</v>
      </c>
      <c r="D179" s="27" t="n">
        <f aca="false">INDEX('SOC Summary'!$H$3:$H$774,MATCH($A179,'SOC Summary'!$A$3:$A$774,0))</f>
        <v>0.43</v>
      </c>
      <c r="E179" s="24" t="n">
        <v>165750</v>
      </c>
      <c r="F179" s="24" t="n">
        <v>171120</v>
      </c>
      <c r="G179" s="24" t="n">
        <v>174660</v>
      </c>
      <c r="H179" s="24" t="n">
        <f aca="false">INDEX('SOC Summary'!$K$3:$K$774,MATCH($A179,'SOC Summary'!$A$3:$A$774,0))</f>
        <v>178760</v>
      </c>
      <c r="I179" s="24" t="n">
        <f aca="false">IF(ISNUMBER(E179),H179-E179,"")</f>
        <v>13010</v>
      </c>
      <c r="J179" s="31" t="n">
        <f aca="false">IF(AND(ISNUMBER(E179),E179&gt;0),(H179-E179)/E179,"")</f>
        <v>0.0784917043740573</v>
      </c>
      <c r="K179" s="24" t="n">
        <f aca="false">IF(ISNUMBER(G179),H179-G179,"")</f>
        <v>4100</v>
      </c>
      <c r="L179" s="31" t="n">
        <f aca="false">IF(AND(ISNUMBER(G179),G179&gt;0),(H179-G179)/G179,"")</f>
        <v>0.0234741784037559</v>
      </c>
      <c r="M179" s="0" t="str">
        <f aca="false">INDEX('SOC Summary'!$L$3:$L$774,MATCH($A179,'SOC Summary'!$A$3:$A$774,0))</f>
        <v>Elevated</v>
      </c>
      <c r="X179" s="26" t="n">
        <f aca="false">_xlfn.RANK.AVG(D179,$D$5:$D$776,1)</f>
        <v>571</v>
      </c>
      <c r="Y179" s="26" t="n">
        <f aca="false">IF(L179="","",_xlfn.RANK.AVG(L179,$L$5:$L$776,1))</f>
        <v>484</v>
      </c>
    </row>
    <row r="180" customFormat="false" ht="15" hidden="false" customHeight="true" outlineLevel="0" collapsed="false">
      <c r="A180" s="0" t="s">
        <v>2147</v>
      </c>
      <c r="B180" s="0" t="str">
        <f aca="false">IFERROR(INDEX('BLS OEWS May2025'!$B$3:$B$1396,MATCH($A180,'BLS OEWS May2025'!$A$3:$A$1396,0)),"")</f>
        <v>Mobile Heavy Equipment Mechanics, Except Engines</v>
      </c>
      <c r="C180" s="0" t="str">
        <f aca="false">INDEX('SOC Summary'!$D$3:$D$774,MATCH($A180,'SOC Summary'!$A$3:$A$774,0))</f>
        <v>Services and other</v>
      </c>
      <c r="D180" s="27" t="n">
        <f aca="false">INDEX('SOC Summary'!$H$3:$H$774,MATCH($A180,'SOC Summary'!$A$3:$A$774,0))</f>
        <v>0.1</v>
      </c>
      <c r="E180" s="24" t="n">
        <v>158350</v>
      </c>
      <c r="F180" s="24" t="n">
        <v>177280</v>
      </c>
      <c r="G180" s="24" t="n">
        <v>180270</v>
      </c>
      <c r="H180" s="24" t="n">
        <f aca="false">INDEX('SOC Summary'!$K$3:$K$774,MATCH($A180,'SOC Summary'!$A$3:$A$774,0))</f>
        <v>176600</v>
      </c>
      <c r="I180" s="24" t="n">
        <f aca="false">IF(ISNUMBER(E180),H180-E180,"")</f>
        <v>18250</v>
      </c>
      <c r="J180" s="31" t="n">
        <f aca="false">IF(AND(ISNUMBER(E180),E180&gt;0),(H180-E180)/E180,"")</f>
        <v>0.115251026207768</v>
      </c>
      <c r="K180" s="24" t="n">
        <f aca="false">IF(ISNUMBER(G180),H180-G180,"")</f>
        <v>-3670</v>
      </c>
      <c r="L180" s="31" t="n">
        <f aca="false">IF(AND(ISNUMBER(G180),G180&gt;0),(H180-G180)/G180,"")</f>
        <v>-0.0203583513618461</v>
      </c>
      <c r="M180" s="0" t="str">
        <f aca="false">INDEX('SOC Summary'!$L$3:$L$774,MATCH($A180,'SOC Summary'!$A$3:$A$774,0))</f>
        <v>Low</v>
      </c>
      <c r="X180" s="26" t="n">
        <f aca="false">_xlfn.RANK.AVG(D180,$D$5:$D$776,1)</f>
        <v>173.5</v>
      </c>
      <c r="Y180" s="26" t="n">
        <f aca="false">IF(L180="","",_xlfn.RANK.AVG(L180,$L$5:$L$776,1))</f>
        <v>276</v>
      </c>
    </row>
    <row r="181" customFormat="false" ht="15" hidden="false" customHeight="true" outlineLevel="0" collapsed="false">
      <c r="A181" s="0" t="s">
        <v>2231</v>
      </c>
      <c r="B181" s="0" t="str">
        <f aca="false">IFERROR(INDEX('BLS OEWS May2025'!$B$3:$B$1396,MATCH($A181,'BLS OEWS May2025'!$A$3:$A$1396,0)),"")</f>
        <v>Installation, Maintenance, and Repair Workers, All Other</v>
      </c>
      <c r="C181" s="0" t="str">
        <f aca="false">INDEX('SOC Summary'!$D$3:$D$774,MATCH($A181,'SOC Summary'!$A$3:$A$774,0))</f>
        <v>Services and other</v>
      </c>
      <c r="D181" s="27" t="n">
        <f aca="false">INDEX('SOC Summary'!$H$3:$H$774,MATCH($A181,'SOC Summary'!$A$3:$A$774,0))</f>
        <v>0.17</v>
      </c>
      <c r="E181" s="24" t="n">
        <v>172980</v>
      </c>
      <c r="F181" s="24" t="n">
        <v>175860</v>
      </c>
      <c r="G181" s="24" t="n">
        <v>183690</v>
      </c>
      <c r="H181" s="24" t="n">
        <f aca="false">INDEX('SOC Summary'!$K$3:$K$774,MATCH($A181,'SOC Summary'!$A$3:$A$774,0))</f>
        <v>176300</v>
      </c>
      <c r="I181" s="24" t="n">
        <f aca="false">IF(ISNUMBER(E181),H181-E181,"")</f>
        <v>3320</v>
      </c>
      <c r="J181" s="31" t="n">
        <f aca="false">IF(AND(ISNUMBER(E181),E181&gt;0),(H181-E181)/E181,"")</f>
        <v>0.0191929702855822</v>
      </c>
      <c r="K181" s="24" t="n">
        <f aca="false">IF(ISNUMBER(G181),H181-G181,"")</f>
        <v>-7390</v>
      </c>
      <c r="L181" s="31" t="n">
        <f aca="false">IF(AND(ISNUMBER(G181),G181&gt;0),(H181-G181)/G181,"")</f>
        <v>-0.0402308236703141</v>
      </c>
      <c r="M181" s="0" t="str">
        <f aca="false">INDEX('SOC Summary'!$L$3:$L$774,MATCH($A181,'SOC Summary'!$A$3:$A$774,0))</f>
        <v>Low</v>
      </c>
      <c r="X181" s="26" t="n">
        <f aca="false">_xlfn.RANK.AVG(D181,$D$5:$D$776,1)</f>
        <v>276</v>
      </c>
      <c r="Y181" s="26" t="n">
        <f aca="false">IF(L181="","",_xlfn.RANK.AVG(L181,$L$5:$L$776,1))</f>
        <v>200</v>
      </c>
    </row>
    <row r="182" customFormat="false" ht="15" hidden="false" customHeight="true" outlineLevel="0" collapsed="false">
      <c r="A182" s="0" t="s">
        <v>939</v>
      </c>
      <c r="B182" s="0" t="str">
        <f aca="false">IFERROR(INDEX('BLS OEWS May2025'!$B$3:$B$1396,MATCH($A182,'BLS OEWS May2025'!$A$3:$A$1396,0)),"")</f>
        <v>Tutors</v>
      </c>
      <c r="C182" s="0" t="str">
        <f aca="false">INDEX('SOC Summary'!$D$3:$D$774,MATCH($A182,'SOC Summary'!$A$3:$A$774,0))</f>
        <v>Educational instruction</v>
      </c>
      <c r="D182" s="27" t="n">
        <f aca="false">INDEX('SOC Summary'!$H$3:$H$774,MATCH($A182,'SOC Summary'!$A$3:$A$774,0))</f>
        <v>0.67</v>
      </c>
      <c r="E182" s="24" t="n">
        <v>174980</v>
      </c>
      <c r="F182" s="24" t="n">
        <v>162300</v>
      </c>
      <c r="G182" s="24" t="n">
        <v>174660</v>
      </c>
      <c r="H182" s="24" t="n">
        <f aca="false">INDEX('SOC Summary'!$K$3:$K$774,MATCH($A182,'SOC Summary'!$A$3:$A$774,0))</f>
        <v>175070</v>
      </c>
      <c r="I182" s="24" t="n">
        <f aca="false">IF(ISNUMBER(E182),H182-E182,"")</f>
        <v>90</v>
      </c>
      <c r="J182" s="31" t="n">
        <f aca="false">IF(AND(ISNUMBER(E182),E182&gt;0),(H182-E182)/E182,"")</f>
        <v>0.000514344496513887</v>
      </c>
      <c r="K182" s="41" t="n">
        <f aca="false">IF(ISNUMBER(G182),H182-G182,"")</f>
        <v>410</v>
      </c>
      <c r="L182" s="31" t="n">
        <f aca="false">IF(AND(ISNUMBER(G182),G182&gt;0),(H182-G182)/G182,"")</f>
        <v>0.00234741784037559</v>
      </c>
      <c r="M182" s="0" t="str">
        <f aca="false">INDEX('SOC Summary'!$L$3:$L$774,MATCH($A182,'SOC Summary'!$A$3:$A$774,0))</f>
        <v>High</v>
      </c>
      <c r="X182" s="26" t="n">
        <f aca="false">_xlfn.RANK.AVG(D182,$D$5:$D$776,1)</f>
        <v>753.5</v>
      </c>
      <c r="Y182" s="26" t="n">
        <f aca="false">IF(L182="","",_xlfn.RANK.AVG(L182,$L$5:$L$776,1))</f>
        <v>370</v>
      </c>
    </row>
    <row r="183" customFormat="false" ht="15" hidden="false" customHeight="true" outlineLevel="0" collapsed="false">
      <c r="A183" s="0" t="s">
        <v>2282</v>
      </c>
      <c r="B183" s="0" t="str">
        <f aca="false">IFERROR(INDEX('BLS OEWS May2025'!$B$3:$B$1396,MATCH($A183,'BLS OEWS May2025'!$A$3:$A$1396,0)),"")</f>
        <v>Food Batchmakers</v>
      </c>
      <c r="C183" s="0" t="str">
        <f aca="false">INDEX('SOC Summary'!$D$3:$D$774,MATCH($A183,'SOC Summary'!$A$3:$A$774,0))</f>
        <v>Production, construction and transportation</v>
      </c>
      <c r="D183" s="27" t="n">
        <f aca="false">INDEX('SOC Summary'!$H$3:$H$774,MATCH($A183,'SOC Summary'!$A$3:$A$774,0))</f>
        <v>0.14</v>
      </c>
      <c r="E183" s="24" t="n">
        <v>166520</v>
      </c>
      <c r="F183" s="24" t="n">
        <v>169190</v>
      </c>
      <c r="G183" s="24" t="n">
        <v>171660</v>
      </c>
      <c r="H183" s="24" t="n">
        <f aca="false">INDEX('SOC Summary'!$K$3:$K$774,MATCH($A183,'SOC Summary'!$A$3:$A$774,0))</f>
        <v>174520</v>
      </c>
      <c r="I183" s="24" t="n">
        <f aca="false">IF(ISNUMBER(E183),H183-E183,"")</f>
        <v>8000</v>
      </c>
      <c r="J183" s="31" t="n">
        <f aca="false">IF(AND(ISNUMBER(E183),E183&gt;0),(H183-E183)/E183,"")</f>
        <v>0.0480422772039395</v>
      </c>
      <c r="K183" s="24" t="n">
        <f aca="false">IF(ISNUMBER(G183),H183-G183,"")</f>
        <v>2860</v>
      </c>
      <c r="L183" s="31" t="n">
        <f aca="false">IF(AND(ISNUMBER(G183),G183&gt;0),(H183-G183)/G183,"")</f>
        <v>0.0166608411977164</v>
      </c>
      <c r="M183" s="0" t="str">
        <f aca="false">INDEX('SOC Summary'!$L$3:$L$774,MATCH($A183,'SOC Summary'!$A$3:$A$774,0))</f>
        <v>Low</v>
      </c>
      <c r="X183" s="26" t="n">
        <f aca="false">_xlfn.RANK.AVG(D183,$D$5:$D$776,1)</f>
        <v>237</v>
      </c>
      <c r="Y183" s="26" t="n">
        <f aca="false">IF(L183="","",_xlfn.RANK.AVG(L183,$L$5:$L$776,1))</f>
        <v>446</v>
      </c>
    </row>
    <row r="184" customFormat="false" ht="15" hidden="false" customHeight="true" outlineLevel="0" collapsed="false">
      <c r="A184" s="0" t="s">
        <v>599</v>
      </c>
      <c r="B184" s="0" t="str">
        <f aca="false">IFERROR(INDEX('BLS OEWS May2025'!$B$3:$B$1396,MATCH($A184,'BLS OEWS May2025'!$A$3:$A$1396,0)),"")</f>
        <v>Medical Scientists, Except Epidemiologists</v>
      </c>
      <c r="C184" s="0" t="str">
        <f aca="false">INDEX('SOC Summary'!$D$3:$D$774,MATCH($A184,'SOC Summary'!$A$3:$A$774,0))</f>
        <v>Life, physical, and social science</v>
      </c>
      <c r="D184" s="27" t="n">
        <f aca="false">INDEX('SOC Summary'!$H$3:$H$774,MATCH($A184,'SOC Summary'!$A$3:$A$774,0))</f>
        <v>0.46</v>
      </c>
      <c r="E184" s="24" t="n">
        <v>110550</v>
      </c>
      <c r="F184" s="24" t="n">
        <v>136620</v>
      </c>
      <c r="G184" s="24" t="n">
        <v>156300</v>
      </c>
      <c r="H184" s="24" t="n">
        <f aca="false">INDEX('SOC Summary'!$K$3:$K$774,MATCH($A184,'SOC Summary'!$A$3:$A$774,0))</f>
        <v>172340</v>
      </c>
      <c r="I184" s="24" t="n">
        <f aca="false">IF(ISNUMBER(E184),H184-E184,"")</f>
        <v>61790</v>
      </c>
      <c r="J184" s="31" t="n">
        <f aca="false">IF(AND(ISNUMBER(E184),E184&gt;0),(H184-E184)/E184,"")</f>
        <v>0.558932609678878</v>
      </c>
      <c r="K184" s="24" t="n">
        <f aca="false">IF(ISNUMBER(G184),H184-G184,"")</f>
        <v>16040</v>
      </c>
      <c r="L184" s="31" t="n">
        <f aca="false">IF(AND(ISNUMBER(G184),G184&gt;0),(H184-G184)/G184,"")</f>
        <v>0.102623160588612</v>
      </c>
      <c r="M184" s="0" t="str">
        <f aca="false">INDEX('SOC Summary'!$L$3:$L$774,MATCH($A184,'SOC Summary'!$A$3:$A$774,0))</f>
        <v>Elevated</v>
      </c>
      <c r="X184" s="26" t="n">
        <f aca="false">_xlfn.RANK.AVG(D184,$D$5:$D$776,1)</f>
        <v>610.5</v>
      </c>
      <c r="Y184" s="26" t="n">
        <f aca="false">IF(L184="","",_xlfn.RANK.AVG(L184,$L$5:$L$776,1))</f>
        <v>715</v>
      </c>
    </row>
    <row r="185" customFormat="false" ht="15" hidden="false" customHeight="true" outlineLevel="0" collapsed="false">
      <c r="A185" s="0" t="s">
        <v>2300</v>
      </c>
      <c r="B185" s="0" t="str">
        <f aca="false">IFERROR(INDEX('BLS OEWS May2025'!$B$3:$B$1396,MATCH($A185,'BLS OEWS May2025'!$A$3:$A$1396,0)),"")</f>
        <v>Cutting, Punching, and Press Machine Setters, Operators, and Tenders, Metal and Plastic</v>
      </c>
      <c r="C185" s="0" t="str">
        <f aca="false">INDEX('SOC Summary'!$D$3:$D$774,MATCH($A185,'SOC Summary'!$A$3:$A$774,0))</f>
        <v>Production, construction and transportation</v>
      </c>
      <c r="D185" s="27" t="n">
        <f aca="false">INDEX('SOC Summary'!$H$3:$H$774,MATCH($A185,'SOC Summary'!$A$3:$A$774,0))</f>
        <v>0.02</v>
      </c>
      <c r="E185" s="24" t="n">
        <v>182460</v>
      </c>
      <c r="F185" s="24" t="n">
        <v>179230</v>
      </c>
      <c r="G185" s="24" t="n">
        <v>174430</v>
      </c>
      <c r="H185" s="24" t="n">
        <f aca="false">INDEX('SOC Summary'!$K$3:$K$774,MATCH($A185,'SOC Summary'!$A$3:$A$774,0))</f>
        <v>171200</v>
      </c>
      <c r="I185" s="24" t="n">
        <f aca="false">IF(ISNUMBER(E185),H185-E185,"")</f>
        <v>-11260</v>
      </c>
      <c r="J185" s="31" t="n">
        <f aca="false">IF(AND(ISNUMBER(E185),E185&gt;0),(H185-E185)/E185,"")</f>
        <v>-0.0617121560890058</v>
      </c>
      <c r="K185" s="24" t="n">
        <f aca="false">IF(ISNUMBER(G185),H185-G185,"")</f>
        <v>-3230</v>
      </c>
      <c r="L185" s="31" t="n">
        <f aca="false">IF(AND(ISNUMBER(G185),G185&gt;0),(H185-G185)/G185,"")</f>
        <v>-0.0185174568594852</v>
      </c>
      <c r="M185" s="0" t="str">
        <f aca="false">INDEX('SOC Summary'!$L$3:$L$774,MATCH($A185,'SOC Summary'!$A$3:$A$774,0))</f>
        <v>Low</v>
      </c>
      <c r="X185" s="26" t="n">
        <f aca="false">_xlfn.RANK.AVG(D185,$D$5:$D$776,1)</f>
        <v>63.5</v>
      </c>
      <c r="Y185" s="26" t="n">
        <f aca="false">IF(L185="","",_xlfn.RANK.AVG(L185,$L$5:$L$776,1))</f>
        <v>286</v>
      </c>
    </row>
    <row r="186" customFormat="false" ht="15" hidden="false" customHeight="true" outlineLevel="0" collapsed="false">
      <c r="A186" s="0" t="s">
        <v>2516</v>
      </c>
      <c r="B186" s="0" t="str">
        <f aca="false">IFERROR(INDEX('BLS OEWS May2025'!$B$3:$B$1396,MATCH($A186,'BLS OEWS May2025'!$A$3:$A$1396,0)),"")</f>
        <v>Computer Numerically Controlled Tool Operators</v>
      </c>
      <c r="C186" s="0" t="str">
        <f aca="false">INDEX('SOC Summary'!$D$3:$D$774,MATCH($A186,'SOC Summary'!$A$3:$A$774,0))</f>
        <v>Production, construction and transportation</v>
      </c>
      <c r="D186" s="27" t="n">
        <f aca="false">INDEX('SOC Summary'!$H$3:$H$774,MATCH($A186,'SOC Summary'!$A$3:$A$774,0))</f>
        <v>0.16</v>
      </c>
      <c r="E186" s="24" t="n">
        <v>179360</v>
      </c>
      <c r="F186" s="24" t="n">
        <v>187670</v>
      </c>
      <c r="G186" s="24" t="n">
        <v>176950</v>
      </c>
      <c r="H186" s="24" t="n">
        <f aca="false">INDEX('SOC Summary'!$K$3:$K$774,MATCH($A186,'SOC Summary'!$A$3:$A$774,0))</f>
        <v>169450</v>
      </c>
      <c r="I186" s="24" t="n">
        <f aca="false">IF(ISNUMBER(E186),H186-E186,"")</f>
        <v>-9910</v>
      </c>
      <c r="J186" s="31" t="n">
        <f aca="false">IF(AND(ISNUMBER(E186),E186&gt;0),(H186-E186)/E186,"")</f>
        <v>-0.0552520071364853</v>
      </c>
      <c r="K186" s="24" t="n">
        <f aca="false">IF(ISNUMBER(G186),H186-G186,"")</f>
        <v>-7500</v>
      </c>
      <c r="L186" s="31" t="n">
        <f aca="false">IF(AND(ISNUMBER(G186),G186&gt;0),(H186-G186)/G186,"")</f>
        <v>-0.0423848544786663</v>
      </c>
      <c r="M186" s="0" t="str">
        <f aca="false">INDEX('SOC Summary'!$L$3:$L$774,MATCH($A186,'SOC Summary'!$A$3:$A$774,0))</f>
        <v>Low</v>
      </c>
      <c r="X186" s="26" t="n">
        <f aca="false">_xlfn.RANK.AVG(D186,$D$5:$D$776,1)</f>
        <v>264</v>
      </c>
      <c r="Y186" s="26" t="n">
        <f aca="false">IF(L186="","",_xlfn.RANK.AVG(L186,$L$5:$L$776,1))</f>
        <v>190</v>
      </c>
    </row>
    <row r="187" customFormat="false" ht="15" hidden="false" customHeight="true" outlineLevel="0" collapsed="false">
      <c r="A187" s="0" t="s">
        <v>2536</v>
      </c>
      <c r="B187" s="0" t="str">
        <f aca="false">IFERROR(INDEX('BLS OEWS May2025'!$B$3:$B$1396,MATCH($A187,'BLS OEWS May2025'!$A$3:$A$1396,0)),"")</f>
        <v>Helpers--Production Workers</v>
      </c>
      <c r="C187" s="0" t="str">
        <f aca="false">INDEX('SOC Summary'!$D$3:$D$774,MATCH($A187,'SOC Summary'!$A$3:$A$774,0))</f>
        <v>Production, construction and transportation</v>
      </c>
      <c r="D187" s="27" t="n">
        <f aca="false">INDEX('SOC Summary'!$H$3:$H$774,MATCH($A187,'SOC Summary'!$A$3:$A$774,0))</f>
        <v>0.03</v>
      </c>
      <c r="E187" s="24" t="n">
        <v>190680</v>
      </c>
      <c r="F187" s="24" t="n">
        <v>181810</v>
      </c>
      <c r="G187" s="24" t="n">
        <v>167490</v>
      </c>
      <c r="H187" s="24" t="n">
        <f aca="false">INDEX('SOC Summary'!$K$3:$K$774,MATCH($A187,'SOC Summary'!$A$3:$A$774,0))</f>
        <v>165700</v>
      </c>
      <c r="I187" s="24" t="n">
        <f aca="false">IF(ISNUMBER(E187),H187-E187,"")</f>
        <v>-24980</v>
      </c>
      <c r="J187" s="31" t="n">
        <f aca="false">IF(AND(ISNUMBER(E187),E187&gt;0),(H187-E187)/E187,"")</f>
        <v>-0.131004824837424</v>
      </c>
      <c r="K187" s="24" t="n">
        <f aca="false">IF(ISNUMBER(G187),H187-G187,"")</f>
        <v>-1790</v>
      </c>
      <c r="L187" s="31" t="n">
        <f aca="false">IF(AND(ISNUMBER(G187),G187&gt;0),(H187-G187)/G187,"")</f>
        <v>-0.010687205206281</v>
      </c>
      <c r="M187" s="0" t="str">
        <f aca="false">INDEX('SOC Summary'!$L$3:$L$774,MATCH($A187,'SOC Summary'!$A$3:$A$774,0))</f>
        <v>Low</v>
      </c>
      <c r="X187" s="26" t="n">
        <f aca="false">_xlfn.RANK.AVG(D187,$D$5:$D$776,1)</f>
        <v>78</v>
      </c>
      <c r="Y187" s="26" t="n">
        <f aca="false">IF(L187="","",_xlfn.RANK.AVG(L187,$L$5:$L$776,1))</f>
        <v>317</v>
      </c>
    </row>
    <row r="188" customFormat="false" ht="15" hidden="false" customHeight="true" outlineLevel="0" collapsed="false">
      <c r="A188" s="0" t="s">
        <v>1006</v>
      </c>
      <c r="B188" s="0" t="str">
        <f aca="false">IFERROR(INDEX('BLS OEWS May2025'!$B$3:$B$1396,MATCH($A188,'BLS OEWS May2025'!$A$3:$A$1396,0)),"")</f>
        <v>Merchandise Displayers and Window Trimmers</v>
      </c>
      <c r="C188" s="0" t="str">
        <f aca="false">INDEX('SOC Summary'!$D$3:$D$774,MATCH($A188,'SOC Summary'!$A$3:$A$774,0))</f>
        <v>Arts, sports and media</v>
      </c>
      <c r="D188" s="27" t="n">
        <f aca="false">INDEX('SOC Summary'!$H$3:$H$774,MATCH($A188,'SOC Summary'!$A$3:$A$774,0))</f>
        <v>0.12</v>
      </c>
      <c r="E188" s="24" t="n">
        <v>173110</v>
      </c>
      <c r="F188" s="24" t="n">
        <v>175790</v>
      </c>
      <c r="G188" s="24" t="n">
        <v>192480</v>
      </c>
      <c r="H188" s="24" t="n">
        <f aca="false">INDEX('SOC Summary'!$K$3:$K$774,MATCH($A188,'SOC Summary'!$A$3:$A$774,0))</f>
        <v>165220</v>
      </c>
      <c r="I188" s="24" t="n">
        <f aca="false">IF(ISNUMBER(E188),H188-E188,"")</f>
        <v>-7890</v>
      </c>
      <c r="J188" s="31" t="n">
        <f aca="false">IF(AND(ISNUMBER(E188),E188&gt;0),(H188-E188)/E188,"")</f>
        <v>-0.0455779562128127</v>
      </c>
      <c r="K188" s="24" t="n">
        <f aca="false">IF(ISNUMBER(G188),H188-G188,"")</f>
        <v>-27260</v>
      </c>
      <c r="L188" s="31" t="n">
        <f aca="false">IF(AND(ISNUMBER(G188),G188&gt;0),(H188-G188)/G188,"")</f>
        <v>-0.141625103906899</v>
      </c>
      <c r="M188" s="0" t="str">
        <f aca="false">INDEX('SOC Summary'!$L$3:$L$774,MATCH($A188,'SOC Summary'!$A$3:$A$774,0))</f>
        <v>Low</v>
      </c>
      <c r="X188" s="26" t="n">
        <f aca="false">_xlfn.RANK.AVG(D188,$D$5:$D$776,1)</f>
        <v>207</v>
      </c>
      <c r="Y188" s="26" t="n">
        <f aca="false">IF(L188="","",_xlfn.RANK.AVG(L188,$L$5:$L$776,1))</f>
        <v>33</v>
      </c>
    </row>
    <row r="189" customFormat="false" ht="15" hidden="false" customHeight="true" outlineLevel="0" collapsed="false">
      <c r="A189" s="0" t="s">
        <v>1770</v>
      </c>
      <c r="B189" s="0" t="str">
        <f aca="false">IFERROR(INDEX('BLS OEWS May2025'!$B$3:$B$1396,MATCH($A189,'BLS OEWS May2025'!$A$3:$A$1396,0)),"")</f>
        <v>Loan Interviewers and Clerks</v>
      </c>
      <c r="C189" s="0" t="str">
        <f aca="false">INDEX('SOC Summary'!$D$3:$D$774,MATCH($A189,'SOC Summary'!$A$3:$A$774,0))</f>
        <v>Office support</v>
      </c>
      <c r="D189" s="27" t="n">
        <f aca="false">INDEX('SOC Summary'!$H$3:$H$774,MATCH($A189,'SOC Summary'!$A$3:$A$774,0))</f>
        <v>0.7</v>
      </c>
      <c r="E189" s="24" t="n">
        <v>242630</v>
      </c>
      <c r="F189" s="24" t="n">
        <v>203940</v>
      </c>
      <c r="G189" s="24" t="n">
        <v>173100</v>
      </c>
      <c r="H189" s="24" t="n">
        <f aca="false">INDEX('SOC Summary'!$K$3:$K$774,MATCH($A189,'SOC Summary'!$A$3:$A$774,0))</f>
        <v>164790</v>
      </c>
      <c r="I189" s="24" t="n">
        <f aca="false">IF(ISNUMBER(E189),H189-E189,"")</f>
        <v>-77840</v>
      </c>
      <c r="J189" s="31" t="n">
        <f aca="false">IF(AND(ISNUMBER(E189),E189&gt;0),(H189-E189)/E189,"")</f>
        <v>-0.320817705972056</v>
      </c>
      <c r="K189" s="41" t="n">
        <f aca="false">IF(ISNUMBER(G189),H189-G189,"")</f>
        <v>-8310</v>
      </c>
      <c r="L189" s="31" t="n">
        <f aca="false">IF(AND(ISNUMBER(G189),G189&gt;0),(H189-G189)/G189,"")</f>
        <v>-0.0480069324090121</v>
      </c>
      <c r="M189" s="0" t="str">
        <f aca="false">INDEX('SOC Summary'!$L$3:$L$774,MATCH($A189,'SOC Summary'!$A$3:$A$774,0))</f>
        <v>High</v>
      </c>
      <c r="X189" s="26" t="n">
        <f aca="false">_xlfn.RANK.AVG(D189,$D$5:$D$776,1)</f>
        <v>763</v>
      </c>
      <c r="Y189" s="26" t="n">
        <f aca="false">IF(L189="","",_xlfn.RANK.AVG(L189,$L$5:$L$776,1))</f>
        <v>172</v>
      </c>
    </row>
    <row r="190" customFormat="false" ht="15" hidden="false" customHeight="true" outlineLevel="0" collapsed="false">
      <c r="A190" s="0" t="s">
        <v>970</v>
      </c>
      <c r="B190" s="0" t="str">
        <f aca="false">IFERROR(INDEX('BLS OEWS May2025'!$B$3:$B$1396,MATCH($A190,'BLS OEWS May2025'!$A$3:$A$1396,0)),"")</f>
        <v>Teaching Assistants, Postsecondary</v>
      </c>
      <c r="C190" s="0" t="str">
        <f aca="false">INDEX('SOC Summary'!$D$3:$D$774,MATCH($A190,'SOC Summary'!$A$3:$A$774,0))</f>
        <v>Educational instruction</v>
      </c>
      <c r="D190" s="27" t="n">
        <f aca="false">INDEX('SOC Summary'!$H$3:$H$774,MATCH($A190,'SOC Summary'!$A$3:$A$774,0))</f>
        <v>0.43</v>
      </c>
      <c r="E190" s="24" t="n">
        <v>135160</v>
      </c>
      <c r="F190" s="24" t="n">
        <v>145960</v>
      </c>
      <c r="G190" s="24" t="n">
        <v>155010</v>
      </c>
      <c r="H190" s="24" t="n">
        <f aca="false">INDEX('SOC Summary'!$K$3:$K$774,MATCH($A190,'SOC Summary'!$A$3:$A$774,0))</f>
        <v>164090</v>
      </c>
      <c r="I190" s="24" t="n">
        <f aca="false">IF(ISNUMBER(E190),H190-E190,"")</f>
        <v>28930</v>
      </c>
      <c r="J190" s="31" t="n">
        <f aca="false">IF(AND(ISNUMBER(E190),E190&gt;0),(H190-E190)/E190,"")</f>
        <v>0.214042616158627</v>
      </c>
      <c r="K190" s="24" t="n">
        <f aca="false">IF(ISNUMBER(G190),H190-G190,"")</f>
        <v>9080</v>
      </c>
      <c r="L190" s="31" t="n">
        <f aca="false">IF(AND(ISNUMBER(G190),G190&gt;0),(H190-G190)/G190,"")</f>
        <v>0.0585768660086446</v>
      </c>
      <c r="M190" s="0" t="str">
        <f aca="false">INDEX('SOC Summary'!$L$3:$L$774,MATCH($A190,'SOC Summary'!$A$3:$A$774,0))</f>
        <v>Elevated</v>
      </c>
      <c r="X190" s="26" t="n">
        <f aca="false">_xlfn.RANK.AVG(D190,$D$5:$D$776,1)</f>
        <v>571</v>
      </c>
      <c r="Y190" s="26" t="n">
        <f aca="false">IF(L190="","",_xlfn.RANK.AVG(L190,$L$5:$L$776,1))</f>
        <v>636</v>
      </c>
    </row>
    <row r="191" customFormat="false" ht="15" hidden="false" customHeight="true" outlineLevel="0" collapsed="false">
      <c r="A191" s="0" t="s">
        <v>922</v>
      </c>
      <c r="B191" s="0" t="str">
        <f aca="false">IFERROR(INDEX('BLS OEWS May2025'!$B$3:$B$1396,MATCH($A191,'BLS OEWS May2025'!$A$3:$A$1396,0)),"")</f>
        <v>Special Education Teachers, Secondary School</v>
      </c>
      <c r="C191" s="0" t="str">
        <f aca="false">INDEX('SOC Summary'!$D$3:$D$774,MATCH($A191,'SOC Summary'!$A$3:$A$774,0))</f>
        <v>Educational instruction</v>
      </c>
      <c r="D191" s="27" t="n">
        <f aca="false">INDEX('SOC Summary'!$H$3:$H$774,MATCH($A191,'SOC Summary'!$A$3:$A$774,0))</f>
        <v>0.24</v>
      </c>
      <c r="E191" s="24" t="n">
        <v>152490</v>
      </c>
      <c r="F191" s="24" t="n">
        <v>158150</v>
      </c>
      <c r="G191" s="24" t="n">
        <v>162780</v>
      </c>
      <c r="H191" s="24" t="n">
        <f aca="false">INDEX('SOC Summary'!$K$3:$K$774,MATCH($A191,'SOC Summary'!$A$3:$A$774,0))</f>
        <v>163930</v>
      </c>
      <c r="I191" s="24" t="n">
        <f aca="false">IF(ISNUMBER(E191),H191-E191,"")</f>
        <v>11440</v>
      </c>
      <c r="J191" s="31" t="n">
        <f aca="false">IF(AND(ISNUMBER(E191),E191&gt;0),(H191-E191)/E191,"")</f>
        <v>0.0750213128729753</v>
      </c>
      <c r="K191" s="24" t="n">
        <f aca="false">IF(ISNUMBER(G191),H191-G191,"")</f>
        <v>1150</v>
      </c>
      <c r="L191" s="31" t="n">
        <f aca="false">IF(AND(ISNUMBER(G191),G191&gt;0),(H191-G191)/G191,"")</f>
        <v>0.0070647499692837</v>
      </c>
      <c r="M191" s="0" t="str">
        <f aca="false">INDEX('SOC Summary'!$L$3:$L$774,MATCH($A191,'SOC Summary'!$A$3:$A$774,0))</f>
        <v>Moderate</v>
      </c>
      <c r="X191" s="26" t="n">
        <f aca="false">_xlfn.RANK.AVG(D191,$D$5:$D$776,1)</f>
        <v>358.5</v>
      </c>
      <c r="Y191" s="26" t="n">
        <f aca="false">IF(L191="","",_xlfn.RANK.AVG(L191,$L$5:$L$776,1))</f>
        <v>394</v>
      </c>
    </row>
    <row r="192" customFormat="false" ht="15" hidden="false" customHeight="true" outlineLevel="0" collapsed="false">
      <c r="A192" s="0" t="s">
        <v>1135</v>
      </c>
      <c r="B192" s="0" t="str">
        <f aca="false">IFERROR(INDEX('BLS OEWS May2025'!$B$3:$B$1396,MATCH($A192,'BLS OEWS May2025'!$A$3:$A$1396,0)),"")</f>
        <v>Occupational Therapists</v>
      </c>
      <c r="C192" s="0" t="str">
        <f aca="false">INDEX('SOC Summary'!$D$3:$D$774,MATCH($A192,'SOC Summary'!$A$3:$A$774,0))</f>
        <v>Health care</v>
      </c>
      <c r="D192" s="27" t="n">
        <f aca="false">INDEX('SOC Summary'!$H$3:$H$774,MATCH($A192,'SOC Summary'!$A$3:$A$774,0))</f>
        <v>0.28</v>
      </c>
      <c r="E192" s="24" t="n">
        <v>134980</v>
      </c>
      <c r="F192" s="24" t="n">
        <v>144840</v>
      </c>
      <c r="G192" s="24" t="n">
        <v>152280</v>
      </c>
      <c r="H192" s="24" t="n">
        <f aca="false">INDEX('SOC Summary'!$K$3:$K$774,MATCH($A192,'SOC Summary'!$A$3:$A$774,0))</f>
        <v>162450</v>
      </c>
      <c r="I192" s="24" t="n">
        <f aca="false">IF(ISNUMBER(E192),H192-E192,"")</f>
        <v>27470</v>
      </c>
      <c r="J192" s="31" t="n">
        <f aca="false">IF(AND(ISNUMBER(E192),E192&gt;0),(H192-E192)/E192,"")</f>
        <v>0.203511631352793</v>
      </c>
      <c r="K192" s="24" t="n">
        <f aca="false">IF(ISNUMBER(G192),H192-G192,"")</f>
        <v>10170</v>
      </c>
      <c r="L192" s="31" t="n">
        <f aca="false">IF(AND(ISNUMBER(G192),G192&gt;0),(H192-G192)/G192,"")</f>
        <v>0.0667848699763593</v>
      </c>
      <c r="M192" s="0" t="str">
        <f aca="false">INDEX('SOC Summary'!$L$3:$L$774,MATCH($A192,'SOC Summary'!$A$3:$A$774,0))</f>
        <v>Moderate</v>
      </c>
      <c r="X192" s="26" t="n">
        <f aca="false">_xlfn.RANK.AVG(D192,$D$5:$D$776,1)</f>
        <v>397.5</v>
      </c>
      <c r="Y192" s="26" t="n">
        <f aca="false">IF(L192="","",_xlfn.RANK.AVG(L192,$L$5:$L$776,1))</f>
        <v>658</v>
      </c>
    </row>
    <row r="193" customFormat="false" ht="15" hidden="false" customHeight="true" outlineLevel="0" collapsed="false">
      <c r="A193" s="0" t="s">
        <v>1129</v>
      </c>
      <c r="B193" s="0" t="str">
        <f aca="false">IFERROR(INDEX('BLS OEWS May2025'!$B$3:$B$1396,MATCH($A193,'BLS OEWS May2025'!$A$3:$A$1396,0)),"")</f>
        <v>Physician Assistants</v>
      </c>
      <c r="C193" s="0" t="str">
        <f aca="false">INDEX('SOC Summary'!$D$3:$D$774,MATCH($A193,'SOC Summary'!$A$3:$A$774,0))</f>
        <v>Health care</v>
      </c>
      <c r="D193" s="27" t="n">
        <f aca="false">INDEX('SOC Summary'!$H$3:$H$774,MATCH($A193,'SOC Summary'!$A$3:$A$774,0))</f>
        <v>0.195</v>
      </c>
      <c r="E193" s="24" t="n">
        <v>140910</v>
      </c>
      <c r="F193" s="24" t="n">
        <v>145740</v>
      </c>
      <c r="G193" s="24" t="n">
        <v>155540</v>
      </c>
      <c r="H193" s="24" t="n">
        <f aca="false">INDEX('SOC Summary'!$K$3:$K$774,MATCH($A193,'SOC Summary'!$A$3:$A$774,0))</f>
        <v>162150</v>
      </c>
      <c r="I193" s="24" t="n">
        <f aca="false">IF(ISNUMBER(E193),H193-E193,"")</f>
        <v>21240</v>
      </c>
      <c r="J193" s="31" t="n">
        <f aca="false">IF(AND(ISNUMBER(E193),E193&gt;0),(H193-E193)/E193,"")</f>
        <v>0.150734511390249</v>
      </c>
      <c r="K193" s="24" t="n">
        <f aca="false">IF(ISNUMBER(G193),H193-G193,"")</f>
        <v>6610</v>
      </c>
      <c r="L193" s="31" t="n">
        <f aca="false">IF(AND(ISNUMBER(G193),G193&gt;0),(H193-G193)/G193,"")</f>
        <v>0.0424971068535425</v>
      </c>
      <c r="M193" s="0" t="str">
        <f aca="false">INDEX('SOC Summary'!$L$3:$L$774,MATCH($A193,'SOC Summary'!$A$3:$A$774,0))</f>
        <v>Low</v>
      </c>
      <c r="X193" s="26" t="n">
        <f aca="false">_xlfn.RANK.AVG(D193,$D$5:$D$776,1)</f>
        <v>308</v>
      </c>
      <c r="Y193" s="26" t="n">
        <f aca="false">IF(L193="","",_xlfn.RANK.AVG(L193,$L$5:$L$776,1))</f>
        <v>580</v>
      </c>
    </row>
    <row r="194" customFormat="false" ht="15" hidden="false" customHeight="true" outlineLevel="0" collapsed="false">
      <c r="A194" s="0" t="s">
        <v>2584</v>
      </c>
      <c r="B194" s="0" t="str">
        <f aca="false">IFERROR(INDEX('BLS OEWS May2025'!$B$3:$B$1396,MATCH($A194,'BLS OEWS May2025'!$A$3:$A$1396,0)),"")</f>
        <v>Bus Drivers, Transit and Intercity</v>
      </c>
      <c r="C194" s="0" t="str">
        <f aca="false">INDEX('SOC Summary'!$D$3:$D$774,MATCH($A194,'SOC Summary'!$A$3:$A$774,0))</f>
        <v>Production, construction and transportation</v>
      </c>
      <c r="D194" s="27" t="n">
        <f aca="false">INDEX('SOC Summary'!$H$3:$H$774,MATCH($A194,'SOC Summary'!$A$3:$A$774,0))</f>
        <v>0.17</v>
      </c>
      <c r="E194" s="24" t="n">
        <v>141530</v>
      </c>
      <c r="F194" s="24" t="n">
        <v>184990</v>
      </c>
      <c r="G194" s="24" t="n">
        <v>148980</v>
      </c>
      <c r="H194" s="24" t="n">
        <f aca="false">INDEX('SOC Summary'!$K$3:$K$774,MATCH($A194,'SOC Summary'!$A$3:$A$774,0))</f>
        <v>159240</v>
      </c>
      <c r="I194" s="24" t="n">
        <f aca="false">IF(ISNUMBER(E194),H194-E194,"")</f>
        <v>17710</v>
      </c>
      <c r="J194" s="31" t="n">
        <f aca="false">IF(AND(ISNUMBER(E194),E194&gt;0),(H194-E194)/E194,"")</f>
        <v>0.125132480746132</v>
      </c>
      <c r="K194" s="24" t="n">
        <f aca="false">IF(ISNUMBER(G194),H194-G194,"")</f>
        <v>10260</v>
      </c>
      <c r="L194" s="31" t="n">
        <f aca="false">IF(AND(ISNUMBER(G194),G194&gt;0),(H194-G194)/G194,"")</f>
        <v>0.0688683044703987</v>
      </c>
      <c r="M194" s="0" t="str">
        <f aca="false">INDEX('SOC Summary'!$L$3:$L$774,MATCH($A194,'SOC Summary'!$A$3:$A$774,0))</f>
        <v>Low</v>
      </c>
      <c r="X194" s="26" t="n">
        <f aca="false">_xlfn.RANK.AVG(D194,$D$5:$D$776,1)</f>
        <v>276</v>
      </c>
      <c r="Y194" s="26" t="n">
        <f aca="false">IF(L194="","",_xlfn.RANK.AVG(L194,$L$5:$L$776,1))</f>
        <v>663</v>
      </c>
    </row>
    <row r="195" customFormat="false" ht="15" hidden="false" customHeight="true" outlineLevel="0" collapsed="false">
      <c r="A195" s="0" t="s">
        <v>1713</v>
      </c>
      <c r="B195" s="0" t="str">
        <f aca="false">IFERROR(INDEX('BLS OEWS May2025'!$B$3:$B$1396,MATCH($A195,'BLS OEWS May2025'!$A$3:$A$1396,0)),"")</f>
        <v>Bill and Account Collectors</v>
      </c>
      <c r="C195" s="0" t="str">
        <f aca="false">INDEX('SOC Summary'!$D$3:$D$774,MATCH($A195,'SOC Summary'!$A$3:$A$774,0))</f>
        <v>Office support</v>
      </c>
      <c r="D195" s="27" t="n">
        <f aca="false">INDEX('SOC Summary'!$H$3:$H$774,MATCH($A195,'SOC Summary'!$A$3:$A$774,0))</f>
        <v>0.7</v>
      </c>
      <c r="E195" s="24" t="n">
        <v>202840</v>
      </c>
      <c r="F195" s="24" t="n">
        <v>190910</v>
      </c>
      <c r="G195" s="24" t="n">
        <v>165020</v>
      </c>
      <c r="H195" s="24" t="n">
        <f aca="false">INDEX('SOC Summary'!$K$3:$K$774,MATCH($A195,'SOC Summary'!$A$3:$A$774,0))</f>
        <v>158830</v>
      </c>
      <c r="I195" s="24" t="n">
        <f aca="false">IF(ISNUMBER(E195),H195-E195,"")</f>
        <v>-44010</v>
      </c>
      <c r="J195" s="31" t="n">
        <f aca="false">IF(AND(ISNUMBER(E195),E195&gt;0),(H195-E195)/E195,"")</f>
        <v>-0.216969039637152</v>
      </c>
      <c r="K195" s="41" t="n">
        <f aca="false">IF(ISNUMBER(G195),H195-G195,"")</f>
        <v>-6190</v>
      </c>
      <c r="L195" s="31" t="n">
        <f aca="false">IF(AND(ISNUMBER(G195),G195&gt;0),(H195-G195)/G195,"")</f>
        <v>-0.0375106047751788</v>
      </c>
      <c r="M195" s="0" t="str">
        <f aca="false">INDEX('SOC Summary'!$L$3:$L$774,MATCH($A195,'SOC Summary'!$A$3:$A$774,0))</f>
        <v>High</v>
      </c>
      <c r="X195" s="26" t="n">
        <f aca="false">_xlfn.RANK.AVG(D195,$D$5:$D$776,1)</f>
        <v>763</v>
      </c>
      <c r="Y195" s="26" t="n">
        <f aca="false">IF(L195="","",_xlfn.RANK.AVG(L195,$L$5:$L$776,1))</f>
        <v>211</v>
      </c>
    </row>
    <row r="196" customFormat="false" ht="15" hidden="false" customHeight="true" outlineLevel="0" collapsed="false">
      <c r="A196" s="0" t="s">
        <v>2506</v>
      </c>
      <c r="B196" s="0" t="str">
        <f aca="false">IFERROR(INDEX('BLS OEWS May2025'!$B$3:$B$1396,MATCH($A196,'BLS OEWS May2025'!$A$3:$A$1396,0)),"")</f>
        <v>Coating, Painting, and Spraying Machine Setters, Operators, and Tenders</v>
      </c>
      <c r="C196" s="0" t="str">
        <f aca="false">INDEX('SOC Summary'!$D$3:$D$774,MATCH($A196,'SOC Summary'!$A$3:$A$774,0))</f>
        <v>Production, construction and transportation</v>
      </c>
      <c r="D196" s="27" t="n">
        <f aca="false">INDEX('SOC Summary'!$H$3:$H$774,MATCH($A196,'SOC Summary'!$A$3:$A$774,0))</f>
        <v>0.04</v>
      </c>
      <c r="E196" s="24" t="n">
        <v>152120</v>
      </c>
      <c r="F196" s="24" t="n">
        <v>155880</v>
      </c>
      <c r="G196" s="24" t="n">
        <v>159500</v>
      </c>
      <c r="H196" s="24" t="n">
        <f aca="false">INDEX('SOC Summary'!$K$3:$K$774,MATCH($A196,'SOC Summary'!$A$3:$A$774,0))</f>
        <v>158740</v>
      </c>
      <c r="I196" s="24" t="n">
        <f aca="false">IF(ISNUMBER(E196),H196-E196,"")</f>
        <v>6620</v>
      </c>
      <c r="J196" s="31" t="n">
        <f aca="false">IF(AND(ISNUMBER(E196),E196&gt;0),(H196-E196)/E196,"")</f>
        <v>0.0435182750460163</v>
      </c>
      <c r="K196" s="24" t="n">
        <f aca="false">IF(ISNUMBER(G196),H196-G196,"")</f>
        <v>-760</v>
      </c>
      <c r="L196" s="31" t="n">
        <f aca="false">IF(AND(ISNUMBER(G196),G196&gt;0),(H196-G196)/G196,"")</f>
        <v>-0.00476489028213166</v>
      </c>
      <c r="M196" s="0" t="str">
        <f aca="false">INDEX('SOC Summary'!$L$3:$L$774,MATCH($A196,'SOC Summary'!$A$3:$A$774,0))</f>
        <v>Low</v>
      </c>
      <c r="X196" s="26" t="n">
        <f aca="false">_xlfn.RANK.AVG(D196,$D$5:$D$776,1)</f>
        <v>93</v>
      </c>
      <c r="Y196" s="26" t="n">
        <f aca="false">IF(L196="","",_xlfn.RANK.AVG(L196,$L$5:$L$776,1))</f>
        <v>336</v>
      </c>
    </row>
    <row r="197" customFormat="false" ht="15" hidden="false" customHeight="true" outlineLevel="0" collapsed="false">
      <c r="A197" s="0" t="s">
        <v>1407</v>
      </c>
      <c r="B197" s="0" t="str">
        <f aca="false">IFERROR(INDEX('BLS OEWS May2025'!$B$3:$B$1396,MATCH($A197,'BLS OEWS May2025'!$A$3:$A$1396,0)),"")</f>
        <v>Lifeguards, Ski Patrol, and Other Recreational Protective Service Workers</v>
      </c>
      <c r="C197" s="0" t="str">
        <f aca="false">INDEX('SOC Summary'!$D$3:$D$774,MATCH($A197,'SOC Summary'!$A$3:$A$774,0))</f>
        <v>Services and other</v>
      </c>
      <c r="D197" s="27" t="n">
        <f aca="false">INDEX('SOC Summary'!$H$3:$H$774,MATCH($A197,'SOC Summary'!$A$3:$A$774,0))</f>
        <v>0.1</v>
      </c>
      <c r="E197" s="24" t="n">
        <v>107930</v>
      </c>
      <c r="F197" s="24" t="n">
        <v>123560</v>
      </c>
      <c r="G197" s="24" t="n">
        <v>143590</v>
      </c>
      <c r="H197" s="24" t="n">
        <f aca="false">INDEX('SOC Summary'!$K$3:$K$774,MATCH($A197,'SOC Summary'!$A$3:$A$774,0))</f>
        <v>157550</v>
      </c>
      <c r="I197" s="24" t="n">
        <f aca="false">IF(ISNUMBER(E197),H197-E197,"")</f>
        <v>49620</v>
      </c>
      <c r="J197" s="31" t="n">
        <f aca="false">IF(AND(ISNUMBER(E197),E197&gt;0),(H197-E197)/E197,"")</f>
        <v>0.459742425646252</v>
      </c>
      <c r="K197" s="24" t="n">
        <f aca="false">IF(ISNUMBER(G197),H197-G197,"")</f>
        <v>13960</v>
      </c>
      <c r="L197" s="31" t="n">
        <f aca="false">IF(AND(ISNUMBER(G197),G197&gt;0),(H197-G197)/G197,"")</f>
        <v>0.0972212549620447</v>
      </c>
      <c r="M197" s="0" t="str">
        <f aca="false">INDEX('SOC Summary'!$L$3:$L$774,MATCH($A197,'SOC Summary'!$A$3:$A$774,0))</f>
        <v>Low</v>
      </c>
      <c r="X197" s="26" t="n">
        <f aca="false">_xlfn.RANK.AVG(D197,$D$5:$D$776,1)</f>
        <v>173.5</v>
      </c>
      <c r="Y197" s="26" t="n">
        <f aca="false">IF(L197="","",_xlfn.RANK.AVG(L197,$L$5:$L$776,1))</f>
        <v>710</v>
      </c>
    </row>
    <row r="198" customFormat="false" ht="15" hidden="false" customHeight="true" outlineLevel="0" collapsed="false">
      <c r="A198" s="0" t="s">
        <v>1245</v>
      </c>
      <c r="B198" s="0" t="str">
        <f aca="false">IFERROR(INDEX('BLS OEWS May2025'!$B$3:$B$1396,MATCH($A198,'BLS OEWS May2025'!$A$3:$A$1396,0)),"")</f>
        <v>Psychiatric Technicians</v>
      </c>
      <c r="C198" s="0" t="str">
        <f aca="false">INDEX('SOC Summary'!$D$3:$D$774,MATCH($A198,'SOC Summary'!$A$3:$A$774,0))</f>
        <v>Health care</v>
      </c>
      <c r="D198" s="27" t="n">
        <f aca="false">INDEX('SOC Summary'!$H$3:$H$774,MATCH($A198,'SOC Summary'!$A$3:$A$774,0))</f>
        <v>0.27</v>
      </c>
      <c r="E198" s="24" t="n">
        <v>100950</v>
      </c>
      <c r="F198" s="24" t="n">
        <v>115940</v>
      </c>
      <c r="G198" s="24" t="n">
        <v>136300</v>
      </c>
      <c r="H198" s="24" t="n">
        <f aca="false">INDEX('SOC Summary'!$K$3:$K$774,MATCH($A198,'SOC Summary'!$A$3:$A$774,0))</f>
        <v>156960</v>
      </c>
      <c r="I198" s="24" t="n">
        <f aca="false">IF(ISNUMBER(E198),H198-E198,"")</f>
        <v>56010</v>
      </c>
      <c r="J198" s="31" t="n">
        <f aca="false">IF(AND(ISNUMBER(E198),E198&gt;0),(H198-E198)/E198,"")</f>
        <v>0.55482912332838</v>
      </c>
      <c r="K198" s="24" t="n">
        <f aca="false">IF(ISNUMBER(G198),H198-G198,"")</f>
        <v>20660</v>
      </c>
      <c r="L198" s="31" t="n">
        <f aca="false">IF(AND(ISNUMBER(G198),G198&gt;0),(H198-G198)/G198,"")</f>
        <v>0.151577402787968</v>
      </c>
      <c r="M198" s="0" t="str">
        <f aca="false">INDEX('SOC Summary'!$L$3:$L$774,MATCH($A198,'SOC Summary'!$A$3:$A$774,0))</f>
        <v>Moderate</v>
      </c>
      <c r="X198" s="26" t="n">
        <f aca="false">_xlfn.RANK.AVG(D198,$D$5:$D$776,1)</f>
        <v>386</v>
      </c>
      <c r="Y198" s="26" t="n">
        <f aca="false">IF(L198="","",_xlfn.RANK.AVG(L198,$L$5:$L$776,1))</f>
        <v>747</v>
      </c>
    </row>
    <row r="199" customFormat="false" ht="15" hidden="false" customHeight="true" outlineLevel="0" collapsed="false">
      <c r="A199" s="0" t="s">
        <v>1829</v>
      </c>
      <c r="B199" s="0" t="str">
        <f aca="false">IFERROR(INDEX('BLS OEWS May2025'!$B$3:$B$1396,MATCH($A199,'BLS OEWS May2025'!$A$3:$A$1396,0)),"")</f>
        <v>Legal Secretaries and Administrative Assistants</v>
      </c>
      <c r="C199" s="0" t="str">
        <f aca="false">INDEX('SOC Summary'!$D$3:$D$774,MATCH($A199,'SOC Summary'!$A$3:$A$774,0))</f>
        <v>Office support</v>
      </c>
      <c r="D199" s="27" t="n">
        <f aca="false">INDEX('SOC Summary'!$H$3:$H$774,MATCH($A199,'SOC Summary'!$A$3:$A$774,0))</f>
        <v>0.53</v>
      </c>
      <c r="E199" s="24" t="n">
        <v>159940</v>
      </c>
      <c r="F199" s="24" t="n">
        <v>152790</v>
      </c>
      <c r="G199" s="24" t="n">
        <v>154540</v>
      </c>
      <c r="H199" s="24" t="n">
        <f aca="false">INDEX('SOC Summary'!$K$3:$K$774,MATCH($A199,'SOC Summary'!$A$3:$A$774,0))</f>
        <v>156280</v>
      </c>
      <c r="I199" s="24" t="n">
        <f aca="false">IF(ISNUMBER(E199),H199-E199,"")</f>
        <v>-3660</v>
      </c>
      <c r="J199" s="31" t="n">
        <f aca="false">IF(AND(ISNUMBER(E199),E199&gt;0),(H199-E199)/E199,"")</f>
        <v>-0.0228835813430036</v>
      </c>
      <c r="K199" s="24" t="n">
        <f aca="false">IF(ISNUMBER(G199),H199-G199,"")</f>
        <v>1740</v>
      </c>
      <c r="L199" s="31" t="n">
        <f aca="false">IF(AND(ISNUMBER(G199),G199&gt;0),(H199-G199)/G199,"")</f>
        <v>0.0112592209136793</v>
      </c>
      <c r="M199" s="0" t="str">
        <f aca="false">INDEX('SOC Summary'!$L$3:$L$774,MATCH($A199,'SOC Summary'!$A$3:$A$774,0))</f>
        <v>High</v>
      </c>
      <c r="X199" s="26" t="n">
        <f aca="false">_xlfn.RANK.AVG(D199,$D$5:$D$776,1)</f>
        <v>677</v>
      </c>
      <c r="Y199" s="26" t="n">
        <f aca="false">IF(L199="","",_xlfn.RANK.AVG(L199,$L$5:$L$776,1))</f>
        <v>421</v>
      </c>
    </row>
    <row r="200" customFormat="false" ht="15" hidden="false" customHeight="true" outlineLevel="0" collapsed="false">
      <c r="A200" s="0" t="s">
        <v>207</v>
      </c>
      <c r="B200" s="0" t="str">
        <f aca="false">IFERROR(INDEX('BLS OEWS May2025'!$B$3:$B$1396,MATCH($A200,'BLS OEWS May2025'!$A$3:$A$1396,0)),"")</f>
        <v>Facilities Managers</v>
      </c>
      <c r="C200" s="0" t="str">
        <f aca="false">INDEX('SOC Summary'!$D$3:$D$774,MATCH($A200,'SOC Summary'!$A$3:$A$774,0))</f>
        <v>Management</v>
      </c>
      <c r="D200" s="27" t="n">
        <f aca="false">INDEX('SOC Summary'!$H$3:$H$774,MATCH($A200,'SOC Summary'!$A$3:$A$774,0))</f>
        <v>0.39</v>
      </c>
      <c r="E200" s="24" t="n">
        <v>116980</v>
      </c>
      <c r="F200" s="24" t="n">
        <v>131400</v>
      </c>
      <c r="G200" s="24" t="n">
        <v>141090</v>
      </c>
      <c r="H200" s="24" t="n">
        <f aca="false">INDEX('SOC Summary'!$K$3:$K$774,MATCH($A200,'SOC Summary'!$A$3:$A$774,0))</f>
        <v>156180</v>
      </c>
      <c r="I200" s="24" t="n">
        <f aca="false">IF(ISNUMBER(E200),H200-E200,"")</f>
        <v>39200</v>
      </c>
      <c r="J200" s="31" t="n">
        <f aca="false">IF(AND(ISNUMBER(E200),E200&gt;0),(H200-E200)/E200,"")</f>
        <v>0.33510001709694</v>
      </c>
      <c r="K200" s="24" t="n">
        <f aca="false">IF(ISNUMBER(G200),H200-G200,"")</f>
        <v>15090</v>
      </c>
      <c r="L200" s="31" t="n">
        <f aca="false">IF(AND(ISNUMBER(G200),G200&gt;0),(H200-G200)/G200,"")</f>
        <v>0.10695300871784</v>
      </c>
      <c r="M200" s="0" t="str">
        <f aca="false">INDEX('SOC Summary'!$L$3:$L$774,MATCH($A200,'SOC Summary'!$A$3:$A$774,0))</f>
        <v>Elevated</v>
      </c>
      <c r="X200" s="26" t="n">
        <f aca="false">_xlfn.RANK.AVG(D200,$D$5:$D$776,1)</f>
        <v>507</v>
      </c>
      <c r="Y200" s="26" t="n">
        <f aca="false">IF(L200="","",_xlfn.RANK.AVG(L200,$L$5:$L$776,1))</f>
        <v>717</v>
      </c>
    </row>
    <row r="201" customFormat="false" ht="15" hidden="false" customHeight="true" outlineLevel="0" collapsed="false">
      <c r="A201" s="0" t="s">
        <v>2040</v>
      </c>
      <c r="B201" s="0" t="str">
        <f aca="false">IFERROR(INDEX('BLS OEWS May2025'!$B$3:$B$1396,MATCH($A201,'BLS OEWS May2025'!$A$3:$A$1396,0)),"")</f>
        <v>Highway Maintenance Workers</v>
      </c>
      <c r="C201" s="0" t="str">
        <f aca="false">INDEX('SOC Summary'!$D$3:$D$774,MATCH($A201,'SOC Summary'!$A$3:$A$774,0))</f>
        <v>Production, construction and transportation</v>
      </c>
      <c r="D201" s="27" t="n">
        <f aca="false">INDEX('SOC Summary'!$H$3:$H$774,MATCH($A201,'SOC Summary'!$A$3:$A$774,0))</f>
        <v>0</v>
      </c>
      <c r="E201" s="24" t="n">
        <v>143330</v>
      </c>
      <c r="F201" s="24" t="n">
        <v>150860</v>
      </c>
      <c r="G201" s="24" t="n">
        <v>151750</v>
      </c>
      <c r="H201" s="24" t="n">
        <f aca="false">INDEX('SOC Summary'!$K$3:$K$774,MATCH($A201,'SOC Summary'!$A$3:$A$774,0))</f>
        <v>154960</v>
      </c>
      <c r="I201" s="24" t="n">
        <f aca="false">IF(ISNUMBER(E201),H201-E201,"")</f>
        <v>11630</v>
      </c>
      <c r="J201" s="31" t="n">
        <f aca="false">IF(AND(ISNUMBER(E201),E201&gt;0),(H201-E201)/E201,"")</f>
        <v>0.0811414218935324</v>
      </c>
      <c r="K201" s="24" t="n">
        <f aca="false">IF(ISNUMBER(G201),H201-G201,"")</f>
        <v>3210</v>
      </c>
      <c r="L201" s="31" t="n">
        <f aca="false">IF(AND(ISNUMBER(G201),G201&gt;0),(H201-G201)/G201,"")</f>
        <v>0.0211532125205931</v>
      </c>
      <c r="M201" s="0" t="str">
        <f aca="false">INDEX('SOC Summary'!$L$3:$L$774,MATCH($A201,'SOC Summary'!$A$3:$A$774,0))</f>
        <v>Low</v>
      </c>
      <c r="X201" s="26" t="n">
        <f aca="false">_xlfn.RANK.AVG(D201,$D$5:$D$776,1)</f>
        <v>28.5</v>
      </c>
      <c r="Y201" s="26" t="n">
        <f aca="false">IF(L201="","",_xlfn.RANK.AVG(L201,$L$5:$L$776,1))</f>
        <v>472</v>
      </c>
    </row>
    <row r="202" customFormat="false" ht="15" hidden="false" customHeight="true" outlineLevel="0" collapsed="false">
      <c r="A202" s="0" t="s">
        <v>1755</v>
      </c>
      <c r="B202" s="0" t="str">
        <f aca="false">IFERROR(INDEX('BLS OEWS May2025'!$B$3:$B$1396,MATCH($A202,'BLS OEWS May2025'!$A$3:$A$1396,0)),"")</f>
        <v>Eligibility Interviewers, Government Programs</v>
      </c>
      <c r="C202" s="0" t="str">
        <f aca="false">INDEX('SOC Summary'!$D$3:$D$774,MATCH($A202,'SOC Summary'!$A$3:$A$774,0))</f>
        <v>Office support</v>
      </c>
      <c r="D202" s="27" t="n">
        <f aca="false">INDEX('SOC Summary'!$H$3:$H$774,MATCH($A202,'SOC Summary'!$A$3:$A$774,0))</f>
        <v>0.59</v>
      </c>
      <c r="E202" s="24" t="n">
        <v>149760</v>
      </c>
      <c r="F202" s="24" t="n">
        <v>150190</v>
      </c>
      <c r="G202" s="24" t="n">
        <v>156260</v>
      </c>
      <c r="H202" s="24" t="n">
        <f aca="false">INDEX('SOC Summary'!$K$3:$K$774,MATCH($A202,'SOC Summary'!$A$3:$A$774,0))</f>
        <v>154800</v>
      </c>
      <c r="I202" s="24" t="n">
        <f aca="false">IF(ISNUMBER(E202),H202-E202,"")</f>
        <v>5040</v>
      </c>
      <c r="J202" s="31" t="n">
        <f aca="false">IF(AND(ISNUMBER(E202),E202&gt;0),(H202-E202)/E202,"")</f>
        <v>0.0336538461538462</v>
      </c>
      <c r="K202" s="24" t="n">
        <f aca="false">IF(ISNUMBER(G202),H202-G202,"")</f>
        <v>-1460</v>
      </c>
      <c r="L202" s="31" t="n">
        <f aca="false">IF(AND(ISNUMBER(G202),G202&gt;0),(H202-G202)/G202,"")</f>
        <v>-0.00934340202227058</v>
      </c>
      <c r="M202" s="0" t="str">
        <f aca="false">INDEX('SOC Summary'!$L$3:$L$774,MATCH($A202,'SOC Summary'!$A$3:$A$774,0))</f>
        <v>High</v>
      </c>
      <c r="X202" s="26" t="n">
        <f aca="false">_xlfn.RANK.AVG(D202,$D$5:$D$776,1)</f>
        <v>722.5</v>
      </c>
      <c r="Y202" s="26" t="n">
        <f aca="false">IF(L202="","",_xlfn.RANK.AVG(L202,$L$5:$L$776,1))</f>
        <v>322</v>
      </c>
    </row>
    <row r="203" customFormat="false" ht="15" hidden="false" customHeight="true" outlineLevel="0" collapsed="false">
      <c r="A203" s="0" t="s">
        <v>1344</v>
      </c>
      <c r="B203" s="0" t="str">
        <f aca="false">IFERROR(INDEX('BLS OEWS May2025'!$B$3:$B$1396,MATCH($A203,'BLS OEWS May2025'!$A$3:$A$1396,0)),"")</f>
        <v>First-Line Supervisors of Police and Detectives</v>
      </c>
      <c r="C203" s="0" t="str">
        <f aca="false">INDEX('SOC Summary'!$D$3:$D$774,MATCH($A203,'SOC Summary'!$A$3:$A$774,0))</f>
        <v>Services and other</v>
      </c>
      <c r="D203" s="27" t="n">
        <f aca="false">INDEX('SOC Summary'!$H$3:$H$774,MATCH($A203,'SOC Summary'!$A$3:$A$774,0))</f>
        <v>0.45</v>
      </c>
      <c r="E203" s="24" t="n">
        <v>131860</v>
      </c>
      <c r="F203" s="24" t="n">
        <v>138140</v>
      </c>
      <c r="G203" s="24" t="n">
        <v>153130</v>
      </c>
      <c r="H203" s="24" t="n">
        <f aca="false">INDEX('SOC Summary'!$K$3:$K$774,MATCH($A203,'SOC Summary'!$A$3:$A$774,0))</f>
        <v>154610</v>
      </c>
      <c r="I203" s="24" t="n">
        <f aca="false">IF(ISNUMBER(E203),H203-E203,"")</f>
        <v>22750</v>
      </c>
      <c r="J203" s="31" t="n">
        <f aca="false">IF(AND(ISNUMBER(E203),E203&gt;0),(H203-E203)/E203,"")</f>
        <v>0.172531472774154</v>
      </c>
      <c r="K203" s="24" t="n">
        <f aca="false">IF(ISNUMBER(G203),H203-G203,"")</f>
        <v>1480</v>
      </c>
      <c r="L203" s="31" t="n">
        <f aca="false">IF(AND(ISNUMBER(G203),G203&gt;0),(H203-G203)/G203,"")</f>
        <v>0.00966499053092144</v>
      </c>
      <c r="M203" s="0" t="str">
        <f aca="false">INDEX('SOC Summary'!$L$3:$L$774,MATCH($A203,'SOC Summary'!$A$3:$A$774,0))</f>
        <v>Elevated</v>
      </c>
      <c r="X203" s="26" t="n">
        <f aca="false">_xlfn.RANK.AVG(D203,$D$5:$D$776,1)</f>
        <v>597.5</v>
      </c>
      <c r="Y203" s="26" t="n">
        <f aca="false">IF(L203="","",_xlfn.RANK.AVG(L203,$L$5:$L$776,1))</f>
        <v>410</v>
      </c>
    </row>
    <row r="204" customFormat="false" ht="15" hidden="false" customHeight="true" outlineLevel="0" collapsed="false">
      <c r="A204" s="0" t="s">
        <v>530</v>
      </c>
      <c r="B204" s="0" t="str">
        <f aca="false">IFERROR(INDEX('BLS OEWS May2025'!$B$3:$B$1396,MATCH($A204,'BLS OEWS May2025'!$A$3:$A$1396,0)),"")</f>
        <v>Engineers, All Other</v>
      </c>
      <c r="C204" s="0" t="str">
        <f aca="false">INDEX('SOC Summary'!$D$3:$D$774,MATCH($A204,'SOC Summary'!$A$3:$A$774,0))</f>
        <v>Engineering</v>
      </c>
      <c r="D204" s="27" t="n">
        <f aca="false">INDEX('SOC Summary'!$H$3:$H$774,MATCH($A204,'SOC Summary'!$A$3:$A$774,0))</f>
        <v>0.44625</v>
      </c>
      <c r="E204" s="24" t="n">
        <v>150420</v>
      </c>
      <c r="F204" s="24" t="n">
        <v>150990</v>
      </c>
      <c r="G204" s="24" t="n">
        <v>150750</v>
      </c>
      <c r="H204" s="24" t="n">
        <f aca="false">INDEX('SOC Summary'!$K$3:$K$774,MATCH($A204,'SOC Summary'!$A$3:$A$774,0))</f>
        <v>154070</v>
      </c>
      <c r="I204" s="24" t="n">
        <f aca="false">IF(ISNUMBER(E204),H204-E204,"")</f>
        <v>3650</v>
      </c>
      <c r="J204" s="31" t="n">
        <f aca="false">IF(AND(ISNUMBER(E204),E204&gt;0),(H204-E204)/E204,"")</f>
        <v>0.0242653902406595</v>
      </c>
      <c r="K204" s="24" t="n">
        <f aca="false">IF(ISNUMBER(G204),H204-G204,"")</f>
        <v>3320</v>
      </c>
      <c r="L204" s="31" t="n">
        <f aca="false">IF(AND(ISNUMBER(G204),G204&gt;0),(H204-G204)/G204,"")</f>
        <v>0.0220232172470978</v>
      </c>
      <c r="M204" s="0" t="str">
        <f aca="false">INDEX('SOC Summary'!$L$3:$L$774,MATCH($A204,'SOC Summary'!$A$3:$A$774,0))</f>
        <v>Elevated</v>
      </c>
      <c r="X204" s="26" t="n">
        <f aca="false">_xlfn.RANK.AVG(D204,$D$5:$D$776,1)</f>
        <v>590</v>
      </c>
      <c r="Y204" s="26" t="n">
        <f aca="false">IF(L204="","",_xlfn.RANK.AVG(L204,$L$5:$L$776,1))</f>
        <v>478</v>
      </c>
    </row>
    <row r="205" customFormat="false" ht="15" hidden="false" customHeight="true" outlineLevel="0" collapsed="false">
      <c r="A205" s="0" t="s">
        <v>1725</v>
      </c>
      <c r="B205" s="0" t="str">
        <f aca="false">IFERROR(INDEX('BLS OEWS May2025'!$B$3:$B$1396,MATCH($A205,'BLS OEWS May2025'!$A$3:$A$1396,0)),"")</f>
        <v>Payroll and Timekeeping Clerks</v>
      </c>
      <c r="C205" s="0" t="str">
        <f aca="false">INDEX('SOC Summary'!$D$3:$D$774,MATCH($A205,'SOC Summary'!$A$3:$A$774,0))</f>
        <v>Office support</v>
      </c>
      <c r="D205" s="27" t="n">
        <f aca="false">INDEX('SOC Summary'!$H$3:$H$774,MATCH($A205,'SOC Summary'!$A$3:$A$774,0))</f>
        <v>0.7</v>
      </c>
      <c r="E205" s="24" t="n">
        <v>159190</v>
      </c>
      <c r="F205" s="24" t="n">
        <v>157230</v>
      </c>
      <c r="G205" s="24" t="n">
        <v>156950</v>
      </c>
      <c r="H205" s="24" t="n">
        <f aca="false">INDEX('SOC Summary'!$K$3:$K$774,MATCH($A205,'SOC Summary'!$A$3:$A$774,0))</f>
        <v>153140</v>
      </c>
      <c r="I205" s="24" t="n">
        <f aca="false">IF(ISNUMBER(E205),H205-E205,"")</f>
        <v>-6050</v>
      </c>
      <c r="J205" s="31" t="n">
        <f aca="false">IF(AND(ISNUMBER(E205),E205&gt;0),(H205-E205)/E205,"")</f>
        <v>-0.0380048998052642</v>
      </c>
      <c r="K205" s="41" t="n">
        <f aca="false">IF(ISNUMBER(G205),H205-G205,"")</f>
        <v>-3810</v>
      </c>
      <c r="L205" s="31" t="n">
        <f aca="false">IF(AND(ISNUMBER(G205),G205&gt;0),(H205-G205)/G205,"")</f>
        <v>-0.0242752468939153</v>
      </c>
      <c r="M205" s="0" t="str">
        <f aca="false">INDEX('SOC Summary'!$L$3:$L$774,MATCH($A205,'SOC Summary'!$A$3:$A$774,0))</f>
        <v>High</v>
      </c>
      <c r="X205" s="26" t="n">
        <f aca="false">_xlfn.RANK.AVG(D205,$D$5:$D$776,1)</f>
        <v>763</v>
      </c>
      <c r="Y205" s="26" t="n">
        <f aca="false">IF(L205="","",_xlfn.RANK.AVG(L205,$L$5:$L$776,1))</f>
        <v>254</v>
      </c>
    </row>
    <row r="206" customFormat="false" ht="15" hidden="false" customHeight="true" outlineLevel="0" collapsed="false">
      <c r="A206" s="0" t="s">
        <v>1579</v>
      </c>
      <c r="B206" s="0" t="str">
        <f aca="false">IFERROR(INDEX('BLS OEWS May2025'!$B$3:$B$1396,MATCH($A206,'BLS OEWS May2025'!$A$3:$A$1396,0)),"")</f>
        <v>Manicurists and Pedicurists</v>
      </c>
      <c r="C206" s="0" t="str">
        <f aca="false">INDEX('SOC Summary'!$D$3:$D$774,MATCH($A206,'SOC Summary'!$A$3:$A$774,0))</f>
        <v>Services and other</v>
      </c>
      <c r="D206" s="27" t="n">
        <f aca="false">INDEX('SOC Summary'!$H$3:$H$774,MATCH($A206,'SOC Summary'!$A$3:$A$774,0))</f>
        <v>0.2</v>
      </c>
      <c r="E206" s="24" t="n">
        <v>138020</v>
      </c>
      <c r="F206" s="24" t="n">
        <v>144810</v>
      </c>
      <c r="G206" s="24" t="n">
        <v>147820</v>
      </c>
      <c r="H206" s="24" t="n">
        <f aca="false">INDEX('SOC Summary'!$K$3:$K$774,MATCH($A206,'SOC Summary'!$A$3:$A$774,0))</f>
        <v>152770</v>
      </c>
      <c r="I206" s="24" t="n">
        <f aca="false">IF(ISNUMBER(E206),H206-E206,"")</f>
        <v>14750</v>
      </c>
      <c r="J206" s="31" t="n">
        <f aca="false">IF(AND(ISNUMBER(E206),E206&gt;0),(H206-E206)/E206,"")</f>
        <v>0.106868569772497</v>
      </c>
      <c r="K206" s="24" t="n">
        <f aca="false">IF(ISNUMBER(G206),H206-G206,"")</f>
        <v>4950</v>
      </c>
      <c r="L206" s="31" t="n">
        <f aca="false">IF(AND(ISNUMBER(G206),G206&gt;0),(H206-G206)/G206,"")</f>
        <v>0.0334866729806521</v>
      </c>
      <c r="M206" s="0" t="str">
        <f aca="false">INDEX('SOC Summary'!$L$3:$L$774,MATCH($A206,'SOC Summary'!$A$3:$A$774,0))</f>
        <v>Moderate</v>
      </c>
      <c r="X206" s="26" t="n">
        <f aca="false">_xlfn.RANK.AVG(D206,$D$5:$D$776,1)</f>
        <v>314</v>
      </c>
      <c r="Y206" s="26" t="n">
        <f aca="false">IF(L206="","",_xlfn.RANK.AVG(L206,$L$5:$L$776,1))</f>
        <v>541</v>
      </c>
    </row>
    <row r="207" customFormat="false" ht="15" hidden="false" customHeight="true" outlineLevel="0" collapsed="false">
      <c r="A207" s="0" t="s">
        <v>2329</v>
      </c>
      <c r="B207" s="0" t="str">
        <f aca="false">IFERROR(INDEX('BLS OEWS May2025'!$B$3:$B$1396,MATCH($A207,'BLS OEWS May2025'!$A$3:$A$1396,0)),"")</f>
        <v>Molding, Coremaking, and Casting Machine Setters, Operators, and Tenders, Metal and Plastic</v>
      </c>
      <c r="C207" s="0" t="str">
        <f aca="false">INDEX('SOC Summary'!$D$3:$D$774,MATCH($A207,'SOC Summary'!$A$3:$A$774,0))</f>
        <v>Production, construction and transportation</v>
      </c>
      <c r="D207" s="27" t="n">
        <f aca="false">INDEX('SOC Summary'!$H$3:$H$774,MATCH($A207,'SOC Summary'!$A$3:$A$774,0))</f>
        <v>0.05</v>
      </c>
      <c r="E207" s="24" t="n">
        <v>165820</v>
      </c>
      <c r="F207" s="24" t="n">
        <v>158980</v>
      </c>
      <c r="G207" s="24" t="n">
        <v>154820</v>
      </c>
      <c r="H207" s="24" t="n">
        <f aca="false">INDEX('SOC Summary'!$K$3:$K$774,MATCH($A207,'SOC Summary'!$A$3:$A$774,0))</f>
        <v>150470</v>
      </c>
      <c r="I207" s="24" t="n">
        <f aca="false">IF(ISNUMBER(E207),H207-E207,"")</f>
        <v>-15350</v>
      </c>
      <c r="J207" s="31" t="n">
        <f aca="false">IF(AND(ISNUMBER(E207),E207&gt;0),(H207-E207)/E207,"")</f>
        <v>-0.0925702569050778</v>
      </c>
      <c r="K207" s="24" t="n">
        <f aca="false">IF(ISNUMBER(G207),H207-G207,"")</f>
        <v>-4350</v>
      </c>
      <c r="L207" s="31" t="n">
        <f aca="false">IF(AND(ISNUMBER(G207),G207&gt;0),(H207-G207)/G207,"")</f>
        <v>-0.0280971450716962</v>
      </c>
      <c r="M207" s="0" t="str">
        <f aca="false">INDEX('SOC Summary'!$L$3:$L$774,MATCH($A207,'SOC Summary'!$A$3:$A$774,0))</f>
        <v>Low</v>
      </c>
      <c r="X207" s="26" t="n">
        <f aca="false">_xlfn.RANK.AVG(D207,$D$5:$D$776,1)</f>
        <v>106.5</v>
      </c>
      <c r="Y207" s="26" t="n">
        <f aca="false">IF(L207="","",_xlfn.RANK.AVG(L207,$L$5:$L$776,1))</f>
        <v>243</v>
      </c>
    </row>
    <row r="208" customFormat="false" ht="15" hidden="false" customHeight="true" outlineLevel="0" collapsed="false">
      <c r="A208" s="0" t="s">
        <v>2134</v>
      </c>
      <c r="B208" s="0" t="str">
        <f aca="false">IFERROR(INDEX('BLS OEWS May2025'!$B$3:$B$1396,MATCH($A208,'BLS OEWS May2025'!$A$3:$A$1396,0)),"")</f>
        <v>Automotive Body and Related Repairers</v>
      </c>
      <c r="C208" s="0" t="str">
        <f aca="false">INDEX('SOC Summary'!$D$3:$D$774,MATCH($A208,'SOC Summary'!$A$3:$A$774,0))</f>
        <v>Services and other</v>
      </c>
      <c r="D208" s="27" t="n">
        <f aca="false">INDEX('SOC Summary'!$H$3:$H$774,MATCH($A208,'SOC Summary'!$A$3:$A$774,0))</f>
        <v>0.04</v>
      </c>
      <c r="E208" s="24" t="n">
        <v>138760</v>
      </c>
      <c r="F208" s="24" t="n">
        <v>151910</v>
      </c>
      <c r="G208" s="24" t="n">
        <v>155220</v>
      </c>
      <c r="H208" s="24" t="n">
        <f aca="false">INDEX('SOC Summary'!$K$3:$K$774,MATCH($A208,'SOC Summary'!$A$3:$A$774,0))</f>
        <v>149310</v>
      </c>
      <c r="I208" s="24" t="n">
        <f aca="false">IF(ISNUMBER(E208),H208-E208,"")</f>
        <v>10550</v>
      </c>
      <c r="J208" s="31" t="n">
        <f aca="false">IF(AND(ISNUMBER(E208),E208&gt;0),(H208-E208)/E208,"")</f>
        <v>0.0760305563562986</v>
      </c>
      <c r="K208" s="24" t="n">
        <f aca="false">IF(ISNUMBER(G208),H208-G208,"")</f>
        <v>-5910</v>
      </c>
      <c r="L208" s="31" t="n">
        <f aca="false">IF(AND(ISNUMBER(G208),G208&gt;0),(H208-G208)/G208,"")</f>
        <v>-0.0380749903362969</v>
      </c>
      <c r="M208" s="0" t="str">
        <f aca="false">INDEX('SOC Summary'!$L$3:$L$774,MATCH($A208,'SOC Summary'!$A$3:$A$774,0))</f>
        <v>Low</v>
      </c>
      <c r="X208" s="26" t="n">
        <f aca="false">_xlfn.RANK.AVG(D208,$D$5:$D$776,1)</f>
        <v>93</v>
      </c>
      <c r="Y208" s="26" t="n">
        <f aca="false">IF(L208="","",_xlfn.RANK.AVG(L208,$L$5:$L$776,1))</f>
        <v>210</v>
      </c>
    </row>
    <row r="209" customFormat="false" ht="15" hidden="false" customHeight="true" outlineLevel="0" collapsed="false">
      <c r="A209" s="0" t="s">
        <v>1764</v>
      </c>
      <c r="B209" s="0" t="str">
        <f aca="false">IFERROR(INDEX('BLS OEWS May2025'!$B$3:$B$1396,MATCH($A209,'BLS OEWS May2025'!$A$3:$A$1396,0)),"")</f>
        <v>Interviewers, Except Eligibility and Loan</v>
      </c>
      <c r="C209" s="0" t="str">
        <f aca="false">INDEX('SOC Summary'!$D$3:$D$774,MATCH($A209,'SOC Summary'!$A$3:$A$774,0))</f>
        <v>Office support</v>
      </c>
      <c r="D209" s="27" t="n">
        <f aca="false">INDEX('SOC Summary'!$H$3:$H$774,MATCH($A209,'SOC Summary'!$A$3:$A$774,0))</f>
        <v>0.65</v>
      </c>
      <c r="E209" s="24" t="n">
        <v>168680</v>
      </c>
      <c r="F209" s="24" t="n">
        <v>160550</v>
      </c>
      <c r="G209" s="24" t="n">
        <v>157310</v>
      </c>
      <c r="H209" s="24" t="n">
        <f aca="false">INDEX('SOC Summary'!$K$3:$K$774,MATCH($A209,'SOC Summary'!$A$3:$A$774,0))</f>
        <v>148060</v>
      </c>
      <c r="I209" s="24" t="n">
        <f aca="false">IF(ISNUMBER(E209),H209-E209,"")</f>
        <v>-20620</v>
      </c>
      <c r="J209" s="31" t="n">
        <f aca="false">IF(AND(ISNUMBER(E209),E209&gt;0),(H209-E209)/E209,"")</f>
        <v>-0.122243300924828</v>
      </c>
      <c r="K209" s="24" t="n">
        <f aca="false">IF(ISNUMBER(G209),H209-G209,"")</f>
        <v>-9250</v>
      </c>
      <c r="L209" s="31" t="n">
        <f aca="false">IF(AND(ISNUMBER(G209),G209&gt;0),(H209-G209)/G209,"")</f>
        <v>-0.0588010933824932</v>
      </c>
      <c r="M209" s="0" t="str">
        <f aca="false">INDEX('SOC Summary'!$L$3:$L$774,MATCH($A209,'SOC Summary'!$A$3:$A$774,0))</f>
        <v>High</v>
      </c>
      <c r="X209" s="26" t="n">
        <f aca="false">_xlfn.RANK.AVG(D209,$D$5:$D$776,1)</f>
        <v>746</v>
      </c>
      <c r="Y209" s="26" t="n">
        <f aca="false">IF(L209="","",_xlfn.RANK.AVG(L209,$L$5:$L$776,1))</f>
        <v>147</v>
      </c>
    </row>
    <row r="210" customFormat="false" ht="15" hidden="false" customHeight="true" outlineLevel="0" collapsed="false">
      <c r="A210" s="0" t="s">
        <v>2695</v>
      </c>
      <c r="B210" s="0" t="str">
        <f aca="false">IFERROR(INDEX('BLS OEWS May2025'!$B$3:$B$1396,MATCH($A210,'BLS OEWS May2025'!$A$3:$A$1396,0)),"")</f>
        <v>Refuse and Recyclable Material Collectors</v>
      </c>
      <c r="C210" s="0" t="str">
        <f aca="false">INDEX('SOC Summary'!$D$3:$D$774,MATCH($A210,'SOC Summary'!$A$3:$A$774,0))</f>
        <v>Production, construction and transportation</v>
      </c>
      <c r="D210" s="27" t="n">
        <f aca="false">INDEX('SOC Summary'!$H$3:$H$774,MATCH($A210,'SOC Summary'!$A$3:$A$774,0))</f>
        <v>0.24</v>
      </c>
      <c r="E210" s="24" t="n">
        <v>132240</v>
      </c>
      <c r="F210" s="24" t="n">
        <v>135430</v>
      </c>
      <c r="G210" s="24" t="n">
        <v>139180</v>
      </c>
      <c r="H210" s="24" t="n">
        <f aca="false">INDEX('SOC Summary'!$K$3:$K$774,MATCH($A210,'SOC Summary'!$A$3:$A$774,0))</f>
        <v>147240</v>
      </c>
      <c r="I210" s="24" t="n">
        <f aca="false">IF(ISNUMBER(E210),H210-E210,"")</f>
        <v>15000</v>
      </c>
      <c r="J210" s="31" t="n">
        <f aca="false">IF(AND(ISNUMBER(E210),E210&gt;0),(H210-E210)/E210,"")</f>
        <v>0.113430127041742</v>
      </c>
      <c r="K210" s="24" t="n">
        <f aca="false">IF(ISNUMBER(G210),H210-G210,"")</f>
        <v>8060</v>
      </c>
      <c r="L210" s="31" t="n">
        <f aca="false">IF(AND(ISNUMBER(G210),G210&gt;0),(H210-G210)/G210,"")</f>
        <v>0.0579106193418595</v>
      </c>
      <c r="M210" s="0" t="str">
        <f aca="false">INDEX('SOC Summary'!$L$3:$L$774,MATCH($A210,'SOC Summary'!$A$3:$A$774,0))</f>
        <v>Moderate</v>
      </c>
      <c r="X210" s="26" t="n">
        <f aca="false">_xlfn.RANK.AVG(D210,$D$5:$D$776,1)</f>
        <v>358.5</v>
      </c>
      <c r="Y210" s="26" t="n">
        <f aca="false">IF(L210="","",_xlfn.RANK.AVG(L210,$L$5:$L$776,1))</f>
        <v>634</v>
      </c>
    </row>
    <row r="211" customFormat="false" ht="15" hidden="false" customHeight="true" outlineLevel="0" collapsed="false">
      <c r="A211" s="0" t="s">
        <v>2028</v>
      </c>
      <c r="B211" s="0" t="str">
        <f aca="false">IFERROR(INDEX('BLS OEWS May2025'!$B$3:$B$1396,MATCH($A211,'BLS OEWS May2025'!$A$3:$A$1396,0)),"")</f>
        <v>Construction and Building Inspectors</v>
      </c>
      <c r="C211" s="0" t="str">
        <f aca="false">INDEX('SOC Summary'!$D$3:$D$774,MATCH($A211,'SOC Summary'!$A$3:$A$774,0))</f>
        <v>Production, construction and transportation</v>
      </c>
      <c r="D211" s="27" t="n">
        <f aca="false">INDEX('SOC Summary'!$H$3:$H$774,MATCH($A211,'SOC Summary'!$A$3:$A$774,0))</f>
        <v>0.28</v>
      </c>
      <c r="E211" s="24" t="n">
        <v>128950</v>
      </c>
      <c r="F211" s="24" t="n">
        <v>133640</v>
      </c>
      <c r="G211" s="24" t="n">
        <v>137210</v>
      </c>
      <c r="H211" s="24" t="n">
        <f aca="false">INDEX('SOC Summary'!$K$3:$K$774,MATCH($A211,'SOC Summary'!$A$3:$A$774,0))</f>
        <v>146720</v>
      </c>
      <c r="I211" s="24" t="n">
        <f aca="false">IF(ISNUMBER(E211),H211-E211,"")</f>
        <v>17770</v>
      </c>
      <c r="J211" s="31" t="n">
        <f aca="false">IF(AND(ISNUMBER(E211),E211&gt;0),(H211-E211)/E211,"")</f>
        <v>0.137805350911206</v>
      </c>
      <c r="K211" s="24" t="n">
        <f aca="false">IF(ISNUMBER(G211),H211-G211,"")</f>
        <v>9510</v>
      </c>
      <c r="L211" s="31" t="n">
        <f aca="false">IF(AND(ISNUMBER(G211),G211&gt;0),(H211-G211)/G211,"")</f>
        <v>0.0693098170687268</v>
      </c>
      <c r="M211" s="0" t="str">
        <f aca="false">INDEX('SOC Summary'!$L$3:$L$774,MATCH($A211,'SOC Summary'!$A$3:$A$774,0))</f>
        <v>Moderate</v>
      </c>
      <c r="X211" s="26" t="n">
        <f aca="false">_xlfn.RANK.AVG(D211,$D$5:$D$776,1)</f>
        <v>397.5</v>
      </c>
      <c r="Y211" s="26" t="n">
        <f aca="false">IF(L211="","",_xlfn.RANK.AVG(L211,$L$5:$L$776,1))</f>
        <v>665</v>
      </c>
    </row>
    <row r="212" customFormat="false" ht="15" hidden="false" customHeight="true" outlineLevel="0" collapsed="false">
      <c r="A212" s="0" t="s">
        <v>408</v>
      </c>
      <c r="B212" s="0" t="str">
        <f aca="false">IFERROR(INDEX('BLS OEWS May2025'!$B$3:$B$1396,MATCH($A212,'BLS OEWS May2025'!$A$3:$A$1396,0)),"")</f>
        <v>Computer Network Support Specialists</v>
      </c>
      <c r="C212" s="0" t="str">
        <f aca="false">INDEX('SOC Summary'!$D$3:$D$774,MATCH($A212,'SOC Summary'!$A$3:$A$774,0))</f>
        <v>Computer and math</v>
      </c>
      <c r="D212" s="27" t="n">
        <f aca="false">INDEX('SOC Summary'!$H$3:$H$774,MATCH($A212,'SOC Summary'!$A$3:$A$774,0))</f>
        <v>0.43</v>
      </c>
      <c r="E212" s="24" t="n">
        <v>168920</v>
      </c>
      <c r="F212" s="24" t="n">
        <v>158720</v>
      </c>
      <c r="G212" s="24" t="n">
        <v>146450</v>
      </c>
      <c r="H212" s="24" t="n">
        <f aca="false">INDEX('SOC Summary'!$K$3:$K$774,MATCH($A212,'SOC Summary'!$A$3:$A$774,0))</f>
        <v>146190</v>
      </c>
      <c r="I212" s="24" t="n">
        <f aca="false">IF(ISNUMBER(E212),H212-E212,"")</f>
        <v>-22730</v>
      </c>
      <c r="J212" s="31" t="n">
        <f aca="false">IF(AND(ISNUMBER(E212),E212&gt;0),(H212-E212)/E212,"")</f>
        <v>-0.134560738811272</v>
      </c>
      <c r="K212" s="24" t="n">
        <f aca="false">IF(ISNUMBER(G212),H212-G212,"")</f>
        <v>-260</v>
      </c>
      <c r="L212" s="31" t="n">
        <f aca="false">IF(AND(ISNUMBER(G212),G212&gt;0),(H212-G212)/G212,"")</f>
        <v>-0.00177534994878798</v>
      </c>
      <c r="M212" s="0" t="str">
        <f aca="false">INDEX('SOC Summary'!$L$3:$L$774,MATCH($A212,'SOC Summary'!$A$3:$A$774,0))</f>
        <v>Elevated</v>
      </c>
      <c r="X212" s="26" t="n">
        <f aca="false">_xlfn.RANK.AVG(D212,$D$5:$D$776,1)</f>
        <v>571</v>
      </c>
      <c r="Y212" s="26" t="n">
        <f aca="false">IF(L212="","",_xlfn.RANK.AVG(L212,$L$5:$L$776,1))</f>
        <v>349</v>
      </c>
    </row>
    <row r="213" customFormat="false" ht="15" hidden="false" customHeight="true" outlineLevel="0" collapsed="false">
      <c r="A213" s="0" t="s">
        <v>2274</v>
      </c>
      <c r="B213" s="0" t="str">
        <f aca="false">IFERROR(INDEX('BLS OEWS May2025'!$B$3:$B$1396,MATCH($A213,'BLS OEWS May2025'!$A$3:$A$1396,0)),"")</f>
        <v>Meat, Poultry, and Fish Cutters and Trimmers</v>
      </c>
      <c r="C213" s="0" t="str">
        <f aca="false">INDEX('SOC Summary'!$D$3:$D$774,MATCH($A213,'SOC Summary'!$A$3:$A$774,0))</f>
        <v>Production, construction and transportation</v>
      </c>
      <c r="D213" s="27" t="n">
        <f aca="false">INDEX('SOC Summary'!$H$3:$H$774,MATCH($A213,'SOC Summary'!$A$3:$A$774,0))</f>
        <v>0</v>
      </c>
      <c r="E213" s="24" t="n">
        <v>133460</v>
      </c>
      <c r="F213" s="24" t="n">
        <v>138300</v>
      </c>
      <c r="G213" s="24" t="n">
        <v>141090</v>
      </c>
      <c r="H213" s="24" t="n">
        <f aca="false">INDEX('SOC Summary'!$K$3:$K$774,MATCH($A213,'SOC Summary'!$A$3:$A$774,0))</f>
        <v>145700</v>
      </c>
      <c r="I213" s="24" t="n">
        <f aca="false">IF(ISNUMBER(E213),H213-E213,"")</f>
        <v>12240</v>
      </c>
      <c r="J213" s="31" t="n">
        <f aca="false">IF(AND(ISNUMBER(E213),E213&gt;0),(H213-E213)/E213,"")</f>
        <v>0.0917128727708677</v>
      </c>
      <c r="K213" s="24" t="n">
        <f aca="false">IF(ISNUMBER(G213),H213-G213,"")</f>
        <v>4610</v>
      </c>
      <c r="L213" s="31" t="n">
        <f aca="false">IF(AND(ISNUMBER(G213),G213&gt;0),(H213-G213)/G213,"")</f>
        <v>0.0326741796016727</v>
      </c>
      <c r="M213" s="0" t="str">
        <f aca="false">INDEX('SOC Summary'!$L$3:$L$774,MATCH($A213,'SOC Summary'!$A$3:$A$774,0))</f>
        <v>Low</v>
      </c>
      <c r="X213" s="26" t="n">
        <f aca="false">_xlfn.RANK.AVG(D213,$D$5:$D$776,1)</f>
        <v>28.5</v>
      </c>
      <c r="Y213" s="26" t="n">
        <f aca="false">IF(L213="","",_xlfn.RANK.AVG(L213,$L$5:$L$776,1))</f>
        <v>535</v>
      </c>
    </row>
    <row r="214" customFormat="false" ht="15" hidden="false" customHeight="true" outlineLevel="0" collapsed="false">
      <c r="A214" s="0" t="s">
        <v>2360</v>
      </c>
      <c r="B214" s="0" t="str">
        <f aca="false">IFERROR(INDEX('BLS OEWS May2025'!$B$3:$B$1396,MATCH($A214,'BLS OEWS May2025'!$A$3:$A$1396,0)),"")</f>
        <v>Printing Press Operators</v>
      </c>
      <c r="C214" s="0" t="str">
        <f aca="false">INDEX('SOC Summary'!$D$3:$D$774,MATCH($A214,'SOC Summary'!$A$3:$A$774,0))</f>
        <v>Production, construction and transportation</v>
      </c>
      <c r="D214" s="27" t="n">
        <f aca="false">INDEX('SOC Summary'!$H$3:$H$774,MATCH($A214,'SOC Summary'!$A$3:$A$774,0))</f>
        <v>0.17</v>
      </c>
      <c r="E214" s="24" t="n">
        <v>150010</v>
      </c>
      <c r="F214" s="24" t="n">
        <v>151450</v>
      </c>
      <c r="G214" s="24" t="n">
        <v>145110</v>
      </c>
      <c r="H214" s="24" t="n">
        <f aca="false">INDEX('SOC Summary'!$K$3:$K$774,MATCH($A214,'SOC Summary'!$A$3:$A$774,0))</f>
        <v>144260</v>
      </c>
      <c r="I214" s="24" t="n">
        <f aca="false">IF(ISNUMBER(E214),H214-E214,"")</f>
        <v>-5750</v>
      </c>
      <c r="J214" s="31" t="n">
        <f aca="false">IF(AND(ISNUMBER(E214),E214&gt;0),(H214-E214)/E214,"")</f>
        <v>-0.0383307779481368</v>
      </c>
      <c r="K214" s="24" t="n">
        <f aca="false">IF(ISNUMBER(G214),H214-G214,"")</f>
        <v>-850</v>
      </c>
      <c r="L214" s="31" t="n">
        <f aca="false">IF(AND(ISNUMBER(G214),G214&gt;0),(H214-G214)/G214,"")</f>
        <v>-0.00585762524981049</v>
      </c>
      <c r="M214" s="0" t="str">
        <f aca="false">INDEX('SOC Summary'!$L$3:$L$774,MATCH($A214,'SOC Summary'!$A$3:$A$774,0))</f>
        <v>Low</v>
      </c>
      <c r="X214" s="26" t="n">
        <f aca="false">_xlfn.RANK.AVG(D214,$D$5:$D$776,1)</f>
        <v>276</v>
      </c>
      <c r="Y214" s="26" t="n">
        <f aca="false">IF(L214="","",_xlfn.RANK.AVG(L214,$L$5:$L$776,1))</f>
        <v>332</v>
      </c>
    </row>
    <row r="215" customFormat="false" ht="15" hidden="false" customHeight="true" outlineLevel="0" collapsed="false">
      <c r="A215" s="0" t="s">
        <v>1332</v>
      </c>
      <c r="B215" s="0" t="str">
        <f aca="false">IFERROR(INDEX('BLS OEWS May2025'!$B$3:$B$1396,MATCH($A215,'BLS OEWS May2025'!$A$3:$A$1396,0)),"")</f>
        <v>Phlebotomists</v>
      </c>
      <c r="C215" s="0" t="str">
        <f aca="false">INDEX('SOC Summary'!$D$3:$D$774,MATCH($A215,'SOC Summary'!$A$3:$A$774,0))</f>
        <v>Health care</v>
      </c>
      <c r="D215" s="27" t="n">
        <f aca="false">INDEX('SOC Summary'!$H$3:$H$774,MATCH($A215,'SOC Summary'!$A$3:$A$774,0))</f>
        <v>0.16</v>
      </c>
      <c r="E215" s="24" t="n">
        <v>137090</v>
      </c>
      <c r="F215" s="24" t="n">
        <v>137080</v>
      </c>
      <c r="G215" s="24" t="n">
        <v>138880</v>
      </c>
      <c r="H215" s="24" t="n">
        <f aca="false">INDEX('SOC Summary'!$K$3:$K$774,MATCH($A215,'SOC Summary'!$A$3:$A$774,0))</f>
        <v>143540</v>
      </c>
      <c r="I215" s="24" t="n">
        <f aca="false">IF(ISNUMBER(E215),H215-E215,"")</f>
        <v>6450</v>
      </c>
      <c r="J215" s="31" t="n">
        <f aca="false">IF(AND(ISNUMBER(E215),E215&gt;0),(H215-E215)/E215,"")</f>
        <v>0.0470493836166022</v>
      </c>
      <c r="K215" s="24" t="n">
        <f aca="false">IF(ISNUMBER(G215),H215-G215,"")</f>
        <v>4660</v>
      </c>
      <c r="L215" s="31" t="n">
        <f aca="false">IF(AND(ISNUMBER(G215),G215&gt;0),(H215-G215)/G215,"")</f>
        <v>0.0335541474654378</v>
      </c>
      <c r="M215" s="0" t="str">
        <f aca="false">INDEX('SOC Summary'!$L$3:$L$774,MATCH($A215,'SOC Summary'!$A$3:$A$774,0))</f>
        <v>Low</v>
      </c>
      <c r="X215" s="26" t="n">
        <f aca="false">_xlfn.RANK.AVG(D215,$D$5:$D$776,1)</f>
        <v>264</v>
      </c>
      <c r="Y215" s="26" t="n">
        <f aca="false">IF(L215="","",_xlfn.RANK.AVG(L215,$L$5:$L$776,1))</f>
        <v>542</v>
      </c>
    </row>
    <row r="216" customFormat="false" ht="15" hidden="false" customHeight="true" outlineLevel="0" collapsed="false">
      <c r="A216" s="0" t="s">
        <v>1018</v>
      </c>
      <c r="B216" s="0" t="str">
        <f aca="false">IFERROR(INDEX('BLS OEWS May2025'!$B$3:$B$1396,MATCH($A216,'BLS OEWS May2025'!$A$3:$A$1396,0)),"")</f>
        <v>Producers and Directors</v>
      </c>
      <c r="C216" s="0" t="str">
        <f aca="false">INDEX('SOC Summary'!$D$3:$D$774,MATCH($A216,'SOC Summary'!$A$3:$A$774,0))</f>
        <v>Arts, sports and media</v>
      </c>
      <c r="D216" s="27" t="n">
        <f aca="false">INDEX('SOC Summary'!$H$3:$H$774,MATCH($A216,'SOC Summary'!$A$3:$A$774,0))</f>
        <v>0.2525</v>
      </c>
      <c r="E216" s="24" t="n">
        <v>153770</v>
      </c>
      <c r="F216" s="24" t="n">
        <v>154470</v>
      </c>
      <c r="G216" s="24" t="n">
        <v>145270</v>
      </c>
      <c r="H216" s="24" t="n">
        <f aca="false">INDEX('SOC Summary'!$K$3:$K$774,MATCH($A216,'SOC Summary'!$A$3:$A$774,0))</f>
        <v>143120</v>
      </c>
      <c r="I216" s="24" t="n">
        <f aca="false">IF(ISNUMBER(E216),H216-E216,"")</f>
        <v>-10650</v>
      </c>
      <c r="J216" s="31" t="n">
        <f aca="false">IF(AND(ISNUMBER(E216),E216&gt;0),(H216-E216)/E216,"")</f>
        <v>-0.0692592833452559</v>
      </c>
      <c r="K216" s="24" t="n">
        <f aca="false">IF(ISNUMBER(G216),H216-G216,"")</f>
        <v>-2150</v>
      </c>
      <c r="L216" s="31" t="n">
        <f aca="false">IF(AND(ISNUMBER(G216),G216&gt;0),(H216-G216)/G216,"")</f>
        <v>-0.0148000275349349</v>
      </c>
      <c r="M216" s="0" t="str">
        <f aca="false">INDEX('SOC Summary'!$L$3:$L$774,MATCH($A216,'SOC Summary'!$A$3:$A$774,0))</f>
        <v>Moderate</v>
      </c>
      <c r="X216" s="26" t="n">
        <f aca="false">_xlfn.RANK.AVG(D216,$D$5:$D$776,1)</f>
        <v>372</v>
      </c>
      <c r="Y216" s="26" t="n">
        <f aca="false">IF(L216="","",_xlfn.RANK.AVG(L216,$L$5:$L$776,1))</f>
        <v>303</v>
      </c>
    </row>
    <row r="217" customFormat="false" ht="15" hidden="false" customHeight="true" outlineLevel="0" collapsed="false">
      <c r="A217" s="0" t="s">
        <v>334</v>
      </c>
      <c r="B217" s="0" t="str">
        <f aca="false">IFERROR(INDEX('BLS OEWS May2025'!$B$3:$B$1396,MATCH($A217,'BLS OEWS May2025'!$A$3:$A$1396,0)),"")</f>
        <v>Meeting, Convention, and Event Planners</v>
      </c>
      <c r="C217" s="0" t="str">
        <f aca="false">INDEX('SOC Summary'!$D$3:$D$774,MATCH($A217,'SOC Summary'!$A$3:$A$774,0))</f>
        <v>Business and finance</v>
      </c>
      <c r="D217" s="27" t="n">
        <f aca="false">INDEX('SOC Summary'!$H$3:$H$774,MATCH($A217,'SOC Summary'!$A$3:$A$774,0))</f>
        <v>0.54</v>
      </c>
      <c r="E217" s="24" t="n">
        <v>112070</v>
      </c>
      <c r="F217" s="24" t="n">
        <v>122130</v>
      </c>
      <c r="G217" s="24" t="n">
        <v>134670</v>
      </c>
      <c r="H217" s="24" t="n">
        <f aca="false">INDEX('SOC Summary'!$K$3:$K$774,MATCH($A217,'SOC Summary'!$A$3:$A$774,0))</f>
        <v>142860</v>
      </c>
      <c r="I217" s="24" t="n">
        <f aca="false">IF(ISNUMBER(E217),H217-E217,"")</f>
        <v>30790</v>
      </c>
      <c r="J217" s="31" t="n">
        <f aca="false">IF(AND(ISNUMBER(E217),E217&gt;0),(H217-E217)/E217,"")</f>
        <v>0.274739002409209</v>
      </c>
      <c r="K217" s="24" t="n">
        <f aca="false">IF(ISNUMBER(G217),H217-G217,"")</f>
        <v>8190</v>
      </c>
      <c r="L217" s="31" t="n">
        <f aca="false">IF(AND(ISNUMBER(G217),G217&gt;0),(H217-G217)/G217,"")</f>
        <v>0.0608153263533081</v>
      </c>
      <c r="M217" s="0" t="str">
        <f aca="false">INDEX('SOC Summary'!$L$3:$L$774,MATCH($A217,'SOC Summary'!$A$3:$A$774,0))</f>
        <v>High</v>
      </c>
      <c r="X217" s="26" t="n">
        <f aca="false">_xlfn.RANK.AVG(D217,$D$5:$D$776,1)</f>
        <v>683.5</v>
      </c>
      <c r="Y217" s="26" t="n">
        <f aca="false">IF(L217="","",_xlfn.RANK.AVG(L217,$L$5:$L$776,1))</f>
        <v>642</v>
      </c>
    </row>
    <row r="218" customFormat="false" ht="15" hidden="false" customHeight="true" outlineLevel="0" collapsed="false">
      <c r="A218" s="0" t="s">
        <v>2107</v>
      </c>
      <c r="B218" s="0" t="str">
        <f aca="false">IFERROR(INDEX('BLS OEWS May2025'!$B$3:$B$1396,MATCH($A218,'BLS OEWS May2025'!$A$3:$A$1396,0)),"")</f>
        <v>Telecommunications Equipment Installers and Repairers, Except Line Installers</v>
      </c>
      <c r="C218" s="0" t="str">
        <f aca="false">INDEX('SOC Summary'!$D$3:$D$774,MATCH($A218,'SOC Summary'!$A$3:$A$774,0))</f>
        <v>Services and other</v>
      </c>
      <c r="D218" s="27" t="n">
        <f aca="false">INDEX('SOC Summary'!$H$3:$H$774,MATCH($A218,'SOC Summary'!$A$3:$A$774,0))</f>
        <v>0.23</v>
      </c>
      <c r="E218" s="24" t="n">
        <v>168180</v>
      </c>
      <c r="F218" s="24" t="n">
        <v>159670</v>
      </c>
      <c r="G218" s="24" t="n">
        <v>153890</v>
      </c>
      <c r="H218" s="24" t="n">
        <f aca="false">INDEX('SOC Summary'!$K$3:$K$774,MATCH($A218,'SOC Summary'!$A$3:$A$774,0))</f>
        <v>140920</v>
      </c>
      <c r="I218" s="24" t="n">
        <f aca="false">IF(ISNUMBER(E218),H218-E218,"")</f>
        <v>-27260</v>
      </c>
      <c r="J218" s="31" t="n">
        <f aca="false">IF(AND(ISNUMBER(E218),E218&gt;0),(H218-E218)/E218,"")</f>
        <v>-0.162088238791771</v>
      </c>
      <c r="K218" s="24" t="n">
        <f aca="false">IF(ISNUMBER(G218),H218-G218,"")</f>
        <v>-12970</v>
      </c>
      <c r="L218" s="31" t="n">
        <f aca="false">IF(AND(ISNUMBER(G218),G218&gt;0),(H218-G218)/G218,"")</f>
        <v>-0.0842809799207226</v>
      </c>
      <c r="M218" s="0" t="str">
        <f aca="false">INDEX('SOC Summary'!$L$3:$L$774,MATCH($A218,'SOC Summary'!$A$3:$A$774,0))</f>
        <v>Moderate</v>
      </c>
      <c r="X218" s="26" t="n">
        <f aca="false">_xlfn.RANK.AVG(D218,$D$5:$D$776,1)</f>
        <v>347.5</v>
      </c>
      <c r="Y218" s="26" t="n">
        <f aca="false">IF(L218="","",_xlfn.RANK.AVG(L218,$L$5:$L$776,1))</f>
        <v>96</v>
      </c>
    </row>
    <row r="219" customFormat="false" ht="15" hidden="false" customHeight="true" outlineLevel="0" collapsed="false">
      <c r="A219" s="0" t="s">
        <v>710</v>
      </c>
      <c r="B219" s="0" t="str">
        <f aca="false">IFERROR(INDEX('BLS OEWS May2025'!$B$3:$B$1396,MATCH($A219,'BLS OEWS May2025'!$A$3:$A$1396,0)),"")</f>
        <v>Occupational Health and Safety Specialists</v>
      </c>
      <c r="C219" s="0" t="str">
        <f aca="false">INDEX('SOC Summary'!$D$3:$D$774,MATCH($A219,'SOC Summary'!$A$3:$A$774,0))</f>
        <v>Life, physical, and social science</v>
      </c>
      <c r="D219" s="27" t="n">
        <f aca="false">INDEX('SOC Summary'!$H$3:$H$774,MATCH($A219,'SOC Summary'!$A$3:$A$774,0))</f>
        <v>0.31</v>
      </c>
      <c r="E219" s="24" t="n">
        <v>109430</v>
      </c>
      <c r="F219" s="24" t="n">
        <v>122300</v>
      </c>
      <c r="G219" s="24" t="n">
        <v>128430</v>
      </c>
      <c r="H219" s="24" t="n">
        <f aca="false">INDEX('SOC Summary'!$K$3:$K$774,MATCH($A219,'SOC Summary'!$A$3:$A$774,0))</f>
        <v>140610</v>
      </c>
      <c r="I219" s="24" t="n">
        <f aca="false">IF(ISNUMBER(E219),H219-E219,"")</f>
        <v>31180</v>
      </c>
      <c r="J219" s="31" t="n">
        <f aca="false">IF(AND(ISNUMBER(E219),E219&gt;0),(H219-E219)/E219,"")</f>
        <v>0.284931006122636</v>
      </c>
      <c r="K219" s="24" t="n">
        <f aca="false">IF(ISNUMBER(G219),H219-G219,"")</f>
        <v>12180</v>
      </c>
      <c r="L219" s="31" t="n">
        <f aca="false">IF(AND(ISNUMBER(G219),G219&gt;0),(H219-G219)/G219,"")</f>
        <v>0.0948376547535623</v>
      </c>
      <c r="M219" s="0" t="str">
        <f aca="false">INDEX('SOC Summary'!$L$3:$L$774,MATCH($A219,'SOC Summary'!$A$3:$A$774,0))</f>
        <v>Moderate</v>
      </c>
      <c r="X219" s="26" t="n">
        <f aca="false">_xlfn.RANK.AVG(D219,$D$5:$D$776,1)</f>
        <v>426.5</v>
      </c>
      <c r="Y219" s="26" t="n">
        <f aca="false">IF(L219="","",_xlfn.RANK.AVG(L219,$L$5:$L$776,1))</f>
        <v>706</v>
      </c>
    </row>
    <row r="220" customFormat="false" ht="15" hidden="false" customHeight="true" outlineLevel="0" collapsed="false">
      <c r="A220" s="0" t="s">
        <v>1143</v>
      </c>
      <c r="B220" s="0" t="str">
        <f aca="false">IFERROR(INDEX('BLS OEWS May2025'!$B$3:$B$1396,MATCH($A220,'BLS OEWS May2025'!$A$3:$A$1396,0)),"")</f>
        <v>Respiratory Therapists</v>
      </c>
      <c r="C220" s="0" t="str">
        <f aca="false">INDEX('SOC Summary'!$D$3:$D$774,MATCH($A220,'SOC Summary'!$A$3:$A$774,0))</f>
        <v>Health care</v>
      </c>
      <c r="D220" s="27" t="n">
        <f aca="false">INDEX('SOC Summary'!$H$3:$H$774,MATCH($A220,'SOC Summary'!$A$3:$A$774,0))</f>
        <v>0.21</v>
      </c>
      <c r="E220" s="24" t="n">
        <v>129910</v>
      </c>
      <c r="F220" s="24" t="n">
        <v>129750</v>
      </c>
      <c r="G220" s="24" t="n">
        <v>136420</v>
      </c>
      <c r="H220" s="24" t="n">
        <f aca="false">INDEX('SOC Summary'!$K$3:$K$774,MATCH($A220,'SOC Summary'!$A$3:$A$774,0))</f>
        <v>139790</v>
      </c>
      <c r="I220" s="24" t="n">
        <f aca="false">IF(ISNUMBER(E220),H220-E220,"")</f>
        <v>9880</v>
      </c>
      <c r="J220" s="31" t="n">
        <f aca="false">IF(AND(ISNUMBER(E220),E220&gt;0),(H220-E220)/E220,"")</f>
        <v>0.0760526518358864</v>
      </c>
      <c r="K220" s="24" t="n">
        <f aca="false">IF(ISNUMBER(G220),H220-G220,"")</f>
        <v>3370</v>
      </c>
      <c r="L220" s="31" t="n">
        <f aca="false">IF(AND(ISNUMBER(G220),G220&gt;0),(H220-G220)/G220,"")</f>
        <v>0.0247031227092802</v>
      </c>
      <c r="M220" s="0" t="str">
        <f aca="false">INDEX('SOC Summary'!$L$3:$L$774,MATCH($A220,'SOC Summary'!$A$3:$A$774,0))</f>
        <v>Moderate</v>
      </c>
      <c r="X220" s="26" t="n">
        <f aca="false">_xlfn.RANK.AVG(D220,$D$5:$D$776,1)</f>
        <v>327</v>
      </c>
      <c r="Y220" s="26" t="n">
        <f aca="false">IF(L220="","",_xlfn.RANK.AVG(L220,$L$5:$L$776,1))</f>
        <v>490</v>
      </c>
    </row>
    <row r="221" customFormat="false" ht="15" hidden="false" customHeight="true" outlineLevel="0" collapsed="false">
      <c r="A221" s="0" t="s">
        <v>2461</v>
      </c>
      <c r="B221" s="0" t="str">
        <f aca="false">IFERROR(INDEX('BLS OEWS May2025'!$B$3:$B$1396,MATCH($A221,'BLS OEWS May2025'!$A$3:$A$1396,0)),"")</f>
        <v>Chemical Equipment Operators and Tenders</v>
      </c>
      <c r="C221" s="0" t="str">
        <f aca="false">INDEX('SOC Summary'!$D$3:$D$774,MATCH($A221,'SOC Summary'!$A$3:$A$774,0))</f>
        <v>Production, construction and transportation</v>
      </c>
      <c r="D221" s="27" t="n">
        <f aca="false">INDEX('SOC Summary'!$H$3:$H$774,MATCH($A221,'SOC Summary'!$A$3:$A$774,0))</f>
        <v>0.22</v>
      </c>
      <c r="E221" s="24" t="n">
        <v>115370</v>
      </c>
      <c r="F221" s="24" t="n">
        <v>120260</v>
      </c>
      <c r="G221" s="24" t="n">
        <v>127410</v>
      </c>
      <c r="H221" s="24" t="n">
        <f aca="false">INDEX('SOC Summary'!$K$3:$K$774,MATCH($A221,'SOC Summary'!$A$3:$A$774,0))</f>
        <v>139630</v>
      </c>
      <c r="I221" s="24" t="n">
        <f aca="false">IF(ISNUMBER(E221),H221-E221,"")</f>
        <v>24260</v>
      </c>
      <c r="J221" s="31" t="n">
        <f aca="false">IF(AND(ISNUMBER(E221),E221&gt;0),(H221-E221)/E221,"")</f>
        <v>0.210279968796048</v>
      </c>
      <c r="K221" s="24" t="n">
        <f aca="false">IF(ISNUMBER(G221),H221-G221,"")</f>
        <v>12220</v>
      </c>
      <c r="L221" s="31" t="n">
        <f aca="false">IF(AND(ISNUMBER(G221),G221&gt;0),(H221-G221)/G221,"")</f>
        <v>0.0959108390236245</v>
      </c>
      <c r="M221" s="0" t="str">
        <f aca="false">INDEX('SOC Summary'!$L$3:$L$774,MATCH($A221,'SOC Summary'!$A$3:$A$774,0))</f>
        <v>Moderate</v>
      </c>
      <c r="X221" s="26" t="n">
        <f aca="false">_xlfn.RANK.AVG(D221,$D$5:$D$776,1)</f>
        <v>339</v>
      </c>
      <c r="Y221" s="26" t="n">
        <f aca="false">IF(L221="","",_xlfn.RANK.AVG(L221,$L$5:$L$776,1))</f>
        <v>707</v>
      </c>
    </row>
    <row r="222" customFormat="false" ht="15" hidden="false" customHeight="true" outlineLevel="0" collapsed="false">
      <c r="A222" s="0" t="s">
        <v>1436</v>
      </c>
      <c r="B222" s="0" t="str">
        <f aca="false">IFERROR(INDEX('BLS OEWS May2025'!$B$3:$B$1396,MATCH($A222,'BLS OEWS May2025'!$A$3:$A$1396,0)),"")</f>
        <v>Cooks, Short Order</v>
      </c>
      <c r="C222" s="0" t="str">
        <f aca="false">INDEX('SOC Summary'!$D$3:$D$774,MATCH($A222,'SOC Summary'!$A$3:$A$774,0))</f>
        <v>Services and other</v>
      </c>
      <c r="D222" s="27" t="n">
        <f aca="false">INDEX('SOC Summary'!$H$3:$H$774,MATCH($A222,'SOC Summary'!$A$3:$A$774,0))</f>
        <v>0</v>
      </c>
      <c r="E222" s="24" t="n">
        <v>133290</v>
      </c>
      <c r="F222" s="24" t="n">
        <v>126370</v>
      </c>
      <c r="G222" s="24" t="n">
        <v>150420</v>
      </c>
      <c r="H222" s="24" t="n">
        <f aca="false">INDEX('SOC Summary'!$K$3:$K$774,MATCH($A222,'SOC Summary'!$A$3:$A$774,0))</f>
        <v>138650</v>
      </c>
      <c r="I222" s="24" t="n">
        <f aca="false">IF(ISNUMBER(E222),H222-E222,"")</f>
        <v>5360</v>
      </c>
      <c r="J222" s="31" t="n">
        <f aca="false">IF(AND(ISNUMBER(E222),E222&gt;0),(H222-E222)/E222,"")</f>
        <v>0.0402130692475054</v>
      </c>
      <c r="K222" s="24" t="n">
        <f aca="false">IF(ISNUMBER(G222),H222-G222,"")</f>
        <v>-11770</v>
      </c>
      <c r="L222" s="31" t="n">
        <f aca="false">IF(AND(ISNUMBER(G222),G222&gt;0),(H222-G222)/G222,"")</f>
        <v>-0.0782475734609759</v>
      </c>
      <c r="M222" s="0" t="str">
        <f aca="false">INDEX('SOC Summary'!$L$3:$L$774,MATCH($A222,'SOC Summary'!$A$3:$A$774,0))</f>
        <v>Low</v>
      </c>
      <c r="X222" s="26" t="n">
        <f aca="false">_xlfn.RANK.AVG(D222,$D$5:$D$776,1)</f>
        <v>28.5</v>
      </c>
      <c r="Y222" s="26" t="n">
        <f aca="false">IF(L222="","",_xlfn.RANK.AVG(L222,$L$5:$L$776,1))</f>
        <v>103</v>
      </c>
    </row>
    <row r="223" customFormat="false" ht="15" hidden="false" customHeight="true" outlineLevel="0" collapsed="false">
      <c r="A223" s="0" t="s">
        <v>2131</v>
      </c>
      <c r="B223" s="0" t="str">
        <f aca="false">IFERROR(INDEX('BLS OEWS May2025'!$B$3:$B$1396,MATCH($A223,'BLS OEWS May2025'!$A$3:$A$1396,0)),"")</f>
        <v>Aircraft Mechanics and Service Technicians</v>
      </c>
      <c r="C223" s="0" t="str">
        <f aca="false">INDEX('SOC Summary'!$D$3:$D$774,MATCH($A223,'SOC Summary'!$A$3:$A$774,0))</f>
        <v>Services and other</v>
      </c>
      <c r="D223" s="27" t="n">
        <f aca="false">INDEX('SOC Summary'!$H$3:$H$774,MATCH($A223,'SOC Summary'!$A$3:$A$774,0))</f>
        <v>0.08</v>
      </c>
      <c r="E223" s="24" t="n">
        <v>134070</v>
      </c>
      <c r="F223" s="24" t="n">
        <v>137630</v>
      </c>
      <c r="G223" s="24" t="n">
        <v>136390</v>
      </c>
      <c r="H223" s="24" t="n">
        <f aca="false">INDEX('SOC Summary'!$K$3:$K$774,MATCH($A223,'SOC Summary'!$A$3:$A$774,0))</f>
        <v>138090</v>
      </c>
      <c r="I223" s="24" t="n">
        <f aca="false">IF(ISNUMBER(E223),H223-E223,"")</f>
        <v>4020</v>
      </c>
      <c r="J223" s="31" t="n">
        <f aca="false">IF(AND(ISNUMBER(E223),E223&gt;0),(H223-E223)/E223,"")</f>
        <v>0.0299843365406131</v>
      </c>
      <c r="K223" s="24" t="n">
        <f aca="false">IF(ISNUMBER(G223),H223-G223,"")</f>
        <v>1700</v>
      </c>
      <c r="L223" s="31" t="n">
        <f aca="false">IF(AND(ISNUMBER(G223),G223&gt;0),(H223-G223)/G223,"")</f>
        <v>0.0124642569103307</v>
      </c>
      <c r="M223" s="0" t="str">
        <f aca="false">INDEX('SOC Summary'!$L$3:$L$774,MATCH($A223,'SOC Summary'!$A$3:$A$774,0))</f>
        <v>Low</v>
      </c>
      <c r="X223" s="26" t="n">
        <f aca="false">_xlfn.RANK.AVG(D223,$D$5:$D$776,1)</f>
        <v>147</v>
      </c>
      <c r="Y223" s="26" t="n">
        <f aca="false">IF(L223="","",_xlfn.RANK.AVG(L223,$L$5:$L$776,1))</f>
        <v>425</v>
      </c>
    </row>
    <row r="224" customFormat="false" ht="15" hidden="false" customHeight="true" outlineLevel="0" collapsed="false">
      <c r="A224" s="0" t="s">
        <v>2636</v>
      </c>
      <c r="B224" s="0" t="str">
        <f aca="false">IFERROR(INDEX('BLS OEWS May2025'!$B$3:$B$1396,MATCH($A224,'BLS OEWS May2025'!$A$3:$A$1396,0)),"")</f>
        <v>Parking Attendants</v>
      </c>
      <c r="C224" s="0" t="str">
        <f aca="false">INDEX('SOC Summary'!$D$3:$D$774,MATCH($A224,'SOC Summary'!$A$3:$A$774,0))</f>
        <v>Production, construction and transportation</v>
      </c>
      <c r="D224" s="27" t="n">
        <f aca="false">INDEX('SOC Summary'!$H$3:$H$774,MATCH($A224,'SOC Summary'!$A$3:$A$774,0))</f>
        <v>0.05</v>
      </c>
      <c r="E224" s="24" t="n">
        <v>105290</v>
      </c>
      <c r="F224" s="24" t="n">
        <v>118130</v>
      </c>
      <c r="G224" s="24" t="n">
        <v>134650</v>
      </c>
      <c r="H224" s="24" t="n">
        <f aca="false">INDEX('SOC Summary'!$K$3:$K$774,MATCH($A224,'SOC Summary'!$A$3:$A$774,0))</f>
        <v>137880</v>
      </c>
      <c r="I224" s="24" t="n">
        <f aca="false">IF(ISNUMBER(E224),H224-E224,"")</f>
        <v>32590</v>
      </c>
      <c r="J224" s="31" t="n">
        <f aca="false">IF(AND(ISNUMBER(E224),E224&gt;0),(H224-E224)/E224,"")</f>
        <v>0.309526070851933</v>
      </c>
      <c r="K224" s="24" t="n">
        <f aca="false">IF(ISNUMBER(G224),H224-G224,"")</f>
        <v>3230</v>
      </c>
      <c r="L224" s="31" t="n">
        <f aca="false">IF(AND(ISNUMBER(G224),G224&gt;0),(H224-G224)/G224,"")</f>
        <v>0.0239881173412551</v>
      </c>
      <c r="M224" s="0" t="str">
        <f aca="false">INDEX('SOC Summary'!$L$3:$L$774,MATCH($A224,'SOC Summary'!$A$3:$A$774,0))</f>
        <v>Low</v>
      </c>
      <c r="X224" s="26" t="n">
        <f aca="false">_xlfn.RANK.AVG(D224,$D$5:$D$776,1)</f>
        <v>106.5</v>
      </c>
      <c r="Y224" s="26" t="n">
        <f aca="false">IF(L224="","",_xlfn.RANK.AVG(L224,$L$5:$L$776,1))</f>
        <v>489</v>
      </c>
    </row>
    <row r="225" customFormat="false" ht="15" hidden="false" customHeight="true" outlineLevel="0" collapsed="false">
      <c r="A225" s="0" t="s">
        <v>2272</v>
      </c>
      <c r="B225" s="0" t="str">
        <f aca="false">IFERROR(INDEX('BLS OEWS May2025'!$B$3:$B$1396,MATCH($A225,'BLS OEWS May2025'!$A$3:$A$1396,0)),"")</f>
        <v>Butchers and Meat Cutters</v>
      </c>
      <c r="C225" s="0" t="str">
        <f aca="false">INDEX('SOC Summary'!$D$3:$D$774,MATCH($A225,'SOC Summary'!$A$3:$A$774,0))</f>
        <v>Production, construction and transportation</v>
      </c>
      <c r="D225" s="27" t="n">
        <f aca="false">INDEX('SOC Summary'!$H$3:$H$774,MATCH($A225,'SOC Summary'!$A$3:$A$774,0))</f>
        <v>0.2</v>
      </c>
      <c r="E225" s="24" t="n">
        <v>129400</v>
      </c>
      <c r="F225" s="24" t="n">
        <v>136330</v>
      </c>
      <c r="G225" s="24" t="n">
        <v>140040</v>
      </c>
      <c r="H225" s="24" t="n">
        <f aca="false">INDEX('SOC Summary'!$K$3:$K$774,MATCH($A225,'SOC Summary'!$A$3:$A$774,0))</f>
        <v>136430</v>
      </c>
      <c r="I225" s="24" t="n">
        <f aca="false">IF(ISNUMBER(E225),H225-E225,"")</f>
        <v>7030</v>
      </c>
      <c r="J225" s="31" t="n">
        <f aca="false">IF(AND(ISNUMBER(E225),E225&gt;0),(H225-E225)/E225,"")</f>
        <v>0.0543276661514683</v>
      </c>
      <c r="K225" s="24" t="n">
        <f aca="false">IF(ISNUMBER(G225),H225-G225,"")</f>
        <v>-3610</v>
      </c>
      <c r="L225" s="31" t="n">
        <f aca="false">IF(AND(ISNUMBER(G225),G225&gt;0),(H225-G225)/G225,"")</f>
        <v>-0.0257783490431305</v>
      </c>
      <c r="M225" s="0" t="str">
        <f aca="false">INDEX('SOC Summary'!$L$3:$L$774,MATCH($A225,'SOC Summary'!$A$3:$A$774,0))</f>
        <v>Moderate</v>
      </c>
      <c r="X225" s="26" t="n">
        <f aca="false">_xlfn.RANK.AVG(D225,$D$5:$D$776,1)</f>
        <v>314</v>
      </c>
      <c r="Y225" s="26" t="n">
        <f aca="false">IF(L225="","",_xlfn.RANK.AVG(L225,$L$5:$L$776,1))</f>
        <v>249</v>
      </c>
    </row>
    <row r="226" customFormat="false" ht="15" hidden="false" customHeight="true" outlineLevel="0" collapsed="false">
      <c r="A226" s="0" t="s">
        <v>1997</v>
      </c>
      <c r="B226" s="0" t="str">
        <f aca="false">IFERROR(INDEX('BLS OEWS May2025'!$B$3:$B$1396,MATCH($A226,'BLS OEWS May2025'!$A$3:$A$1396,0)),"")</f>
        <v>Roofers</v>
      </c>
      <c r="C226" s="0" t="str">
        <f aca="false">INDEX('SOC Summary'!$D$3:$D$774,MATCH($A226,'SOC Summary'!$A$3:$A$774,0))</f>
        <v>Production, construction and transportation</v>
      </c>
      <c r="D226" s="27" t="n">
        <f aca="false">INDEX('SOC Summary'!$H$3:$H$774,MATCH($A226,'SOC Summary'!$A$3:$A$774,0))</f>
        <v>0.02</v>
      </c>
      <c r="E226" s="24" t="n">
        <v>131980</v>
      </c>
      <c r="F226" s="24" t="n">
        <v>135140</v>
      </c>
      <c r="G226" s="24" t="n">
        <v>136740</v>
      </c>
      <c r="H226" s="24" t="n">
        <f aca="false">INDEX('SOC Summary'!$K$3:$K$774,MATCH($A226,'SOC Summary'!$A$3:$A$774,0))</f>
        <v>135490</v>
      </c>
      <c r="I226" s="24" t="n">
        <f aca="false">IF(ISNUMBER(E226),H226-E226,"")</f>
        <v>3510</v>
      </c>
      <c r="J226" s="31" t="n">
        <f aca="false">IF(AND(ISNUMBER(E226),E226&gt;0),(H226-E226)/E226,"")</f>
        <v>0.0265949386270647</v>
      </c>
      <c r="K226" s="24" t="n">
        <f aca="false">IF(ISNUMBER(G226),H226-G226,"")</f>
        <v>-1250</v>
      </c>
      <c r="L226" s="31" t="n">
        <f aca="false">IF(AND(ISNUMBER(G226),G226&gt;0),(H226-G226)/G226,"")</f>
        <v>-0.00914143630247184</v>
      </c>
      <c r="M226" s="0" t="str">
        <f aca="false">INDEX('SOC Summary'!$L$3:$L$774,MATCH($A226,'SOC Summary'!$A$3:$A$774,0))</f>
        <v>Low</v>
      </c>
      <c r="X226" s="26" t="n">
        <f aca="false">_xlfn.RANK.AVG(D226,$D$5:$D$776,1)</f>
        <v>63.5</v>
      </c>
      <c r="Y226" s="26" t="n">
        <f aca="false">IF(L226="","",_xlfn.RANK.AVG(L226,$L$5:$L$776,1))</f>
        <v>323</v>
      </c>
    </row>
    <row r="227" customFormat="false" ht="15" hidden="false" customHeight="true" outlineLevel="0" collapsed="false">
      <c r="A227" s="0" t="s">
        <v>956</v>
      </c>
      <c r="B227" s="0" t="str">
        <f aca="false">IFERROR(INDEX('BLS OEWS May2025'!$B$3:$B$1396,MATCH($A227,'BLS OEWS May2025'!$A$3:$A$1396,0)),"")</f>
        <v>Librarians and Media Collections Specialists</v>
      </c>
      <c r="C227" s="0" t="str">
        <f aca="false">INDEX('SOC Summary'!$D$3:$D$774,MATCH($A227,'SOC Summary'!$A$3:$A$774,0))</f>
        <v>Educational instruction</v>
      </c>
      <c r="D227" s="27" t="n">
        <f aca="false">INDEX('SOC Summary'!$H$3:$H$774,MATCH($A227,'SOC Summary'!$A$3:$A$774,0))</f>
        <v>0.53</v>
      </c>
      <c r="E227" s="24" t="n">
        <v>131680</v>
      </c>
      <c r="F227" s="24" t="n">
        <v>133760</v>
      </c>
      <c r="G227" s="24" t="n">
        <v>131830</v>
      </c>
      <c r="H227" s="24" t="n">
        <f aca="false">INDEX('SOC Summary'!$K$3:$K$774,MATCH($A227,'SOC Summary'!$A$3:$A$774,0))</f>
        <v>133790</v>
      </c>
      <c r="I227" s="24" t="n">
        <f aca="false">IF(ISNUMBER(E227),H227-E227,"")</f>
        <v>2110</v>
      </c>
      <c r="J227" s="31" t="n">
        <f aca="false">IF(AND(ISNUMBER(E227),E227&gt;0),(H227-E227)/E227,"")</f>
        <v>0.0160236938031592</v>
      </c>
      <c r="K227" s="24" t="n">
        <f aca="false">IF(ISNUMBER(G227),H227-G227,"")</f>
        <v>1960</v>
      </c>
      <c r="L227" s="31" t="n">
        <f aca="false">IF(AND(ISNUMBER(G227),G227&gt;0),(H227-G227)/G227,"")</f>
        <v>0.0148676325570811</v>
      </c>
      <c r="M227" s="0" t="str">
        <f aca="false">INDEX('SOC Summary'!$L$3:$L$774,MATCH($A227,'SOC Summary'!$A$3:$A$774,0))</f>
        <v>High</v>
      </c>
      <c r="X227" s="26" t="n">
        <f aca="false">_xlfn.RANK.AVG(D227,$D$5:$D$776,1)</f>
        <v>677</v>
      </c>
      <c r="Y227" s="26" t="n">
        <f aca="false">IF(L227="","",_xlfn.RANK.AVG(L227,$L$5:$L$776,1))</f>
        <v>441</v>
      </c>
    </row>
    <row r="228" customFormat="false" ht="15" hidden="false" customHeight="true" outlineLevel="0" collapsed="false">
      <c r="A228" s="0" t="s">
        <v>736</v>
      </c>
      <c r="B228" s="0" t="str">
        <f aca="false">IFERROR(INDEX('BLS OEWS May2025'!$B$3:$B$1396,MATCH($A228,'BLS OEWS May2025'!$A$3:$A$1396,0)),"")</f>
        <v>Mental Health and Substance Abuse Social Workers</v>
      </c>
      <c r="C228" s="0" t="str">
        <f aca="false">INDEX('SOC Summary'!$D$3:$D$774,MATCH($A228,'SOC Summary'!$A$3:$A$774,0))</f>
        <v>Services and other</v>
      </c>
      <c r="D228" s="27" t="n">
        <f aca="false">INDEX('SOC Summary'!$H$3:$H$774,MATCH($A228,'SOC Summary'!$A$3:$A$774,0))</f>
        <v>0.33</v>
      </c>
      <c r="E228" s="24" t="n">
        <v>107940</v>
      </c>
      <c r="F228" s="24" t="n">
        <v>114680</v>
      </c>
      <c r="G228" s="24" t="n">
        <v>125910</v>
      </c>
      <c r="H228" s="24" t="n">
        <f aca="false">INDEX('SOC Summary'!$K$3:$K$774,MATCH($A228,'SOC Summary'!$A$3:$A$774,0))</f>
        <v>132810</v>
      </c>
      <c r="I228" s="24" t="n">
        <f aca="false">IF(ISNUMBER(E228),H228-E228,"")</f>
        <v>24870</v>
      </c>
      <c r="J228" s="31" t="n">
        <f aca="false">IF(AND(ISNUMBER(E228),E228&gt;0),(H228-E228)/E228,"")</f>
        <v>0.230405780989439</v>
      </c>
      <c r="K228" s="24" t="n">
        <f aca="false">IF(ISNUMBER(G228),H228-G228,"")</f>
        <v>6900</v>
      </c>
      <c r="L228" s="31" t="n">
        <f aca="false">IF(AND(ISNUMBER(G228),G228&gt;0),(H228-G228)/G228,"")</f>
        <v>0.0548010483678818</v>
      </c>
      <c r="M228" s="0" t="str">
        <f aca="false">INDEX('SOC Summary'!$L$3:$L$774,MATCH($A228,'SOC Summary'!$A$3:$A$774,0))</f>
        <v>Moderate</v>
      </c>
      <c r="X228" s="26" t="n">
        <f aca="false">_xlfn.RANK.AVG(D228,$D$5:$D$776,1)</f>
        <v>446</v>
      </c>
      <c r="Y228" s="26" t="n">
        <f aca="false">IF(L228="","",_xlfn.RANK.AVG(L228,$L$5:$L$776,1))</f>
        <v>620</v>
      </c>
    </row>
    <row r="229" customFormat="false" ht="15" hidden="false" customHeight="true" outlineLevel="0" collapsed="false">
      <c r="A229" s="0" t="s">
        <v>391</v>
      </c>
      <c r="B229" s="0" t="str">
        <f aca="false">IFERROR(INDEX('BLS OEWS May2025'!$B$3:$B$1396,MATCH($A229,'BLS OEWS May2025'!$A$3:$A$1396,0)),"")</f>
        <v>Financial Specialists, All Other</v>
      </c>
      <c r="C229" s="0" t="str">
        <f aca="false">INDEX('SOC Summary'!$D$3:$D$774,MATCH($A229,'SOC Summary'!$A$3:$A$774,0))</f>
        <v>Business and finance</v>
      </c>
      <c r="D229" s="27" t="n">
        <f aca="false">INDEX('SOC Summary'!$H$3:$H$774,MATCH($A229,'SOC Summary'!$A$3:$A$774,0))</f>
        <v>0.49</v>
      </c>
      <c r="E229" s="24" t="n">
        <v>127020</v>
      </c>
      <c r="F229" s="24" t="n">
        <v>122730</v>
      </c>
      <c r="G229" s="24" t="n">
        <v>127450</v>
      </c>
      <c r="H229" s="24" t="n">
        <f aca="false">INDEX('SOC Summary'!$K$3:$K$774,MATCH($A229,'SOC Summary'!$A$3:$A$774,0))</f>
        <v>132130</v>
      </c>
      <c r="I229" s="24" t="n">
        <f aca="false">IF(ISNUMBER(E229),H229-E229,"")</f>
        <v>5110</v>
      </c>
      <c r="J229" s="31" t="n">
        <f aca="false">IF(AND(ISNUMBER(E229),E229&gt;0),(H229-E229)/E229,"")</f>
        <v>0.0402298850574713</v>
      </c>
      <c r="K229" s="24" t="n">
        <f aca="false">IF(ISNUMBER(G229),H229-G229,"")</f>
        <v>4680</v>
      </c>
      <c r="L229" s="31" t="n">
        <f aca="false">IF(AND(ISNUMBER(G229),G229&gt;0),(H229-G229)/G229,"")</f>
        <v>0.0367202824637113</v>
      </c>
      <c r="M229" s="0" t="str">
        <f aca="false">INDEX('SOC Summary'!$L$3:$L$774,MATCH($A229,'SOC Summary'!$A$3:$A$774,0))</f>
        <v>Elevated</v>
      </c>
      <c r="X229" s="26" t="n">
        <f aca="false">_xlfn.RANK.AVG(D229,$D$5:$D$776,1)</f>
        <v>643.5</v>
      </c>
      <c r="Y229" s="26" t="n">
        <f aca="false">IF(L229="","",_xlfn.RANK.AVG(L229,$L$5:$L$776,1))</f>
        <v>558</v>
      </c>
    </row>
    <row r="230" customFormat="false" ht="15" hidden="false" customHeight="true" outlineLevel="0" collapsed="false">
      <c r="A230" s="0" t="s">
        <v>2566</v>
      </c>
      <c r="B230" s="0" t="str">
        <f aca="false">IFERROR(INDEX('BLS OEWS May2025'!$B$3:$B$1396,MATCH($A230,'BLS OEWS May2025'!$A$3:$A$1396,0)),"")</f>
        <v>Flight Attendants</v>
      </c>
      <c r="C230" s="0" t="str">
        <f aca="false">INDEX('SOC Summary'!$D$3:$D$774,MATCH($A230,'SOC Summary'!$A$3:$A$774,0))</f>
        <v>Production, construction and transportation</v>
      </c>
      <c r="D230" s="27" t="n">
        <f aca="false">INDEX('SOC Summary'!$H$3:$H$774,MATCH($A230,'SOC Summary'!$A$3:$A$774,0))</f>
        <v>0.12</v>
      </c>
      <c r="E230" s="24" t="n">
        <v>108480</v>
      </c>
      <c r="F230" s="24" t="n">
        <v>126020</v>
      </c>
      <c r="G230" s="24" t="n">
        <v>130110</v>
      </c>
      <c r="H230" s="24" t="n">
        <f aca="false">INDEX('SOC Summary'!$K$3:$K$774,MATCH($A230,'SOC Summary'!$A$3:$A$774,0))</f>
        <v>131650</v>
      </c>
      <c r="I230" s="24" t="n">
        <f aca="false">IF(ISNUMBER(E230),H230-E230,"")</f>
        <v>23170</v>
      </c>
      <c r="J230" s="31" t="n">
        <f aca="false">IF(AND(ISNUMBER(E230),E230&gt;0),(H230-E230)/E230,"")</f>
        <v>0.213587758112094</v>
      </c>
      <c r="K230" s="24" t="n">
        <f aca="false">IF(ISNUMBER(G230),H230-G230,"")</f>
        <v>1540</v>
      </c>
      <c r="L230" s="31" t="n">
        <f aca="false">IF(AND(ISNUMBER(G230),G230&gt;0),(H230-G230)/G230,"")</f>
        <v>0.0118361386519099</v>
      </c>
      <c r="M230" s="0" t="str">
        <f aca="false">INDEX('SOC Summary'!$L$3:$L$774,MATCH($A230,'SOC Summary'!$A$3:$A$774,0))</f>
        <v>Low</v>
      </c>
      <c r="X230" s="26" t="n">
        <f aca="false">_xlfn.RANK.AVG(D230,$D$5:$D$776,1)</f>
        <v>207</v>
      </c>
      <c r="Y230" s="26" t="n">
        <f aca="false">IF(L230="","",_xlfn.RANK.AVG(L230,$L$5:$L$776,1))</f>
        <v>422</v>
      </c>
    </row>
    <row r="231" customFormat="false" ht="15" hidden="false" customHeight="true" outlineLevel="0" collapsed="false">
      <c r="A231" s="0" t="s">
        <v>2193</v>
      </c>
      <c r="B231" s="0" t="str">
        <f aca="false">IFERROR(INDEX('BLS OEWS May2025'!$B$3:$B$1396,MATCH($A231,'BLS OEWS May2025'!$A$3:$A$1396,0)),"")</f>
        <v>Electrical Power-Line Installers and Repairers</v>
      </c>
      <c r="C231" s="0" t="str">
        <f aca="false">INDEX('SOC Summary'!$D$3:$D$774,MATCH($A231,'SOC Summary'!$A$3:$A$774,0))</f>
        <v>Services and other</v>
      </c>
      <c r="D231" s="27" t="n">
        <f aca="false">INDEX('SOC Summary'!$H$3:$H$774,MATCH($A231,'SOC Summary'!$A$3:$A$774,0))</f>
        <v>0.02</v>
      </c>
      <c r="E231" s="24" t="n">
        <v>119510</v>
      </c>
      <c r="F231" s="24" t="n">
        <v>120170</v>
      </c>
      <c r="G231" s="24" t="n">
        <v>123680</v>
      </c>
      <c r="H231" s="24" t="n">
        <f aca="false">INDEX('SOC Summary'!$K$3:$K$774,MATCH($A231,'SOC Summary'!$A$3:$A$774,0))</f>
        <v>131070</v>
      </c>
      <c r="I231" s="24" t="n">
        <f aca="false">IF(ISNUMBER(E231),H231-E231,"")</f>
        <v>11560</v>
      </c>
      <c r="J231" s="31" t="n">
        <f aca="false">IF(AND(ISNUMBER(E231),E231&gt;0),(H231-E231)/E231,"")</f>
        <v>0.096728307254623</v>
      </c>
      <c r="K231" s="24" t="n">
        <f aca="false">IF(ISNUMBER(G231),H231-G231,"")</f>
        <v>7390</v>
      </c>
      <c r="L231" s="31" t="n">
        <f aca="false">IF(AND(ISNUMBER(G231),G231&gt;0),(H231-G231)/G231,"")</f>
        <v>0.0597509702457956</v>
      </c>
      <c r="M231" s="0" t="str">
        <f aca="false">INDEX('SOC Summary'!$L$3:$L$774,MATCH($A231,'SOC Summary'!$A$3:$A$774,0))</f>
        <v>Low</v>
      </c>
      <c r="X231" s="26" t="n">
        <f aca="false">_xlfn.RANK.AVG(D231,$D$5:$D$776,1)</f>
        <v>63.5</v>
      </c>
      <c r="Y231" s="26" t="n">
        <f aca="false">IF(L231="","",_xlfn.RANK.AVG(L231,$L$5:$L$776,1))</f>
        <v>639</v>
      </c>
    </row>
    <row r="232" customFormat="false" ht="15" hidden="false" customHeight="true" outlineLevel="0" collapsed="false">
      <c r="A232" s="0" t="s">
        <v>1480</v>
      </c>
      <c r="B232" s="0" t="str">
        <f aca="false">IFERROR(INDEX('BLS OEWS May2025'!$B$3:$B$1396,MATCH($A232,'BLS OEWS May2025'!$A$3:$A$1396,0)),"")</f>
        <v>First-Line Supervisors of Landscaping, Lawn Service, and Groundskeeping Workers</v>
      </c>
      <c r="C232" s="0" t="str">
        <f aca="false">INDEX('SOC Summary'!$D$3:$D$774,MATCH($A232,'SOC Summary'!$A$3:$A$774,0))</f>
        <v>Services and other</v>
      </c>
      <c r="D232" s="27" t="n">
        <f aca="false">INDEX('SOC Summary'!$H$3:$H$774,MATCH($A232,'SOC Summary'!$A$3:$A$774,0))</f>
        <v>0.35</v>
      </c>
      <c r="E232" s="24" t="n">
        <v>122910</v>
      </c>
      <c r="F232" s="24" t="n">
        <v>126020</v>
      </c>
      <c r="G232" s="24" t="n">
        <v>124130</v>
      </c>
      <c r="H232" s="24" t="n">
        <f aca="false">INDEX('SOC Summary'!$K$3:$K$774,MATCH($A232,'SOC Summary'!$A$3:$A$774,0))</f>
        <v>130760</v>
      </c>
      <c r="I232" s="24" t="n">
        <f aca="false">IF(ISNUMBER(E232),H232-E232,"")</f>
        <v>7850</v>
      </c>
      <c r="J232" s="31" t="n">
        <f aca="false">IF(AND(ISNUMBER(E232),E232&gt;0),(H232-E232)/E232,"")</f>
        <v>0.0638678707997722</v>
      </c>
      <c r="K232" s="24" t="n">
        <f aca="false">IF(ISNUMBER(G232),H232-G232,"")</f>
        <v>6630</v>
      </c>
      <c r="L232" s="31" t="n">
        <f aca="false">IF(AND(ISNUMBER(G232),G232&gt;0),(H232-G232)/G232,"")</f>
        <v>0.0534117457504229</v>
      </c>
      <c r="M232" s="0" t="str">
        <f aca="false">INDEX('SOC Summary'!$L$3:$L$774,MATCH($A232,'SOC Summary'!$A$3:$A$774,0))</f>
        <v>Elevated</v>
      </c>
      <c r="X232" s="26" t="n">
        <f aca="false">_xlfn.RANK.AVG(D232,$D$5:$D$776,1)</f>
        <v>465.5</v>
      </c>
      <c r="Y232" s="26" t="n">
        <f aca="false">IF(L232="","",_xlfn.RANK.AVG(L232,$L$5:$L$776,1))</f>
        <v>616</v>
      </c>
    </row>
    <row r="233" customFormat="false" ht="15" hidden="false" customHeight="true" outlineLevel="0" collapsed="false">
      <c r="A233" s="0" t="s">
        <v>1249</v>
      </c>
      <c r="B233" s="0" t="str">
        <f aca="false">IFERROR(INDEX('BLS OEWS May2025'!$B$3:$B$1396,MATCH($A233,'BLS OEWS May2025'!$A$3:$A$1396,0)),"")</f>
        <v>Veterinary Technologists and Technicians</v>
      </c>
      <c r="C233" s="0" t="str">
        <f aca="false">INDEX('SOC Summary'!$D$3:$D$774,MATCH($A233,'SOC Summary'!$A$3:$A$774,0))</f>
        <v>Health care</v>
      </c>
      <c r="D233" s="27" t="n">
        <f aca="false">INDEX('SOC Summary'!$H$3:$H$774,MATCH($A233,'SOC Summary'!$A$3:$A$774,0))</f>
        <v>0.15</v>
      </c>
      <c r="E233" s="24" t="n">
        <v>118750</v>
      </c>
      <c r="F233" s="24" t="n">
        <v>122000</v>
      </c>
      <c r="G233" s="24" t="n">
        <v>131320</v>
      </c>
      <c r="H233" s="24" t="n">
        <f aca="false">INDEX('SOC Summary'!$K$3:$K$774,MATCH($A233,'SOC Summary'!$A$3:$A$774,0))</f>
        <v>129140</v>
      </c>
      <c r="I233" s="24" t="n">
        <f aca="false">IF(ISNUMBER(E233),H233-E233,"")</f>
        <v>10390</v>
      </c>
      <c r="J233" s="31" t="n">
        <f aca="false">IF(AND(ISNUMBER(E233),E233&gt;0),(H233-E233)/E233,"")</f>
        <v>0.0874947368421053</v>
      </c>
      <c r="K233" s="24" t="n">
        <f aca="false">IF(ISNUMBER(G233),H233-G233,"")</f>
        <v>-2180</v>
      </c>
      <c r="L233" s="31" t="n">
        <f aca="false">IF(AND(ISNUMBER(G233),G233&gt;0),(H233-G233)/G233,"")</f>
        <v>-0.0166006701187938</v>
      </c>
      <c r="M233" s="0" t="str">
        <f aca="false">INDEX('SOC Summary'!$L$3:$L$774,MATCH($A233,'SOC Summary'!$A$3:$A$774,0))</f>
        <v>Low</v>
      </c>
      <c r="X233" s="26" t="n">
        <f aca="false">_xlfn.RANK.AVG(D233,$D$5:$D$776,1)</f>
        <v>250.5</v>
      </c>
      <c r="Y233" s="26" t="n">
        <f aca="false">IF(L233="","",_xlfn.RANK.AVG(L233,$L$5:$L$776,1))</f>
        <v>298</v>
      </c>
    </row>
    <row r="234" customFormat="false" ht="15" hidden="false" customHeight="true" outlineLevel="0" collapsed="false">
      <c r="A234" s="0" t="s">
        <v>2446</v>
      </c>
      <c r="B234" s="0" t="str">
        <f aca="false">IFERROR(INDEX('BLS OEWS May2025'!$B$3:$B$1396,MATCH($A234,'BLS OEWS May2025'!$A$3:$A$1396,0)),"")</f>
        <v>Water and Wastewater Treatment Plant and System Operators</v>
      </c>
      <c r="C234" s="0" t="str">
        <f aca="false">INDEX('SOC Summary'!$D$3:$D$774,MATCH($A234,'SOC Summary'!$A$3:$A$774,0))</f>
        <v>Production, construction and transportation</v>
      </c>
      <c r="D234" s="27" t="n">
        <f aca="false">INDEX('SOC Summary'!$H$3:$H$774,MATCH($A234,'SOC Summary'!$A$3:$A$774,0))</f>
        <v>0.13</v>
      </c>
      <c r="E234" s="24" t="n">
        <v>119350</v>
      </c>
      <c r="F234" s="24" t="n">
        <v>120710</v>
      </c>
      <c r="G234" s="24" t="n">
        <v>126750</v>
      </c>
      <c r="H234" s="24" t="n">
        <f aca="false">INDEX('SOC Summary'!$K$3:$K$774,MATCH($A234,'SOC Summary'!$A$3:$A$774,0))</f>
        <v>128490</v>
      </c>
      <c r="I234" s="24" t="n">
        <f aca="false">IF(ISNUMBER(E234),H234-E234,"")</f>
        <v>9140</v>
      </c>
      <c r="J234" s="31" t="n">
        <f aca="false">IF(AND(ISNUMBER(E234),E234&gt;0),(H234-E234)/E234,"")</f>
        <v>0.0765814830330959</v>
      </c>
      <c r="K234" s="24" t="n">
        <f aca="false">IF(ISNUMBER(G234),H234-G234,"")</f>
        <v>1740</v>
      </c>
      <c r="L234" s="31" t="n">
        <f aca="false">IF(AND(ISNUMBER(G234),G234&gt;0),(H234-G234)/G234,"")</f>
        <v>0.0137278106508876</v>
      </c>
      <c r="M234" s="0" t="str">
        <f aca="false">INDEX('SOC Summary'!$L$3:$L$774,MATCH($A234,'SOC Summary'!$A$3:$A$774,0))</f>
        <v>Low</v>
      </c>
      <c r="X234" s="26" t="n">
        <f aca="false">_xlfn.RANK.AVG(D234,$D$5:$D$776,1)</f>
        <v>223.5</v>
      </c>
      <c r="Y234" s="26" t="n">
        <f aca="false">IF(L234="","",_xlfn.RANK.AVG(L234,$L$5:$L$776,1))</f>
        <v>434</v>
      </c>
    </row>
    <row r="235" customFormat="false" ht="15" hidden="false" customHeight="true" outlineLevel="0" collapsed="false">
      <c r="A235" s="0" t="s">
        <v>1839</v>
      </c>
      <c r="B235" s="0" t="str">
        <f aca="false">IFERROR(INDEX('BLS OEWS May2025'!$B$3:$B$1396,MATCH($A235,'BLS OEWS May2025'!$A$3:$A$1396,0)),"")</f>
        <v>Data Entry Keyers</v>
      </c>
      <c r="C235" s="0" t="str">
        <f aca="false">INDEX('SOC Summary'!$D$3:$D$774,MATCH($A235,'SOC Summary'!$A$3:$A$774,0))</f>
        <v>Office support</v>
      </c>
      <c r="D235" s="27" t="n">
        <f aca="false">INDEX('SOC Summary'!$H$3:$H$774,MATCH($A235,'SOC Summary'!$A$3:$A$774,0))</f>
        <v>0.46</v>
      </c>
      <c r="E235" s="24" t="n">
        <v>157380</v>
      </c>
      <c r="F235" s="24" t="n">
        <v>154230</v>
      </c>
      <c r="G235" s="24" t="n">
        <v>135280</v>
      </c>
      <c r="H235" s="24" t="n">
        <f aca="false">INDEX('SOC Summary'!$K$3:$K$774,MATCH($A235,'SOC Summary'!$A$3:$A$774,0))</f>
        <v>127080</v>
      </c>
      <c r="I235" s="24" t="n">
        <f aca="false">IF(ISNUMBER(E235),H235-E235,"")</f>
        <v>-30300</v>
      </c>
      <c r="J235" s="31" t="n">
        <f aca="false">IF(AND(ISNUMBER(E235),E235&gt;0),(H235-E235)/E235,"")</f>
        <v>-0.192527640106748</v>
      </c>
      <c r="K235" s="24" t="n">
        <f aca="false">IF(ISNUMBER(G235),H235-G235,"")</f>
        <v>-8200</v>
      </c>
      <c r="L235" s="31" t="n">
        <f aca="false">IF(AND(ISNUMBER(G235),G235&gt;0),(H235-G235)/G235,"")</f>
        <v>-0.0606150206978119</v>
      </c>
      <c r="M235" s="0" t="str">
        <f aca="false">INDEX('SOC Summary'!$L$3:$L$774,MATCH($A235,'SOC Summary'!$A$3:$A$774,0))</f>
        <v>Elevated</v>
      </c>
      <c r="X235" s="26" t="n">
        <f aca="false">_xlfn.RANK.AVG(D235,$D$5:$D$776,1)</f>
        <v>610.5</v>
      </c>
      <c r="Y235" s="26" t="n">
        <f aca="false">IF(L235="","",_xlfn.RANK.AVG(L235,$L$5:$L$776,1))</f>
        <v>142</v>
      </c>
    </row>
    <row r="236" customFormat="false" ht="15" hidden="false" customHeight="true" outlineLevel="0" collapsed="false">
      <c r="A236" s="0" t="s">
        <v>1330</v>
      </c>
      <c r="B236" s="0" t="str">
        <f aca="false">IFERROR(INDEX('BLS OEWS May2025'!$B$3:$B$1396,MATCH($A236,'BLS OEWS May2025'!$A$3:$A$1396,0)),"")</f>
        <v>Veterinary Assistants and Laboratory Animal Caretakers</v>
      </c>
      <c r="C236" s="0" t="str">
        <f aca="false">INDEX('SOC Summary'!$D$3:$D$774,MATCH($A236,'SOC Summary'!$A$3:$A$774,0))</f>
        <v>Health care</v>
      </c>
      <c r="D236" s="27" t="n">
        <f aca="false">INDEX('SOC Summary'!$H$3:$H$774,MATCH($A236,'SOC Summary'!$A$3:$A$774,0))</f>
        <v>0.25</v>
      </c>
      <c r="E236" s="24" t="n">
        <v>111880</v>
      </c>
      <c r="F236" s="24" t="n">
        <v>115770</v>
      </c>
      <c r="G236" s="24" t="n">
        <v>114190</v>
      </c>
      <c r="H236" s="24" t="n">
        <f aca="false">INDEX('SOC Summary'!$K$3:$K$774,MATCH($A236,'SOC Summary'!$A$3:$A$774,0))</f>
        <v>126580</v>
      </c>
      <c r="I236" s="24" t="n">
        <f aca="false">IF(ISNUMBER(E236),H236-E236,"")</f>
        <v>14700</v>
      </c>
      <c r="J236" s="31" t="n">
        <f aca="false">IF(AND(ISNUMBER(E236),E236&gt;0),(H236-E236)/E236,"")</f>
        <v>0.131390775831248</v>
      </c>
      <c r="K236" s="24" t="n">
        <f aca="false">IF(ISNUMBER(G236),H236-G236,"")</f>
        <v>12390</v>
      </c>
      <c r="L236" s="31" t="n">
        <f aca="false">IF(AND(ISNUMBER(G236),G236&gt;0),(H236-G236)/G236,"")</f>
        <v>0.108503371573693</v>
      </c>
      <c r="M236" s="0" t="str">
        <f aca="false">INDEX('SOC Summary'!$L$3:$L$774,MATCH($A236,'SOC Summary'!$A$3:$A$774,0))</f>
        <v>Moderate</v>
      </c>
      <c r="X236" s="26" t="n">
        <f aca="false">_xlfn.RANK.AVG(D236,$D$5:$D$776,1)</f>
        <v>367.5</v>
      </c>
      <c r="Y236" s="26" t="n">
        <f aca="false">IF(L236="","",_xlfn.RANK.AVG(L236,$L$5:$L$776,1))</f>
        <v>719</v>
      </c>
    </row>
    <row r="237" customFormat="false" ht="15" hidden="false" customHeight="true" outlineLevel="0" collapsed="false">
      <c r="A237" s="0" t="s">
        <v>2333</v>
      </c>
      <c r="B237" s="0" t="str">
        <f aca="false">IFERROR(INDEX('BLS OEWS May2025'!$B$3:$B$1396,MATCH($A237,'BLS OEWS May2025'!$A$3:$A$1396,0)),"")</f>
        <v>Multiple Machine Tool Setters, Operators, and Tenders, Metal and Plastic</v>
      </c>
      <c r="C237" s="0" t="str">
        <f aca="false">INDEX('SOC Summary'!$D$3:$D$774,MATCH($A237,'SOC Summary'!$A$3:$A$774,0))</f>
        <v>Production, construction and transportation</v>
      </c>
      <c r="D237" s="27" t="n">
        <f aca="false">INDEX('SOC Summary'!$H$3:$H$774,MATCH($A237,'SOC Summary'!$A$3:$A$774,0))</f>
        <v>0.11</v>
      </c>
      <c r="E237" s="24" t="n">
        <v>137060</v>
      </c>
      <c r="F237" s="24" t="n">
        <v>127790</v>
      </c>
      <c r="G237" s="24" t="n">
        <v>129850</v>
      </c>
      <c r="H237" s="24" t="n">
        <f aca="false">INDEX('SOC Summary'!$K$3:$K$774,MATCH($A237,'SOC Summary'!$A$3:$A$774,0))</f>
        <v>124590</v>
      </c>
      <c r="I237" s="24" t="n">
        <f aca="false">IF(ISNUMBER(E237),H237-E237,"")</f>
        <v>-12470</v>
      </c>
      <c r="J237" s="31" t="n">
        <f aca="false">IF(AND(ISNUMBER(E237),E237&gt;0),(H237-E237)/E237,"")</f>
        <v>-0.090982051656209</v>
      </c>
      <c r="K237" s="24" t="n">
        <f aca="false">IF(ISNUMBER(G237),H237-G237,"")</f>
        <v>-5260</v>
      </c>
      <c r="L237" s="31" t="n">
        <f aca="false">IF(AND(ISNUMBER(G237),G237&gt;0),(H237-G237)/G237,"")</f>
        <v>-0.0405082787832114</v>
      </c>
      <c r="M237" s="0" t="str">
        <f aca="false">INDEX('SOC Summary'!$L$3:$L$774,MATCH($A237,'SOC Summary'!$A$3:$A$774,0))</f>
        <v>Low</v>
      </c>
      <c r="X237" s="26" t="n">
        <f aca="false">_xlfn.RANK.AVG(D237,$D$5:$D$776,1)</f>
        <v>190</v>
      </c>
      <c r="Y237" s="26" t="n">
        <f aca="false">IF(L237="","",_xlfn.RANK.AVG(L237,$L$5:$L$776,1))</f>
        <v>197</v>
      </c>
    </row>
    <row r="238" customFormat="false" ht="15" hidden="false" customHeight="true" outlineLevel="0" collapsed="false">
      <c r="A238" s="0" t="s">
        <v>1108</v>
      </c>
      <c r="B238" s="0" t="str">
        <f aca="false">IFERROR(INDEX('BLS OEWS May2025'!$B$3:$B$1396,MATCH($A238,'BLS OEWS May2025'!$A$3:$A$1396,0)),"")</f>
        <v>Dentists, General</v>
      </c>
      <c r="C238" s="0" t="str">
        <f aca="false">INDEX('SOC Summary'!$D$3:$D$774,MATCH($A238,'SOC Summary'!$A$3:$A$774,0))</f>
        <v>Health care</v>
      </c>
      <c r="D238" s="27" t="n">
        <f aca="false">INDEX('SOC Summary'!$H$3:$H$774,MATCH($A238,'SOC Summary'!$A$3:$A$774,0))</f>
        <v>0.21</v>
      </c>
      <c r="E238" s="24" t="n">
        <v>120740</v>
      </c>
      <c r="F238" s="24" t="n">
        <v>121640</v>
      </c>
      <c r="G238" s="24" t="n">
        <v>113490</v>
      </c>
      <c r="H238" s="24" t="n">
        <f aca="false">INDEX('SOC Summary'!$K$3:$K$774,MATCH($A238,'SOC Summary'!$A$3:$A$774,0))</f>
        <v>124390</v>
      </c>
      <c r="I238" s="24" t="n">
        <f aca="false">IF(ISNUMBER(E238),H238-E238,"")</f>
        <v>3650</v>
      </c>
      <c r="J238" s="31" t="n">
        <f aca="false">IF(AND(ISNUMBER(E238),E238&gt;0),(H238-E238)/E238,"")</f>
        <v>0.0302302468113301</v>
      </c>
      <c r="K238" s="24" t="n">
        <f aca="false">IF(ISNUMBER(G238),H238-G238,"")</f>
        <v>10900</v>
      </c>
      <c r="L238" s="31" t="n">
        <f aca="false">IF(AND(ISNUMBER(G238),G238&gt;0),(H238-G238)/G238,"")</f>
        <v>0.096043704291127</v>
      </c>
      <c r="M238" s="0" t="str">
        <f aca="false">INDEX('SOC Summary'!$L$3:$L$774,MATCH($A238,'SOC Summary'!$A$3:$A$774,0))</f>
        <v>Moderate</v>
      </c>
      <c r="X238" s="26" t="n">
        <f aca="false">_xlfn.RANK.AVG(D238,$D$5:$D$776,1)</f>
        <v>327</v>
      </c>
      <c r="Y238" s="26" t="n">
        <f aca="false">IF(L238="","",_xlfn.RANK.AVG(L238,$L$5:$L$776,1))</f>
        <v>708</v>
      </c>
    </row>
    <row r="239" customFormat="false" ht="15" hidden="false" customHeight="true" outlineLevel="0" collapsed="false">
      <c r="A239" s="0" t="s">
        <v>1542</v>
      </c>
      <c r="B239" s="0" t="str">
        <f aca="false">IFERROR(INDEX('BLS OEWS May2025'!$B$3:$B$1396,MATCH($A239,'BLS OEWS May2025'!$A$3:$A$1396,0)),"")</f>
        <v>Ushers, Lobby Attendants, and Ticket Takers</v>
      </c>
      <c r="C239" s="0" t="str">
        <f aca="false">INDEX('SOC Summary'!$D$3:$D$774,MATCH($A239,'SOC Summary'!$A$3:$A$774,0))</f>
        <v>Services and other</v>
      </c>
      <c r="D239" s="27" t="n">
        <f aca="false">INDEX('SOC Summary'!$H$3:$H$774,MATCH($A239,'SOC Summary'!$A$3:$A$774,0))</f>
        <v>0.08</v>
      </c>
      <c r="E239" s="24" t="n">
        <v>98350</v>
      </c>
      <c r="F239" s="24" t="n">
        <v>117560</v>
      </c>
      <c r="G239" s="24" t="n">
        <v>119210</v>
      </c>
      <c r="H239" s="24" t="n">
        <f aca="false">INDEX('SOC Summary'!$K$3:$K$774,MATCH($A239,'SOC Summary'!$A$3:$A$774,0))</f>
        <v>121770</v>
      </c>
      <c r="I239" s="24" t="n">
        <f aca="false">IF(ISNUMBER(E239),H239-E239,"")</f>
        <v>23420</v>
      </c>
      <c r="J239" s="31" t="n">
        <f aca="false">IF(AND(ISNUMBER(E239),E239&gt;0),(H239-E239)/E239,"")</f>
        <v>0.238129130655821</v>
      </c>
      <c r="K239" s="24" t="n">
        <f aca="false">IF(ISNUMBER(G239),H239-G239,"")</f>
        <v>2560</v>
      </c>
      <c r="L239" s="31" t="n">
        <f aca="false">IF(AND(ISNUMBER(G239),G239&gt;0),(H239-G239)/G239,"")</f>
        <v>0.0214747084976093</v>
      </c>
      <c r="M239" s="0" t="str">
        <f aca="false">INDEX('SOC Summary'!$L$3:$L$774,MATCH($A239,'SOC Summary'!$A$3:$A$774,0))</f>
        <v>Low</v>
      </c>
      <c r="X239" s="26" t="n">
        <f aca="false">_xlfn.RANK.AVG(D239,$D$5:$D$776,1)</f>
        <v>147</v>
      </c>
      <c r="Y239" s="26" t="n">
        <f aca="false">IF(L239="","",_xlfn.RANK.AVG(L239,$L$5:$L$776,1))</f>
        <v>475</v>
      </c>
    </row>
    <row r="240" customFormat="false" ht="15" hidden="false" customHeight="true" outlineLevel="0" collapsed="false">
      <c r="A240" s="0" t="s">
        <v>2000</v>
      </c>
      <c r="B240" s="0" t="str">
        <f aca="false">IFERROR(INDEX('BLS OEWS May2025'!$B$3:$B$1396,MATCH($A240,'BLS OEWS May2025'!$A$3:$A$1396,0)),"")</f>
        <v>Sheet Metal Workers</v>
      </c>
      <c r="C240" s="0" t="str">
        <f aca="false">INDEX('SOC Summary'!$D$3:$D$774,MATCH($A240,'SOC Summary'!$A$3:$A$774,0))</f>
        <v>Production, construction and transportation</v>
      </c>
      <c r="D240" s="27" t="n">
        <f aca="false">INDEX('SOC Summary'!$H$3:$H$774,MATCH($A240,'SOC Summary'!$A$3:$A$774,0))</f>
        <v>0.05</v>
      </c>
      <c r="E240" s="24" t="n">
        <v>120810</v>
      </c>
      <c r="F240" s="24" t="n">
        <v>116190</v>
      </c>
      <c r="G240" s="24" t="n">
        <v>117470</v>
      </c>
      <c r="H240" s="24" t="n">
        <f aca="false">INDEX('SOC Summary'!$K$3:$K$774,MATCH($A240,'SOC Summary'!$A$3:$A$774,0))</f>
        <v>119770</v>
      </c>
      <c r="I240" s="24" t="n">
        <f aca="false">IF(ISNUMBER(E240),H240-E240,"")</f>
        <v>-1040</v>
      </c>
      <c r="J240" s="31" t="n">
        <f aca="false">IF(AND(ISNUMBER(E240),E240&gt;0),(H240-E240)/E240,"")</f>
        <v>-0.00860855889413128</v>
      </c>
      <c r="K240" s="24" t="n">
        <f aca="false">IF(ISNUMBER(G240),H240-G240,"")</f>
        <v>2300</v>
      </c>
      <c r="L240" s="31" t="n">
        <f aca="false">IF(AND(ISNUMBER(G240),G240&gt;0),(H240-G240)/G240,"")</f>
        <v>0.0195794670979825</v>
      </c>
      <c r="M240" s="0" t="str">
        <f aca="false">INDEX('SOC Summary'!$L$3:$L$774,MATCH($A240,'SOC Summary'!$A$3:$A$774,0))</f>
        <v>Low</v>
      </c>
      <c r="X240" s="26" t="n">
        <f aca="false">_xlfn.RANK.AVG(D240,$D$5:$D$776,1)</f>
        <v>106.5</v>
      </c>
      <c r="Y240" s="26" t="n">
        <f aca="false">IF(L240="","",_xlfn.RANK.AVG(L240,$L$5:$L$776,1))</f>
        <v>468</v>
      </c>
    </row>
    <row r="241" customFormat="false" ht="15" hidden="false" customHeight="true" outlineLevel="0" collapsed="false">
      <c r="A241" s="0" t="s">
        <v>1785</v>
      </c>
      <c r="B241" s="0" t="str">
        <f aca="false">IFERROR(INDEX('BLS OEWS May2025'!$B$3:$B$1396,MATCH($A241,'BLS OEWS May2025'!$A$3:$A$1396,0)),"")</f>
        <v>Reservation and Transportation Ticket Agents and Travel Clerks</v>
      </c>
      <c r="C241" s="0" t="str">
        <f aca="false">INDEX('SOC Summary'!$D$3:$D$774,MATCH($A241,'SOC Summary'!$A$3:$A$774,0))</f>
        <v>Office support</v>
      </c>
      <c r="D241" s="27" t="n">
        <f aca="false">INDEX('SOC Summary'!$H$3:$H$774,MATCH($A241,'SOC Summary'!$A$3:$A$774,0))</f>
        <v>0.57</v>
      </c>
      <c r="E241" s="24" t="n">
        <v>119130</v>
      </c>
      <c r="F241" s="24" t="n">
        <v>119270</v>
      </c>
      <c r="G241" s="24" t="n">
        <v>127440</v>
      </c>
      <c r="H241" s="24" t="n">
        <f aca="false">INDEX('SOC Summary'!$K$3:$K$774,MATCH($A241,'SOC Summary'!$A$3:$A$774,0))</f>
        <v>118710</v>
      </c>
      <c r="I241" s="24" t="n">
        <f aca="false">IF(ISNUMBER(E241),H241-E241,"")</f>
        <v>-420</v>
      </c>
      <c r="J241" s="31" t="n">
        <f aca="false">IF(AND(ISNUMBER(E241),E241&gt;0),(H241-E241)/E241,"")</f>
        <v>-0.00352556031226391</v>
      </c>
      <c r="K241" s="24" t="n">
        <f aca="false">IF(ISNUMBER(G241),H241-G241,"")</f>
        <v>-8730</v>
      </c>
      <c r="L241" s="31" t="n">
        <f aca="false">IF(AND(ISNUMBER(G241),G241&gt;0),(H241-G241)/G241,"")</f>
        <v>-0.0685028248587571</v>
      </c>
      <c r="M241" s="0" t="str">
        <f aca="false">INDEX('SOC Summary'!$L$3:$L$774,MATCH($A241,'SOC Summary'!$A$3:$A$774,0))</f>
        <v>High</v>
      </c>
      <c r="X241" s="26" t="n">
        <f aca="false">_xlfn.RANK.AVG(D241,$D$5:$D$776,1)</f>
        <v>708</v>
      </c>
      <c r="Y241" s="26" t="n">
        <f aca="false">IF(L241="","",_xlfn.RANK.AVG(L241,$L$5:$L$776,1))</f>
        <v>127</v>
      </c>
    </row>
    <row r="242" customFormat="false" ht="15" hidden="false" customHeight="true" outlineLevel="0" collapsed="false">
      <c r="A242" s="0" t="s">
        <v>1247</v>
      </c>
      <c r="B242" s="0" t="str">
        <f aca="false">IFERROR(INDEX('BLS OEWS May2025'!$B$3:$B$1396,MATCH($A242,'BLS OEWS May2025'!$A$3:$A$1396,0)),"")</f>
        <v>Surgical Technologists</v>
      </c>
      <c r="C242" s="0" t="str">
        <f aca="false">INDEX('SOC Summary'!$D$3:$D$774,MATCH($A242,'SOC Summary'!$A$3:$A$774,0))</f>
        <v>Health care</v>
      </c>
      <c r="D242" s="27" t="n">
        <f aca="false">INDEX('SOC Summary'!$H$3:$H$774,MATCH($A242,'SOC Summary'!$A$3:$A$774,0))</f>
        <v>0.08</v>
      </c>
      <c r="E242" s="24" t="n">
        <v>107400</v>
      </c>
      <c r="F242" s="24" t="n">
        <v>110320</v>
      </c>
      <c r="G242" s="24" t="n">
        <v>113890</v>
      </c>
      <c r="H242" s="24" t="n">
        <f aca="false">INDEX('SOC Summary'!$K$3:$K$774,MATCH($A242,'SOC Summary'!$A$3:$A$774,0))</f>
        <v>117460</v>
      </c>
      <c r="I242" s="24" t="n">
        <f aca="false">IF(ISNUMBER(E242),H242-E242,"")</f>
        <v>10060</v>
      </c>
      <c r="J242" s="31" t="n">
        <f aca="false">IF(AND(ISNUMBER(E242),E242&gt;0),(H242-E242)/E242,"")</f>
        <v>0.0936685288640596</v>
      </c>
      <c r="K242" s="24" t="n">
        <f aca="false">IF(ISNUMBER(G242),H242-G242,"")</f>
        <v>3570</v>
      </c>
      <c r="L242" s="31" t="n">
        <f aca="false">IF(AND(ISNUMBER(G242),G242&gt;0),(H242-G242)/G242,"")</f>
        <v>0.0313460356484327</v>
      </c>
      <c r="M242" s="0" t="str">
        <f aca="false">INDEX('SOC Summary'!$L$3:$L$774,MATCH($A242,'SOC Summary'!$A$3:$A$774,0))</f>
        <v>Low</v>
      </c>
      <c r="X242" s="26" t="n">
        <f aca="false">_xlfn.RANK.AVG(D242,$D$5:$D$776,1)</f>
        <v>147</v>
      </c>
      <c r="Y242" s="26" t="n">
        <f aca="false">IF(L242="","",_xlfn.RANK.AVG(L242,$L$5:$L$776,1))</f>
        <v>526</v>
      </c>
    </row>
    <row r="243" customFormat="false" ht="15" hidden="false" customHeight="true" outlineLevel="0" collapsed="false">
      <c r="A243" s="0" t="s">
        <v>1376</v>
      </c>
      <c r="B243" s="0" t="str">
        <f aca="false">IFERROR(INDEX('BLS OEWS May2025'!$B$3:$B$1396,MATCH($A243,'BLS OEWS May2025'!$A$3:$A$1396,0)),"")</f>
        <v>Detectives and Criminal Investigators</v>
      </c>
      <c r="C243" s="0" t="str">
        <f aca="false">INDEX('SOC Summary'!$D$3:$D$774,MATCH($A243,'SOC Summary'!$A$3:$A$774,0))</f>
        <v>Services and other</v>
      </c>
      <c r="D243" s="27" t="n">
        <f aca="false">INDEX('SOC Summary'!$H$3:$H$774,MATCH($A243,'SOC Summary'!$A$3:$A$774,0))</f>
        <v>0.323333333333333</v>
      </c>
      <c r="E243" s="24" t="n">
        <v>107400</v>
      </c>
      <c r="F243" s="24" t="n">
        <v>106730</v>
      </c>
      <c r="G243" s="24" t="n">
        <v>110790</v>
      </c>
      <c r="H243" s="24" t="n">
        <f aca="false">INDEX('SOC Summary'!$K$3:$K$774,MATCH($A243,'SOC Summary'!$A$3:$A$774,0))</f>
        <v>114430</v>
      </c>
      <c r="I243" s="24" t="n">
        <f aca="false">IF(ISNUMBER(E243),H243-E243,"")</f>
        <v>7030</v>
      </c>
      <c r="J243" s="31" t="n">
        <f aca="false">IF(AND(ISNUMBER(E243),E243&gt;0),(H243-E243)/E243,"")</f>
        <v>0.0654562383612663</v>
      </c>
      <c r="K243" s="24" t="n">
        <f aca="false">IF(ISNUMBER(G243),H243-G243,"")</f>
        <v>3640</v>
      </c>
      <c r="L243" s="31" t="n">
        <f aca="false">IF(AND(ISNUMBER(G243),G243&gt;0),(H243-G243)/G243,"")</f>
        <v>0.0328549508078346</v>
      </c>
      <c r="M243" s="0" t="str">
        <f aca="false">INDEX('SOC Summary'!$L$3:$L$774,MATCH($A243,'SOC Summary'!$A$3:$A$774,0))</f>
        <v>Moderate</v>
      </c>
      <c r="X243" s="26" t="n">
        <f aca="false">_xlfn.RANK.AVG(D243,$D$5:$D$776,1)</f>
        <v>440</v>
      </c>
      <c r="Y243" s="26" t="n">
        <f aca="false">IF(L243="","",_xlfn.RANK.AVG(L243,$L$5:$L$776,1))</f>
        <v>537</v>
      </c>
    </row>
    <row r="244" customFormat="false" ht="15" hidden="false" customHeight="true" outlineLevel="0" collapsed="false">
      <c r="A244" s="0" t="s">
        <v>888</v>
      </c>
      <c r="B244" s="0" t="str">
        <f aca="false">IFERROR(INDEX('BLS OEWS May2025'!$B$3:$B$1396,MATCH($A244,'BLS OEWS May2025'!$A$3:$A$1396,0)),"")</f>
        <v>Career/Technical Education Teachers, Postsecondary</v>
      </c>
      <c r="C244" s="0" t="str">
        <f aca="false">INDEX('SOC Summary'!$D$3:$D$774,MATCH($A244,'SOC Summary'!$A$3:$A$774,0))</f>
        <v>Educational instruction</v>
      </c>
      <c r="D244" s="27" t="n">
        <f aca="false">INDEX('SOC Summary'!$H$3:$H$774,MATCH($A244,'SOC Summary'!$A$3:$A$774,0))</f>
        <v>0.47</v>
      </c>
      <c r="E244" s="24" t="n">
        <v>103100</v>
      </c>
      <c r="F244" s="24" t="n">
        <v>111180</v>
      </c>
      <c r="G244" s="24" t="n">
        <v>111150</v>
      </c>
      <c r="H244" s="24" t="n">
        <f aca="false">INDEX('SOC Summary'!$K$3:$K$774,MATCH($A244,'SOC Summary'!$A$3:$A$774,0))</f>
        <v>114110</v>
      </c>
      <c r="I244" s="24" t="n">
        <f aca="false">IF(ISNUMBER(E244),H244-E244,"")</f>
        <v>11010</v>
      </c>
      <c r="J244" s="31" t="n">
        <f aca="false">IF(AND(ISNUMBER(E244),E244&gt;0),(H244-E244)/E244,"")</f>
        <v>0.106789524733269</v>
      </c>
      <c r="K244" s="24" t="n">
        <f aca="false">IF(ISNUMBER(G244),H244-G244,"")</f>
        <v>2960</v>
      </c>
      <c r="L244" s="31" t="n">
        <f aca="false">IF(AND(ISNUMBER(G244),G244&gt;0),(H244-G244)/G244,"")</f>
        <v>0.0266306792622582</v>
      </c>
      <c r="M244" s="0" t="str">
        <f aca="false">INDEX('SOC Summary'!$L$3:$L$774,MATCH($A244,'SOC Summary'!$A$3:$A$774,0))</f>
        <v>Elevated</v>
      </c>
      <c r="X244" s="26" t="n">
        <f aca="false">_xlfn.RANK.AVG(D244,$D$5:$D$776,1)</f>
        <v>620.5</v>
      </c>
      <c r="Y244" s="26" t="n">
        <f aca="false">IF(L244="","",_xlfn.RANK.AVG(L244,$L$5:$L$776,1))</f>
        <v>500</v>
      </c>
    </row>
    <row r="245" customFormat="false" ht="15" hidden="false" customHeight="true" outlineLevel="0" collapsed="false">
      <c r="A245" s="0" t="s">
        <v>1518</v>
      </c>
      <c r="B245" s="0" t="str">
        <f aca="false">IFERROR(INDEX('BLS OEWS May2025'!$B$3:$B$1396,MATCH($A245,'BLS OEWS May2025'!$A$3:$A$1396,0)),"")</f>
        <v>First-Line Supervisors of Personal Service Workers</v>
      </c>
      <c r="C245" s="0" t="str">
        <f aca="false">INDEX('SOC Summary'!$D$3:$D$774,MATCH($A245,'SOC Summary'!$A$3:$A$774,0))</f>
        <v>Services and other</v>
      </c>
      <c r="D245" s="27" t="n">
        <f aca="false">INDEX('SOC Summary'!$H$3:$H$774,MATCH($A245,'SOC Summary'!$A$3:$A$774,0))</f>
        <v>0.38</v>
      </c>
      <c r="E245" s="24" t="n">
        <v>104480</v>
      </c>
      <c r="F245" s="24" t="n">
        <v>106440</v>
      </c>
      <c r="G245" s="24" t="n">
        <v>107060</v>
      </c>
      <c r="H245" s="24" t="n">
        <f aca="false">INDEX('SOC Summary'!$K$3:$K$774,MATCH($A245,'SOC Summary'!$A$3:$A$774,0))</f>
        <v>114110</v>
      </c>
      <c r="I245" s="24" t="n">
        <f aca="false">IF(ISNUMBER(E245),H245-E245,"")</f>
        <v>9630</v>
      </c>
      <c r="J245" s="31" t="n">
        <f aca="false">IF(AND(ISNUMBER(E245),E245&gt;0),(H245-E245)/E245,"")</f>
        <v>0.0921707503828484</v>
      </c>
      <c r="K245" s="24" t="n">
        <f aca="false">IF(ISNUMBER(G245),H245-G245,"")</f>
        <v>7050</v>
      </c>
      <c r="L245" s="31" t="n">
        <f aca="false">IF(AND(ISNUMBER(G245),G245&gt;0),(H245-G245)/G245,"")</f>
        <v>0.065850924715113</v>
      </c>
      <c r="M245" s="0" t="str">
        <f aca="false">INDEX('SOC Summary'!$L$3:$L$774,MATCH($A245,'SOC Summary'!$A$3:$A$774,0))</f>
        <v>Elevated</v>
      </c>
      <c r="X245" s="26" t="n">
        <f aca="false">_xlfn.RANK.AVG(D245,$D$5:$D$776,1)</f>
        <v>492.5</v>
      </c>
      <c r="Y245" s="26" t="n">
        <f aca="false">IF(L245="","",_xlfn.RANK.AVG(L245,$L$5:$L$776,1))</f>
        <v>656</v>
      </c>
    </row>
    <row r="246" customFormat="false" ht="15" hidden="false" customHeight="true" outlineLevel="0" collapsed="false">
      <c r="A246" s="0" t="s">
        <v>432</v>
      </c>
      <c r="B246" s="0" t="str">
        <f aca="false">IFERROR(INDEX('BLS OEWS May2025'!$B$3:$B$1396,MATCH($A246,'BLS OEWS May2025'!$A$3:$A$1396,0)),"")</f>
        <v>Web and Digital Interface Designers</v>
      </c>
      <c r="C246" s="0" t="str">
        <f aca="false">INDEX('SOC Summary'!$D$3:$D$774,MATCH($A246,'SOC Summary'!$A$3:$A$774,0))</f>
        <v>Computer and math</v>
      </c>
      <c r="D246" s="27" t="n">
        <f aca="false">INDEX('SOC Summary'!$H$3:$H$774,MATCH($A246,'SOC Summary'!$A$3:$A$774,0))</f>
        <v>0.55</v>
      </c>
      <c r="E246" s="24" t="n">
        <v>97350</v>
      </c>
      <c r="F246" s="24" t="n">
        <v>111060</v>
      </c>
      <c r="G246" s="24" t="n">
        <v>111400</v>
      </c>
      <c r="H246" s="24" t="n">
        <f aca="false">INDEX('SOC Summary'!$K$3:$K$774,MATCH($A246,'SOC Summary'!$A$3:$A$774,0))</f>
        <v>113330</v>
      </c>
      <c r="I246" s="24" t="n">
        <f aca="false">IF(ISNUMBER(E246),H246-E246,"")</f>
        <v>15980</v>
      </c>
      <c r="J246" s="31" t="n">
        <f aca="false">IF(AND(ISNUMBER(E246),E246&gt;0),(H246-E246)/E246,"")</f>
        <v>0.164149974319466</v>
      </c>
      <c r="K246" s="24" t="n">
        <f aca="false">IF(ISNUMBER(G246),H246-G246,"")</f>
        <v>1930</v>
      </c>
      <c r="L246" s="31" t="n">
        <f aca="false">IF(AND(ISNUMBER(G246),G246&gt;0),(H246-G246)/G246,"")</f>
        <v>0.0173249551166966</v>
      </c>
      <c r="M246" s="0" t="str">
        <f aca="false">INDEX('SOC Summary'!$L$3:$L$774,MATCH($A246,'SOC Summary'!$A$3:$A$774,0))</f>
        <v>High</v>
      </c>
      <c r="X246" s="26" t="n">
        <f aca="false">_xlfn.RANK.AVG(D246,$D$5:$D$776,1)</f>
        <v>691</v>
      </c>
      <c r="Y246" s="26" t="n">
        <f aca="false">IF(L246="","",_xlfn.RANK.AVG(L246,$L$5:$L$776,1))</f>
        <v>453</v>
      </c>
    </row>
    <row r="247" customFormat="false" ht="15" hidden="false" customHeight="true" outlineLevel="0" collapsed="false">
      <c r="A247" s="0" t="s">
        <v>1309</v>
      </c>
      <c r="B247" s="0" t="str">
        <f aca="false">IFERROR(INDEX('BLS OEWS May2025'!$B$3:$B$1396,MATCH($A247,'BLS OEWS May2025'!$A$3:$A$1396,0)),"")</f>
        <v>Physical Therapist Assistants</v>
      </c>
      <c r="C247" s="0" t="str">
        <f aca="false">INDEX('SOC Summary'!$D$3:$D$774,MATCH($A247,'SOC Summary'!$A$3:$A$774,0))</f>
        <v>Health care</v>
      </c>
      <c r="D247" s="27" t="n">
        <f aca="false">INDEX('SOC Summary'!$H$3:$H$774,MATCH($A247,'SOC Summary'!$A$3:$A$774,0))</f>
        <v>0.14</v>
      </c>
      <c r="E247" s="24" t="n">
        <v>97740</v>
      </c>
      <c r="F247" s="24" t="n">
        <v>104000</v>
      </c>
      <c r="G247" s="24" t="n">
        <v>108010</v>
      </c>
      <c r="H247" s="24" t="n">
        <f aca="false">INDEX('SOC Summary'!$K$3:$K$774,MATCH($A247,'SOC Summary'!$A$3:$A$774,0))</f>
        <v>112430</v>
      </c>
      <c r="I247" s="24" t="n">
        <f aca="false">IF(ISNUMBER(E247),H247-E247,"")</f>
        <v>14690</v>
      </c>
      <c r="J247" s="31" t="n">
        <f aca="false">IF(AND(ISNUMBER(E247),E247&gt;0),(H247-E247)/E247,"")</f>
        <v>0.150296705545324</v>
      </c>
      <c r="K247" s="24" t="n">
        <f aca="false">IF(ISNUMBER(G247),H247-G247,"")</f>
        <v>4420</v>
      </c>
      <c r="L247" s="31" t="n">
        <f aca="false">IF(AND(ISNUMBER(G247),G247&gt;0),(H247-G247)/G247,"")</f>
        <v>0.0409221368391816</v>
      </c>
      <c r="M247" s="0" t="str">
        <f aca="false">INDEX('SOC Summary'!$L$3:$L$774,MATCH($A247,'SOC Summary'!$A$3:$A$774,0))</f>
        <v>Low</v>
      </c>
      <c r="X247" s="26" t="n">
        <f aca="false">_xlfn.RANK.AVG(D247,$D$5:$D$776,1)</f>
        <v>237</v>
      </c>
      <c r="Y247" s="26" t="n">
        <f aca="false">IF(L247="","",_xlfn.RANK.AVG(L247,$L$5:$L$776,1))</f>
        <v>574</v>
      </c>
    </row>
    <row r="248" customFormat="false" ht="15" hidden="false" customHeight="true" outlineLevel="0" collapsed="false">
      <c r="A248" s="0" t="s">
        <v>340</v>
      </c>
      <c r="B248" s="0" t="str">
        <f aca="false">IFERROR(INDEX('BLS OEWS May2025'!$B$3:$B$1396,MATCH($A248,'BLS OEWS May2025'!$A$3:$A$1396,0)),"")</f>
        <v>Compensation, Benefits, and Job Analysis Specialists</v>
      </c>
      <c r="C248" s="0" t="str">
        <f aca="false">INDEX('SOC Summary'!$D$3:$D$774,MATCH($A248,'SOC Summary'!$A$3:$A$774,0))</f>
        <v>Business and finance</v>
      </c>
      <c r="D248" s="27" t="n">
        <f aca="false">INDEX('SOC Summary'!$H$3:$H$774,MATCH($A248,'SOC Summary'!$A$3:$A$774,0))</f>
        <v>0.49</v>
      </c>
      <c r="E248" s="24" t="n">
        <v>93550</v>
      </c>
      <c r="F248" s="24" t="n">
        <v>99850</v>
      </c>
      <c r="G248" s="24" t="n">
        <v>102370</v>
      </c>
      <c r="H248" s="24" t="n">
        <f aca="false">INDEX('SOC Summary'!$K$3:$K$774,MATCH($A248,'SOC Summary'!$A$3:$A$774,0))</f>
        <v>112380</v>
      </c>
      <c r="I248" s="24" t="n">
        <f aca="false">IF(ISNUMBER(E248),H248-E248,"")</f>
        <v>18830</v>
      </c>
      <c r="J248" s="31" t="n">
        <f aca="false">IF(AND(ISNUMBER(E248),E248&gt;0),(H248-E248)/E248,"")</f>
        <v>0.201282736504543</v>
      </c>
      <c r="K248" s="24" t="n">
        <f aca="false">IF(ISNUMBER(G248),H248-G248,"")</f>
        <v>10010</v>
      </c>
      <c r="L248" s="31" t="n">
        <f aca="false">IF(AND(ISNUMBER(G248),G248&gt;0),(H248-G248)/G248,"")</f>
        <v>0.0977825534824656</v>
      </c>
      <c r="M248" s="0" t="str">
        <f aca="false">INDEX('SOC Summary'!$L$3:$L$774,MATCH($A248,'SOC Summary'!$A$3:$A$774,0))</f>
        <v>Elevated</v>
      </c>
      <c r="X248" s="26" t="n">
        <f aca="false">_xlfn.RANK.AVG(D248,$D$5:$D$776,1)</f>
        <v>643.5</v>
      </c>
      <c r="Y248" s="26" t="n">
        <f aca="false">IF(L248="","",_xlfn.RANK.AVG(L248,$L$5:$L$776,1))</f>
        <v>711</v>
      </c>
    </row>
    <row r="249" customFormat="false" ht="15" hidden="false" customHeight="true" outlineLevel="0" collapsed="false">
      <c r="A249" s="0" t="s">
        <v>912</v>
      </c>
      <c r="B249" s="0" t="str">
        <f aca="false">IFERROR(INDEX('BLS OEWS May2025'!$B$3:$B$1396,MATCH($A249,'BLS OEWS May2025'!$A$3:$A$1396,0)),"")</f>
        <v>Career/Technical Education Teachers, Secondary School</v>
      </c>
      <c r="C249" s="0" t="str">
        <f aca="false">INDEX('SOC Summary'!$D$3:$D$774,MATCH($A249,'SOC Summary'!$A$3:$A$774,0))</f>
        <v>Educational instruction</v>
      </c>
      <c r="D249" s="27" t="n">
        <f aca="false">INDEX('SOC Summary'!$H$3:$H$774,MATCH($A249,'SOC Summary'!$A$3:$A$774,0))</f>
        <v>0.34</v>
      </c>
      <c r="E249" s="24" t="n">
        <v>88280</v>
      </c>
      <c r="F249" s="24" t="n">
        <v>90070</v>
      </c>
      <c r="G249" s="24" t="n">
        <v>104450</v>
      </c>
      <c r="H249" s="24" t="n">
        <f aca="false">INDEX('SOC Summary'!$K$3:$K$774,MATCH($A249,'SOC Summary'!$A$3:$A$774,0))</f>
        <v>111420</v>
      </c>
      <c r="I249" s="24" t="n">
        <f aca="false">IF(ISNUMBER(E249),H249-E249,"")</f>
        <v>23140</v>
      </c>
      <c r="J249" s="31" t="n">
        <f aca="false">IF(AND(ISNUMBER(E249),E249&gt;0),(H249-E249)/E249,"")</f>
        <v>0.262120525600363</v>
      </c>
      <c r="K249" s="24" t="n">
        <f aca="false">IF(ISNUMBER(G249),H249-G249,"")</f>
        <v>6970</v>
      </c>
      <c r="L249" s="31" t="n">
        <f aca="false">IF(AND(ISNUMBER(G249),G249&gt;0),(H249-G249)/G249,"")</f>
        <v>0.0667304930588799</v>
      </c>
      <c r="M249" s="0" t="str">
        <f aca="false">INDEX('SOC Summary'!$L$3:$L$774,MATCH($A249,'SOC Summary'!$A$3:$A$774,0))</f>
        <v>Moderate</v>
      </c>
      <c r="X249" s="26" t="n">
        <f aca="false">_xlfn.RANK.AVG(D249,$D$5:$D$776,1)</f>
        <v>456</v>
      </c>
      <c r="Y249" s="26" t="n">
        <f aca="false">IF(L249="","",_xlfn.RANK.AVG(L249,$L$5:$L$776,1))</f>
        <v>657</v>
      </c>
    </row>
    <row r="250" customFormat="false" ht="15" hidden="false" customHeight="true" outlineLevel="0" collapsed="false">
      <c r="A250" s="0" t="s">
        <v>337</v>
      </c>
      <c r="B250" s="0" t="str">
        <f aca="false">IFERROR(INDEX('BLS OEWS May2025'!$B$3:$B$1396,MATCH($A250,'BLS OEWS May2025'!$A$3:$A$1396,0)),"")</f>
        <v>Fundraisers</v>
      </c>
      <c r="C250" s="0" t="str">
        <f aca="false">INDEX('SOC Summary'!$D$3:$D$774,MATCH($A250,'SOC Summary'!$A$3:$A$774,0))</f>
        <v>Business and finance</v>
      </c>
      <c r="D250" s="27" t="n">
        <f aca="false">INDEX('SOC Summary'!$H$3:$H$774,MATCH($A250,'SOC Summary'!$A$3:$A$774,0))</f>
        <v>0.58</v>
      </c>
      <c r="E250" s="24" t="n">
        <v>94630</v>
      </c>
      <c r="F250" s="24" t="n">
        <v>101730</v>
      </c>
      <c r="G250" s="24" t="n">
        <v>105930</v>
      </c>
      <c r="H250" s="24" t="n">
        <f aca="false">INDEX('SOC Summary'!$K$3:$K$774,MATCH($A250,'SOC Summary'!$A$3:$A$774,0))</f>
        <v>111040</v>
      </c>
      <c r="I250" s="24" t="n">
        <f aca="false">IF(ISNUMBER(E250),H250-E250,"")</f>
        <v>16410</v>
      </c>
      <c r="J250" s="31" t="n">
        <f aca="false">IF(AND(ISNUMBER(E250),E250&gt;0),(H250-E250)/E250,"")</f>
        <v>0.173412237134101</v>
      </c>
      <c r="K250" s="24" t="n">
        <f aca="false">IF(ISNUMBER(G250),H250-G250,"")</f>
        <v>5110</v>
      </c>
      <c r="L250" s="31" t="n">
        <f aca="false">IF(AND(ISNUMBER(G250),G250&gt;0),(H250-G250)/G250,"")</f>
        <v>0.0482394033795903</v>
      </c>
      <c r="M250" s="0" t="str">
        <f aca="false">INDEX('SOC Summary'!$L$3:$L$774,MATCH($A250,'SOC Summary'!$A$3:$A$774,0))</f>
        <v>High</v>
      </c>
      <c r="X250" s="26" t="n">
        <f aca="false">_xlfn.RANK.AVG(D250,$D$5:$D$776,1)</f>
        <v>715.5</v>
      </c>
      <c r="Y250" s="26" t="n">
        <f aca="false">IF(L250="","",_xlfn.RANK.AVG(L250,$L$5:$L$776,1))</f>
        <v>598</v>
      </c>
    </row>
    <row r="251" customFormat="false" ht="15" hidden="false" customHeight="true" outlineLevel="0" collapsed="false">
      <c r="A251" s="0" t="s">
        <v>1334</v>
      </c>
      <c r="B251" s="0" t="str">
        <f aca="false">IFERROR(INDEX('BLS OEWS May2025'!$B$3:$B$1396,MATCH($A251,'BLS OEWS May2025'!$A$3:$A$1396,0)),"")</f>
        <v>Healthcare Support Workers, All Other</v>
      </c>
      <c r="C251" s="0" t="str">
        <f aca="false">INDEX('SOC Summary'!$D$3:$D$774,MATCH($A251,'SOC Summary'!$A$3:$A$774,0))</f>
        <v>Health care</v>
      </c>
      <c r="D251" s="27" t="n">
        <f aca="false">INDEX('SOC Summary'!$H$3:$H$774,MATCH($A251,'SOC Summary'!$A$3:$A$774,0))</f>
        <v>0.32</v>
      </c>
      <c r="E251" s="24" t="n">
        <v>107170</v>
      </c>
      <c r="F251" s="24" t="n">
        <v>102230</v>
      </c>
      <c r="G251" s="24" t="n">
        <v>103650</v>
      </c>
      <c r="H251" s="24" t="n">
        <f aca="false">INDEX('SOC Summary'!$K$3:$K$774,MATCH($A251,'SOC Summary'!$A$3:$A$774,0))</f>
        <v>109740</v>
      </c>
      <c r="I251" s="24" t="n">
        <f aca="false">IF(ISNUMBER(E251),H251-E251,"")</f>
        <v>2570</v>
      </c>
      <c r="J251" s="31" t="n">
        <f aca="false">IF(AND(ISNUMBER(E251),E251&gt;0),(H251-E251)/E251,"")</f>
        <v>0.0239805915834655</v>
      </c>
      <c r="K251" s="24" t="n">
        <f aca="false">IF(ISNUMBER(G251),H251-G251,"")</f>
        <v>6090</v>
      </c>
      <c r="L251" s="31" t="n">
        <f aca="false">IF(AND(ISNUMBER(G251),G251&gt;0),(H251-G251)/G251,"")</f>
        <v>0.0587554269175109</v>
      </c>
      <c r="M251" s="0" t="str">
        <f aca="false">INDEX('SOC Summary'!$L$3:$L$774,MATCH($A251,'SOC Summary'!$A$3:$A$774,0))</f>
        <v>Moderate</v>
      </c>
      <c r="X251" s="26" t="n">
        <f aca="false">_xlfn.RANK.AVG(D251,$D$5:$D$776,1)</f>
        <v>436</v>
      </c>
      <c r="Y251" s="26" t="n">
        <f aca="false">IF(L251="","",_xlfn.RANK.AVG(L251,$L$5:$L$776,1))</f>
        <v>637</v>
      </c>
    </row>
    <row r="252" customFormat="false" ht="15" hidden="false" customHeight="true" outlineLevel="0" collapsed="false">
      <c r="A252" s="0" t="s">
        <v>898</v>
      </c>
      <c r="B252" s="0" t="str">
        <f aca="false">IFERROR(INDEX('BLS OEWS May2025'!$B$3:$B$1396,MATCH($A252,'BLS OEWS May2025'!$A$3:$A$1396,0)),"")</f>
        <v>Kindergarten Teachers, Except Special Education</v>
      </c>
      <c r="C252" s="0" t="str">
        <f aca="false">INDEX('SOC Summary'!$D$3:$D$774,MATCH($A252,'SOC Summary'!$A$3:$A$774,0))</f>
        <v>Educational instruction</v>
      </c>
      <c r="D252" s="27" t="n">
        <f aca="false">INDEX('SOC Summary'!$H$3:$H$774,MATCH($A252,'SOC Summary'!$A$3:$A$774,0))</f>
        <v>0.23</v>
      </c>
      <c r="E252" s="24" t="n">
        <v>119250</v>
      </c>
      <c r="F252" s="24" t="n">
        <v>118580</v>
      </c>
      <c r="G252" s="24" t="n">
        <v>114410</v>
      </c>
      <c r="H252" s="24" t="n">
        <f aca="false">INDEX('SOC Summary'!$K$3:$K$774,MATCH($A252,'SOC Summary'!$A$3:$A$774,0))</f>
        <v>108870</v>
      </c>
      <c r="I252" s="24" t="n">
        <f aca="false">IF(ISNUMBER(E252),H252-E252,"")</f>
        <v>-10380</v>
      </c>
      <c r="J252" s="31" t="n">
        <f aca="false">IF(AND(ISNUMBER(E252),E252&gt;0),(H252-E252)/E252,"")</f>
        <v>-0.0870440251572327</v>
      </c>
      <c r="K252" s="24" t="n">
        <f aca="false">IF(ISNUMBER(G252),H252-G252,"")</f>
        <v>-5540</v>
      </c>
      <c r="L252" s="31" t="n">
        <f aca="false">IF(AND(ISNUMBER(G252),G252&gt;0),(H252-G252)/G252,"")</f>
        <v>-0.0484223407044839</v>
      </c>
      <c r="M252" s="0" t="str">
        <f aca="false">INDEX('SOC Summary'!$L$3:$L$774,MATCH($A252,'SOC Summary'!$A$3:$A$774,0))</f>
        <v>Moderate</v>
      </c>
      <c r="X252" s="26" t="n">
        <f aca="false">_xlfn.RANK.AVG(D252,$D$5:$D$776,1)</f>
        <v>347.5</v>
      </c>
      <c r="Y252" s="26" t="n">
        <f aca="false">IF(L252="","",_xlfn.RANK.AVG(L252,$L$5:$L$776,1))</f>
        <v>171</v>
      </c>
    </row>
    <row r="253" customFormat="false" ht="15" hidden="false" customHeight="true" outlineLevel="0" collapsed="false">
      <c r="A253" s="0" t="s">
        <v>271</v>
      </c>
      <c r="B253" s="0" t="str">
        <f aca="false">IFERROR(INDEX('BLS OEWS May2025'!$B$3:$B$1396,MATCH($A253,'BLS OEWS May2025'!$A$3:$A$1396,0)),"")</f>
        <v>Natural Sciences Managers</v>
      </c>
      <c r="C253" s="0" t="str">
        <f aca="false">INDEX('SOC Summary'!$D$3:$D$774,MATCH($A253,'SOC Summary'!$A$3:$A$774,0))</f>
        <v>Management</v>
      </c>
      <c r="D253" s="27" t="n">
        <f aca="false">INDEX('SOC Summary'!$H$3:$H$774,MATCH($A253,'SOC Summary'!$A$3:$A$774,0))</f>
        <v>0.516666666666667</v>
      </c>
      <c r="E253" s="24" t="n">
        <v>82570</v>
      </c>
      <c r="F253" s="24" t="n">
        <v>96520</v>
      </c>
      <c r="G253" s="24" t="n">
        <v>100870</v>
      </c>
      <c r="H253" s="24" t="n">
        <f aca="false">INDEX('SOC Summary'!$K$3:$K$774,MATCH($A253,'SOC Summary'!$A$3:$A$774,0))</f>
        <v>108690</v>
      </c>
      <c r="I253" s="24" t="n">
        <f aca="false">IF(ISNUMBER(E253),H253-E253,"")</f>
        <v>26120</v>
      </c>
      <c r="J253" s="31" t="n">
        <f aca="false">IF(AND(ISNUMBER(E253),E253&gt;0),(H253-E253)/E253,"")</f>
        <v>0.316337652900569</v>
      </c>
      <c r="K253" s="24" t="n">
        <f aca="false">IF(ISNUMBER(G253),H253-G253,"")</f>
        <v>7820</v>
      </c>
      <c r="L253" s="31" t="n">
        <f aca="false">IF(AND(ISNUMBER(G253),G253&gt;0),(H253-G253)/G253,"")</f>
        <v>0.0775255279072073</v>
      </c>
      <c r="M253" s="0" t="str">
        <f aca="false">INDEX('SOC Summary'!$L$3:$L$774,MATCH($A253,'SOC Summary'!$A$3:$A$774,0))</f>
        <v>High</v>
      </c>
      <c r="X253" s="26" t="n">
        <f aca="false">_xlfn.RANK.AVG(D253,$D$5:$D$776,1)</f>
        <v>666</v>
      </c>
      <c r="Y253" s="26" t="n">
        <f aca="false">IF(L253="","",_xlfn.RANK.AVG(L253,$L$5:$L$776,1))</f>
        <v>683</v>
      </c>
    </row>
    <row r="254" customFormat="false" ht="15" hidden="false" customHeight="true" outlineLevel="0" collapsed="false">
      <c r="A254" s="0" t="s">
        <v>448</v>
      </c>
      <c r="B254" s="0" t="str">
        <f aca="false">IFERROR(INDEX('BLS OEWS May2025'!$B$3:$B$1396,MATCH($A254,'BLS OEWS May2025'!$A$3:$A$1396,0)),"")</f>
        <v>Operations Research Analysts</v>
      </c>
      <c r="C254" s="0" t="str">
        <f aca="false">INDEX('SOC Summary'!$D$3:$D$774,MATCH($A254,'SOC Summary'!$A$3:$A$774,0))</f>
        <v>Computer and math</v>
      </c>
      <c r="D254" s="27" t="n">
        <f aca="false">INDEX('SOC Summary'!$H$3:$H$774,MATCH($A254,'SOC Summary'!$A$3:$A$774,0))</f>
        <v>0.52</v>
      </c>
      <c r="E254" s="24" t="n">
        <v>105080</v>
      </c>
      <c r="F254" s="24" t="n">
        <v>117880</v>
      </c>
      <c r="G254" s="24" t="n">
        <v>107760</v>
      </c>
      <c r="H254" s="24" t="n">
        <f aca="false">INDEX('SOC Summary'!$K$3:$K$774,MATCH($A254,'SOC Summary'!$A$3:$A$774,0))</f>
        <v>108510</v>
      </c>
      <c r="I254" s="24" t="n">
        <f aca="false">IF(ISNUMBER(E254),H254-E254,"")</f>
        <v>3430</v>
      </c>
      <c r="J254" s="31" t="n">
        <f aca="false">IF(AND(ISNUMBER(E254),E254&gt;0),(H254-E254)/E254,"")</f>
        <v>0.0326417967263038</v>
      </c>
      <c r="K254" s="24" t="n">
        <f aca="false">IF(ISNUMBER(G254),H254-G254,"")</f>
        <v>750</v>
      </c>
      <c r="L254" s="31" t="n">
        <f aca="false">IF(AND(ISNUMBER(G254),G254&gt;0),(H254-G254)/G254,"")</f>
        <v>0.00695991091314031</v>
      </c>
      <c r="M254" s="0" t="str">
        <f aca="false">INDEX('SOC Summary'!$L$3:$L$774,MATCH($A254,'SOC Summary'!$A$3:$A$774,0))</f>
        <v>High</v>
      </c>
      <c r="X254" s="26" t="n">
        <f aca="false">_xlfn.RANK.AVG(D254,$D$5:$D$776,1)</f>
        <v>669</v>
      </c>
      <c r="Y254" s="26" t="n">
        <f aca="false">IF(L254="","",_xlfn.RANK.AVG(L254,$L$5:$L$776,1))</f>
        <v>393</v>
      </c>
    </row>
    <row r="255" customFormat="false" ht="15" hidden="false" customHeight="true" outlineLevel="0" collapsed="false">
      <c r="A255" s="0" t="s">
        <v>2165</v>
      </c>
      <c r="B255" s="0" t="str">
        <f aca="false">IFERROR(INDEX('BLS OEWS May2025'!$B$3:$B$1396,MATCH($A255,'BLS OEWS May2025'!$A$3:$A$1396,0)),"")</f>
        <v>Tire Repairers and Changers</v>
      </c>
      <c r="C255" s="0" t="str">
        <f aca="false">INDEX('SOC Summary'!$D$3:$D$774,MATCH($A255,'SOC Summary'!$A$3:$A$774,0))</f>
        <v>Services and other</v>
      </c>
      <c r="D255" s="27" t="n">
        <f aca="false">INDEX('SOC Summary'!$H$3:$H$774,MATCH($A255,'SOC Summary'!$A$3:$A$774,0))</f>
        <v>0.02</v>
      </c>
      <c r="E255" s="24" t="n">
        <v>99980</v>
      </c>
      <c r="F255" s="24" t="n">
        <v>101520</v>
      </c>
      <c r="G255" s="24" t="n">
        <v>106620</v>
      </c>
      <c r="H255" s="24" t="n">
        <f aca="false">INDEX('SOC Summary'!$K$3:$K$774,MATCH($A255,'SOC Summary'!$A$3:$A$774,0))</f>
        <v>108410</v>
      </c>
      <c r="I255" s="24" t="n">
        <f aca="false">IF(ISNUMBER(E255),H255-E255,"")</f>
        <v>8430</v>
      </c>
      <c r="J255" s="31" t="n">
        <f aca="false">IF(AND(ISNUMBER(E255),E255&gt;0),(H255-E255)/E255,"")</f>
        <v>0.0843168633726745</v>
      </c>
      <c r="K255" s="24" t="n">
        <f aca="false">IF(ISNUMBER(G255),H255-G255,"")</f>
        <v>1790</v>
      </c>
      <c r="L255" s="31" t="n">
        <f aca="false">IF(AND(ISNUMBER(G255),G255&gt;0),(H255-G255)/G255,"")</f>
        <v>0.016788595010317</v>
      </c>
      <c r="M255" s="0" t="str">
        <f aca="false">INDEX('SOC Summary'!$L$3:$L$774,MATCH($A255,'SOC Summary'!$A$3:$A$774,0))</f>
        <v>Low</v>
      </c>
      <c r="X255" s="26" t="n">
        <f aca="false">_xlfn.RANK.AVG(D255,$D$5:$D$776,1)</f>
        <v>63.5</v>
      </c>
      <c r="Y255" s="26" t="n">
        <f aca="false">IF(L255="","",_xlfn.RANK.AVG(L255,$L$5:$L$776,1))</f>
        <v>448</v>
      </c>
    </row>
    <row r="256" customFormat="false" ht="15" hidden="false" customHeight="true" outlineLevel="0" collapsed="false">
      <c r="A256" s="0" t="s">
        <v>1179</v>
      </c>
      <c r="B256" s="0" t="str">
        <f aca="false">IFERROR(INDEX('BLS OEWS May2025'!$B$3:$B$1396,MATCH($A256,'BLS OEWS May2025'!$A$3:$A$1396,0)),"")</f>
        <v>Family Medicine Physicians</v>
      </c>
      <c r="C256" s="0" t="str">
        <f aca="false">INDEX('SOC Summary'!$D$3:$D$774,MATCH($A256,'SOC Summary'!$A$3:$A$774,0))</f>
        <v>Health care</v>
      </c>
      <c r="D256" s="27" t="n">
        <f aca="false">INDEX('SOC Summary'!$H$3:$H$774,MATCH($A256,'SOC Summary'!$A$3:$A$774,0))</f>
        <v>0.39</v>
      </c>
      <c r="E256" s="24" t="n">
        <v>100940</v>
      </c>
      <c r="F256" s="24" t="n">
        <v>112010</v>
      </c>
      <c r="G256" s="24" t="n">
        <v>107950</v>
      </c>
      <c r="H256" s="24" t="n">
        <f aca="false">INDEX('SOC Summary'!$K$3:$K$774,MATCH($A256,'SOC Summary'!$A$3:$A$774,0))</f>
        <v>107510</v>
      </c>
      <c r="I256" s="24" t="n">
        <f aca="false">IF(ISNUMBER(E256),H256-E256,"")</f>
        <v>6570</v>
      </c>
      <c r="J256" s="31" t="n">
        <f aca="false">IF(AND(ISNUMBER(E256),E256&gt;0),(H256-E256)/E256,"")</f>
        <v>0.0650881711908064</v>
      </c>
      <c r="K256" s="24" t="n">
        <f aca="false">IF(ISNUMBER(G256),H256-G256,"")</f>
        <v>-440</v>
      </c>
      <c r="L256" s="31" t="n">
        <f aca="false">IF(AND(ISNUMBER(G256),G256&gt;0),(H256-G256)/G256,"")</f>
        <v>-0.00407596109309866</v>
      </c>
      <c r="M256" s="0" t="str">
        <f aca="false">INDEX('SOC Summary'!$L$3:$L$774,MATCH($A256,'SOC Summary'!$A$3:$A$774,0))</f>
        <v>Elevated</v>
      </c>
      <c r="X256" s="26" t="n">
        <f aca="false">_xlfn.RANK.AVG(D256,$D$5:$D$776,1)</f>
        <v>507</v>
      </c>
      <c r="Y256" s="26" t="n">
        <f aca="false">IF(L256="","",_xlfn.RANK.AVG(L256,$L$5:$L$776,1))</f>
        <v>340</v>
      </c>
    </row>
    <row r="257" customFormat="false" ht="15" hidden="false" customHeight="true" outlineLevel="0" collapsed="false">
      <c r="A257" s="0" t="s">
        <v>465</v>
      </c>
      <c r="B257" s="0" t="str">
        <f aca="false">IFERROR(INDEX('BLS OEWS May2025'!$B$3:$B$1396,MATCH($A257,'BLS OEWS May2025'!$A$3:$A$1396,0)),"")</f>
        <v>Architects, Except Landscape and Naval</v>
      </c>
      <c r="C257" s="0" t="str">
        <f aca="false">INDEX('SOC Summary'!$D$3:$D$774,MATCH($A257,'SOC Summary'!$A$3:$A$774,0))</f>
        <v>Engineering</v>
      </c>
      <c r="D257" s="27" t="n">
        <f aca="false">INDEX('SOC Summary'!$H$3:$H$774,MATCH($A257,'SOC Summary'!$A$3:$A$774,0))</f>
        <v>0.37</v>
      </c>
      <c r="E257" s="24" t="n">
        <v>107490</v>
      </c>
      <c r="F257" s="24" t="n">
        <v>111170</v>
      </c>
      <c r="G257" s="24" t="n">
        <v>111140</v>
      </c>
      <c r="H257" s="24" t="n">
        <f aca="false">INDEX('SOC Summary'!$K$3:$K$774,MATCH($A257,'SOC Summary'!$A$3:$A$774,0))</f>
        <v>106770</v>
      </c>
      <c r="I257" s="24" t="n">
        <f aca="false">IF(ISNUMBER(E257),H257-E257,"")</f>
        <v>-720</v>
      </c>
      <c r="J257" s="31" t="n">
        <f aca="false">IF(AND(ISNUMBER(E257),E257&gt;0),(H257-E257)/E257,"")</f>
        <v>-0.006698297516048</v>
      </c>
      <c r="K257" s="24" t="n">
        <f aca="false">IF(ISNUMBER(G257),H257-G257,"")</f>
        <v>-4370</v>
      </c>
      <c r="L257" s="31" t="n">
        <f aca="false">IF(AND(ISNUMBER(G257),G257&gt;0),(H257-G257)/G257,"")</f>
        <v>-0.0393197768580169</v>
      </c>
      <c r="M257" s="0" t="str">
        <f aca="false">INDEX('SOC Summary'!$L$3:$L$774,MATCH($A257,'SOC Summary'!$A$3:$A$774,0))</f>
        <v>Elevated</v>
      </c>
      <c r="X257" s="26" t="n">
        <f aca="false">_xlfn.RANK.AVG(D257,$D$5:$D$776,1)</f>
        <v>482.5</v>
      </c>
      <c r="Y257" s="26" t="n">
        <f aca="false">IF(L257="","",_xlfn.RANK.AVG(L257,$L$5:$L$776,1))</f>
        <v>205</v>
      </c>
    </row>
    <row r="258" customFormat="false" ht="15" hidden="false" customHeight="true" outlineLevel="0" collapsed="false">
      <c r="A258" s="0" t="s">
        <v>370</v>
      </c>
      <c r="B258" s="0" t="str">
        <f aca="false">IFERROR(INDEX('BLS OEWS May2025'!$B$3:$B$1396,MATCH($A258,'BLS OEWS May2025'!$A$3:$A$1396,0)),"")</f>
        <v>Insurance Underwriters</v>
      </c>
      <c r="C258" s="0" t="str">
        <f aca="false">INDEX('SOC Summary'!$D$3:$D$774,MATCH($A258,'SOC Summary'!$A$3:$A$774,0))</f>
        <v>Business and finance</v>
      </c>
      <c r="D258" s="27" t="n">
        <f aca="false">INDEX('SOC Summary'!$H$3:$H$774,MATCH($A258,'SOC Summary'!$A$3:$A$774,0))</f>
        <v>0.57</v>
      </c>
      <c r="E258" s="24" t="n">
        <v>105900</v>
      </c>
      <c r="F258" s="24" t="n">
        <v>101310</v>
      </c>
      <c r="G258" s="24" t="n">
        <v>107820</v>
      </c>
      <c r="H258" s="24" t="n">
        <f aca="false">INDEX('SOC Summary'!$K$3:$K$774,MATCH($A258,'SOC Summary'!$A$3:$A$774,0))</f>
        <v>105420</v>
      </c>
      <c r="I258" s="24" t="n">
        <f aca="false">IF(ISNUMBER(E258),H258-E258,"")</f>
        <v>-480</v>
      </c>
      <c r="J258" s="31" t="n">
        <f aca="false">IF(AND(ISNUMBER(E258),E258&gt;0),(H258-E258)/E258,"")</f>
        <v>-0.00453257790368272</v>
      </c>
      <c r="K258" s="24" t="n">
        <f aca="false">IF(ISNUMBER(G258),H258-G258,"")</f>
        <v>-2400</v>
      </c>
      <c r="L258" s="31" t="n">
        <f aca="false">IF(AND(ISNUMBER(G258),G258&gt;0),(H258-G258)/G258,"")</f>
        <v>-0.0222593210907067</v>
      </c>
      <c r="M258" s="0" t="str">
        <f aca="false">INDEX('SOC Summary'!$L$3:$L$774,MATCH($A258,'SOC Summary'!$A$3:$A$774,0))</f>
        <v>High</v>
      </c>
      <c r="X258" s="26" t="n">
        <f aca="false">_xlfn.RANK.AVG(D258,$D$5:$D$776,1)</f>
        <v>708</v>
      </c>
      <c r="Y258" s="26" t="n">
        <f aca="false">IF(L258="","",_xlfn.RANK.AVG(L258,$L$5:$L$776,1))</f>
        <v>267</v>
      </c>
    </row>
    <row r="259" customFormat="false" ht="15" hidden="false" customHeight="true" outlineLevel="0" collapsed="false">
      <c r="A259" s="0" t="s">
        <v>1813</v>
      </c>
      <c r="B259" s="0" t="str">
        <f aca="false">IFERROR(INDEX('BLS OEWS May2025'!$B$3:$B$1396,MATCH($A259,'BLS OEWS May2025'!$A$3:$A$1396,0)),"")</f>
        <v>Postal Service Mail Sorters, Processors, and Processing Machine Operators</v>
      </c>
      <c r="C259" s="0" t="str">
        <f aca="false">INDEX('SOC Summary'!$D$3:$D$774,MATCH($A259,'SOC Summary'!$A$3:$A$774,0))</f>
        <v>Office support</v>
      </c>
      <c r="D259" s="27" t="n">
        <f aca="false">INDEX('SOC Summary'!$H$3:$H$774,MATCH($A259,'SOC Summary'!$A$3:$A$774,0))</f>
        <v>0.12</v>
      </c>
      <c r="E259" s="24" t="n">
        <v>119530</v>
      </c>
      <c r="F259" s="24" t="n">
        <v>116540</v>
      </c>
      <c r="G259" s="24" t="n">
        <v>111930</v>
      </c>
      <c r="H259" s="24" t="n">
        <f aca="false">INDEX('SOC Summary'!$K$3:$K$774,MATCH($A259,'SOC Summary'!$A$3:$A$774,0))</f>
        <v>105200</v>
      </c>
      <c r="I259" s="24" t="n">
        <f aca="false">IF(ISNUMBER(E259),H259-E259,"")</f>
        <v>-14330</v>
      </c>
      <c r="J259" s="31" t="n">
        <f aca="false">IF(AND(ISNUMBER(E259),E259&gt;0),(H259-E259)/E259,"")</f>
        <v>-0.119886221032377</v>
      </c>
      <c r="K259" s="24" t="n">
        <f aca="false">IF(ISNUMBER(G259),H259-G259,"")</f>
        <v>-6730</v>
      </c>
      <c r="L259" s="31" t="n">
        <f aca="false">IF(AND(ISNUMBER(G259),G259&gt;0),(H259-G259)/G259,"")</f>
        <v>-0.0601268650049138</v>
      </c>
      <c r="M259" s="0" t="str">
        <f aca="false">INDEX('SOC Summary'!$L$3:$L$774,MATCH($A259,'SOC Summary'!$A$3:$A$774,0))</f>
        <v>Low</v>
      </c>
      <c r="X259" s="26" t="n">
        <f aca="false">_xlfn.RANK.AVG(D259,$D$5:$D$776,1)</f>
        <v>207</v>
      </c>
      <c r="Y259" s="26" t="n">
        <f aca="false">IF(L259="","",_xlfn.RANK.AVG(L259,$L$5:$L$776,1))</f>
        <v>144</v>
      </c>
    </row>
    <row r="260" customFormat="false" ht="15" hidden="false" customHeight="true" outlineLevel="0" collapsed="false">
      <c r="A260" s="0" t="s">
        <v>2374</v>
      </c>
      <c r="B260" s="0" t="str">
        <f aca="false">IFERROR(INDEX('BLS OEWS May2025'!$B$3:$B$1396,MATCH($A260,'BLS OEWS May2025'!$A$3:$A$1396,0)),"")</f>
        <v>Sewing Machine Operators</v>
      </c>
      <c r="C260" s="0" t="str">
        <f aca="false">INDEX('SOC Summary'!$D$3:$D$774,MATCH($A260,'SOC Summary'!$A$3:$A$774,0))</f>
        <v>Production, construction and transportation</v>
      </c>
      <c r="D260" s="27" t="n">
        <f aca="false">INDEX('SOC Summary'!$H$3:$H$774,MATCH($A260,'SOC Summary'!$A$3:$A$774,0))</f>
        <v>0.06</v>
      </c>
      <c r="E260" s="24" t="n">
        <v>116750</v>
      </c>
      <c r="F260" s="24" t="n">
        <v>116130</v>
      </c>
      <c r="G260" s="24" t="n">
        <v>109590</v>
      </c>
      <c r="H260" s="24" t="n">
        <f aca="false">INDEX('SOC Summary'!$K$3:$K$774,MATCH($A260,'SOC Summary'!$A$3:$A$774,0))</f>
        <v>104880</v>
      </c>
      <c r="I260" s="24" t="n">
        <f aca="false">IF(ISNUMBER(E260),H260-E260,"")</f>
        <v>-11870</v>
      </c>
      <c r="J260" s="31" t="n">
        <f aca="false">IF(AND(ISNUMBER(E260),E260&gt;0),(H260-E260)/E260,"")</f>
        <v>-0.101670235546039</v>
      </c>
      <c r="K260" s="24" t="n">
        <f aca="false">IF(ISNUMBER(G260),H260-G260,"")</f>
        <v>-4710</v>
      </c>
      <c r="L260" s="31" t="n">
        <f aca="false">IF(AND(ISNUMBER(G260),G260&gt;0),(H260-G260)/G260,"")</f>
        <v>-0.042978373939228</v>
      </c>
      <c r="M260" s="0" t="str">
        <f aca="false">INDEX('SOC Summary'!$L$3:$L$774,MATCH($A260,'SOC Summary'!$A$3:$A$774,0))</f>
        <v>Low</v>
      </c>
      <c r="X260" s="26" t="n">
        <f aca="false">_xlfn.RANK.AVG(D260,$D$5:$D$776,1)</f>
        <v>118</v>
      </c>
      <c r="Y260" s="26" t="n">
        <f aca="false">IF(L260="","",_xlfn.RANK.AVG(L260,$L$5:$L$776,1))</f>
        <v>185</v>
      </c>
    </row>
    <row r="261" customFormat="false" ht="15" hidden="false" customHeight="true" outlineLevel="0" collapsed="false">
      <c r="A261" s="0" t="s">
        <v>536</v>
      </c>
      <c r="B261" s="0" t="str">
        <f aca="false">IFERROR(INDEX('BLS OEWS May2025'!$B$3:$B$1396,MATCH($A261,'BLS OEWS May2025'!$A$3:$A$1396,0)),"")</f>
        <v>Architectural and Civil Drafters</v>
      </c>
      <c r="C261" s="0" t="str">
        <f aca="false">INDEX('SOC Summary'!$D$3:$D$774,MATCH($A261,'SOC Summary'!$A$3:$A$774,0))</f>
        <v>Engineering</v>
      </c>
      <c r="D261" s="27" t="n">
        <f aca="false">INDEX('SOC Summary'!$H$3:$H$774,MATCH($A261,'SOC Summary'!$A$3:$A$774,0))</f>
        <v>0.14</v>
      </c>
      <c r="E261" s="24" t="n">
        <v>105960</v>
      </c>
      <c r="F261" s="24" t="n">
        <v>111070</v>
      </c>
      <c r="G261" s="24" t="n">
        <v>109550</v>
      </c>
      <c r="H261" s="24" t="n">
        <f aca="false">INDEX('SOC Summary'!$K$3:$K$774,MATCH($A261,'SOC Summary'!$A$3:$A$774,0))</f>
        <v>103700</v>
      </c>
      <c r="I261" s="24" t="n">
        <f aca="false">IF(ISNUMBER(E261),H261-E261,"")</f>
        <v>-2260</v>
      </c>
      <c r="J261" s="31" t="n">
        <f aca="false">IF(AND(ISNUMBER(E261),E261&gt;0),(H261-E261)/E261,"")</f>
        <v>-0.0213288033220083</v>
      </c>
      <c r="K261" s="24" t="n">
        <f aca="false">IF(ISNUMBER(G261),H261-G261,"")</f>
        <v>-5850</v>
      </c>
      <c r="L261" s="31" t="n">
        <f aca="false">IF(AND(ISNUMBER(G261),G261&gt;0),(H261-G261)/G261,"")</f>
        <v>-0.0534002738475582</v>
      </c>
      <c r="M261" s="0" t="str">
        <f aca="false">INDEX('SOC Summary'!$L$3:$L$774,MATCH($A261,'SOC Summary'!$A$3:$A$774,0))</f>
        <v>Low</v>
      </c>
      <c r="X261" s="26" t="n">
        <f aca="false">_xlfn.RANK.AVG(D261,$D$5:$D$776,1)</f>
        <v>237</v>
      </c>
      <c r="Y261" s="26" t="n">
        <f aca="false">IF(L261="","",_xlfn.RANK.AVG(L261,$L$5:$L$776,1))</f>
        <v>164</v>
      </c>
    </row>
    <row r="262" customFormat="false" ht="15" hidden="false" customHeight="true" outlineLevel="0" collapsed="false">
      <c r="A262" s="0" t="s">
        <v>2554</v>
      </c>
      <c r="B262" s="0" t="str">
        <f aca="false">IFERROR(INDEX('BLS OEWS May2025'!$B$3:$B$1396,MATCH($A262,'BLS OEWS May2025'!$A$3:$A$1396,0)),"")</f>
        <v>Airline Pilots, Copilots, and Flight Engineers</v>
      </c>
      <c r="C262" s="0" t="str">
        <f aca="false">INDEX('SOC Summary'!$D$3:$D$774,MATCH($A262,'SOC Summary'!$A$3:$A$774,0))</f>
        <v>Production, construction and transportation</v>
      </c>
      <c r="D262" s="27" t="n">
        <f aca="false">INDEX('SOC Summary'!$H$3:$H$774,MATCH($A262,'SOC Summary'!$A$3:$A$774,0))</f>
        <v>0.23</v>
      </c>
      <c r="E262" s="24" t="n">
        <v>89580</v>
      </c>
      <c r="F262" s="24" t="n">
        <v>93670</v>
      </c>
      <c r="G262" s="24" t="n">
        <v>99300</v>
      </c>
      <c r="H262" s="24" t="n">
        <f aca="false">INDEX('SOC Summary'!$K$3:$K$774,MATCH($A262,'SOC Summary'!$A$3:$A$774,0))</f>
        <v>103560</v>
      </c>
      <c r="I262" s="24" t="n">
        <f aca="false">IF(ISNUMBER(E262),H262-E262,"")</f>
        <v>13980</v>
      </c>
      <c r="J262" s="31" t="n">
        <f aca="false">IF(AND(ISNUMBER(E262),E262&gt;0),(H262-E262)/E262,"")</f>
        <v>0.156061620897522</v>
      </c>
      <c r="K262" s="24" t="n">
        <f aca="false">IF(ISNUMBER(G262),H262-G262,"")</f>
        <v>4260</v>
      </c>
      <c r="L262" s="31" t="n">
        <f aca="false">IF(AND(ISNUMBER(G262),G262&gt;0),(H262-G262)/G262,"")</f>
        <v>0.0429003021148036</v>
      </c>
      <c r="M262" s="0" t="str">
        <f aca="false">INDEX('SOC Summary'!$L$3:$L$774,MATCH($A262,'SOC Summary'!$A$3:$A$774,0))</f>
        <v>Moderate</v>
      </c>
      <c r="X262" s="26" t="n">
        <f aca="false">_xlfn.RANK.AVG(D262,$D$5:$D$776,1)</f>
        <v>347.5</v>
      </c>
      <c r="Y262" s="26" t="n">
        <f aca="false">IF(L262="","",_xlfn.RANK.AVG(L262,$L$5:$L$776,1))</f>
        <v>583</v>
      </c>
    </row>
    <row r="263" customFormat="false" ht="15" hidden="false" customHeight="true" outlineLevel="0" collapsed="false">
      <c r="A263" s="0" t="s">
        <v>1514</v>
      </c>
      <c r="B263" s="0" t="str">
        <f aca="false">IFERROR(INDEX('BLS OEWS May2025'!$B$3:$B$1396,MATCH($A263,'BLS OEWS May2025'!$A$3:$A$1396,0)),"")</f>
        <v>First-Line Supervisors of Entertainment and Recreation Workers, Except Gambling Services</v>
      </c>
      <c r="C263" s="0" t="str">
        <f aca="false">INDEX('SOC Summary'!$D$3:$D$774,MATCH($A263,'SOC Summary'!$A$3:$A$774,0))</f>
        <v>Services and other</v>
      </c>
      <c r="D263" s="27" t="n">
        <f aca="false">INDEX('SOC Summary'!$H$3:$H$774,MATCH($A263,'SOC Summary'!$A$3:$A$774,0))</f>
        <v>0.45</v>
      </c>
      <c r="E263" s="24" t="n">
        <v>79060</v>
      </c>
      <c r="F263" s="24" t="n">
        <v>88140</v>
      </c>
      <c r="G263" s="24" t="n">
        <v>92830</v>
      </c>
      <c r="H263" s="24" t="n">
        <f aca="false">INDEX('SOC Summary'!$K$3:$K$774,MATCH($A263,'SOC Summary'!$A$3:$A$774,0))</f>
        <v>103190</v>
      </c>
      <c r="I263" s="24" t="n">
        <f aca="false">IF(ISNUMBER(E263),H263-E263,"")</f>
        <v>24130</v>
      </c>
      <c r="J263" s="31" t="n">
        <f aca="false">IF(AND(ISNUMBER(E263),E263&gt;0),(H263-E263)/E263,"")</f>
        <v>0.305211231975715</v>
      </c>
      <c r="K263" s="24" t="n">
        <f aca="false">IF(ISNUMBER(G263),H263-G263,"")</f>
        <v>10360</v>
      </c>
      <c r="L263" s="31" t="n">
        <f aca="false">IF(AND(ISNUMBER(G263),G263&gt;0),(H263-G263)/G263,"")</f>
        <v>0.111601852849294</v>
      </c>
      <c r="M263" s="0" t="str">
        <f aca="false">INDEX('SOC Summary'!$L$3:$L$774,MATCH($A263,'SOC Summary'!$A$3:$A$774,0))</f>
        <v>Elevated</v>
      </c>
      <c r="X263" s="26" t="n">
        <f aca="false">_xlfn.RANK.AVG(D263,$D$5:$D$776,1)</f>
        <v>597.5</v>
      </c>
      <c r="Y263" s="26" t="n">
        <f aca="false">IF(L263="","",_xlfn.RANK.AVG(L263,$L$5:$L$776,1))</f>
        <v>723</v>
      </c>
    </row>
    <row r="264" customFormat="false" ht="15" hidden="false" customHeight="true" outlineLevel="0" collapsed="false">
      <c r="A264" s="0" t="s">
        <v>1494</v>
      </c>
      <c r="B264" s="0" t="str">
        <f aca="false">IFERROR(INDEX('BLS OEWS May2025'!$B$3:$B$1396,MATCH($A264,'BLS OEWS May2025'!$A$3:$A$1396,0)),"")</f>
        <v>Pest Control Workers</v>
      </c>
      <c r="C264" s="0" t="str">
        <f aca="false">INDEX('SOC Summary'!$D$3:$D$774,MATCH($A264,'SOC Summary'!$A$3:$A$774,0))</f>
        <v>Services and other</v>
      </c>
      <c r="D264" s="27" t="n">
        <f aca="false">INDEX('SOC Summary'!$H$3:$H$774,MATCH($A264,'SOC Summary'!$A$3:$A$774,0))</f>
        <v>0.15</v>
      </c>
      <c r="E264" s="24" t="n">
        <v>91160</v>
      </c>
      <c r="F264" s="24" t="n">
        <v>93760</v>
      </c>
      <c r="G264" s="24" t="n">
        <v>96110</v>
      </c>
      <c r="H264" s="24" t="n">
        <f aca="false">INDEX('SOC Summary'!$K$3:$K$774,MATCH($A264,'SOC Summary'!$A$3:$A$774,0))</f>
        <v>102620</v>
      </c>
      <c r="I264" s="24" t="n">
        <f aca="false">IF(ISNUMBER(E264),H264-E264,"")</f>
        <v>11460</v>
      </c>
      <c r="J264" s="31" t="n">
        <f aca="false">IF(AND(ISNUMBER(E264),E264&gt;0),(H264-E264)/E264,"")</f>
        <v>0.125713032031593</v>
      </c>
      <c r="K264" s="24" t="n">
        <f aca="false">IF(ISNUMBER(G264),H264-G264,"")</f>
        <v>6510</v>
      </c>
      <c r="L264" s="31" t="n">
        <f aca="false">IF(AND(ISNUMBER(G264),G264&gt;0),(H264-G264)/G264,"")</f>
        <v>0.0677348871085215</v>
      </c>
      <c r="M264" s="0" t="str">
        <f aca="false">INDEX('SOC Summary'!$L$3:$L$774,MATCH($A264,'SOC Summary'!$A$3:$A$774,0))</f>
        <v>Low</v>
      </c>
      <c r="X264" s="26" t="n">
        <f aca="false">_xlfn.RANK.AVG(D264,$D$5:$D$776,1)</f>
        <v>250.5</v>
      </c>
      <c r="Y264" s="26" t="n">
        <f aca="false">IF(L264="","",_xlfn.RANK.AVG(L264,$L$5:$L$776,1))</f>
        <v>659</v>
      </c>
    </row>
    <row r="265" customFormat="false" ht="15" hidden="false" customHeight="true" outlineLevel="0" collapsed="false">
      <c r="A265" s="0" t="s">
        <v>1800</v>
      </c>
      <c r="B265" s="0" t="str">
        <f aca="false">IFERROR(INDEX('BLS OEWS May2025'!$B$3:$B$1396,MATCH($A265,'BLS OEWS May2025'!$A$3:$A$1396,0)),"")</f>
        <v>Public Safety Telecommunicators</v>
      </c>
      <c r="C265" s="0" t="str">
        <f aca="false">INDEX('SOC Summary'!$D$3:$D$774,MATCH($A265,'SOC Summary'!$A$3:$A$774,0))</f>
        <v>Office support</v>
      </c>
      <c r="D265" s="27" t="n">
        <f aca="false">INDEX('SOC Summary'!$H$3:$H$774,MATCH($A265,'SOC Summary'!$A$3:$A$774,0))</f>
        <v>0.47</v>
      </c>
      <c r="E265" s="24" t="n">
        <v>95730</v>
      </c>
      <c r="F265" s="24" t="n">
        <v>97820</v>
      </c>
      <c r="G265" s="24" t="n">
        <v>101140</v>
      </c>
      <c r="H265" s="24" t="n">
        <f aca="false">INDEX('SOC Summary'!$K$3:$K$774,MATCH($A265,'SOC Summary'!$A$3:$A$774,0))</f>
        <v>102500</v>
      </c>
      <c r="I265" s="24" t="n">
        <f aca="false">IF(ISNUMBER(E265),H265-E265,"")</f>
        <v>6770</v>
      </c>
      <c r="J265" s="31" t="n">
        <f aca="false">IF(AND(ISNUMBER(E265),E265&gt;0),(H265-E265)/E265,"")</f>
        <v>0.070719732581218</v>
      </c>
      <c r="K265" s="24" t="n">
        <f aca="false">IF(ISNUMBER(G265),H265-G265,"")</f>
        <v>1360</v>
      </c>
      <c r="L265" s="31" t="n">
        <f aca="false">IF(AND(ISNUMBER(G265),G265&gt;0),(H265-G265)/G265,"")</f>
        <v>0.0134467075341111</v>
      </c>
      <c r="M265" s="0" t="str">
        <f aca="false">INDEX('SOC Summary'!$L$3:$L$774,MATCH($A265,'SOC Summary'!$A$3:$A$774,0))</f>
        <v>Elevated</v>
      </c>
      <c r="X265" s="26" t="n">
        <f aca="false">_xlfn.RANK.AVG(D265,$D$5:$D$776,1)</f>
        <v>620.5</v>
      </c>
      <c r="Y265" s="26" t="n">
        <f aca="false">IF(L265="","",_xlfn.RANK.AVG(L265,$L$5:$L$776,1))</f>
        <v>432</v>
      </c>
    </row>
    <row r="266" customFormat="false" ht="15" hidden="false" customHeight="true" outlineLevel="0" collapsed="false">
      <c r="A266" s="0" t="s">
        <v>2639</v>
      </c>
      <c r="B266" s="0" t="str">
        <f aca="false">IFERROR(INDEX('BLS OEWS May2025'!$B$3:$B$1396,MATCH($A266,'BLS OEWS May2025'!$A$3:$A$1396,0)),"")</f>
        <v>Automotive and Watercraft Service Attendants</v>
      </c>
      <c r="C266" s="0" t="str">
        <f aca="false">INDEX('SOC Summary'!$D$3:$D$774,MATCH($A266,'SOC Summary'!$A$3:$A$774,0))</f>
        <v>Production, construction and transportation</v>
      </c>
      <c r="D266" s="27" t="n">
        <f aca="false">INDEX('SOC Summary'!$H$3:$H$774,MATCH($A266,'SOC Summary'!$A$3:$A$774,0))</f>
        <v>0.21</v>
      </c>
      <c r="E266" s="24" t="n">
        <v>99600</v>
      </c>
      <c r="F266" s="24" t="n">
        <v>92530</v>
      </c>
      <c r="G266" s="24" t="n">
        <v>98270</v>
      </c>
      <c r="H266" s="24" t="n">
        <f aca="false">INDEX('SOC Summary'!$K$3:$K$774,MATCH($A266,'SOC Summary'!$A$3:$A$774,0))</f>
        <v>102010</v>
      </c>
      <c r="I266" s="24" t="n">
        <f aca="false">IF(ISNUMBER(E266),H266-E266,"")</f>
        <v>2410</v>
      </c>
      <c r="J266" s="31" t="n">
        <f aca="false">IF(AND(ISNUMBER(E266),E266&gt;0),(H266-E266)/E266,"")</f>
        <v>0.0241967871485944</v>
      </c>
      <c r="K266" s="24" t="n">
        <f aca="false">IF(ISNUMBER(G266),H266-G266,"")</f>
        <v>3740</v>
      </c>
      <c r="L266" s="31" t="n">
        <f aca="false">IF(AND(ISNUMBER(G266),G266&gt;0),(H266-G266)/G266,"")</f>
        <v>0.038058410501679</v>
      </c>
      <c r="M266" s="0" t="str">
        <f aca="false">INDEX('SOC Summary'!$L$3:$L$774,MATCH($A266,'SOC Summary'!$A$3:$A$774,0))</f>
        <v>Moderate</v>
      </c>
      <c r="X266" s="26" t="n">
        <f aca="false">_xlfn.RANK.AVG(D266,$D$5:$D$776,1)</f>
        <v>327</v>
      </c>
      <c r="Y266" s="26" t="n">
        <f aca="false">IF(L266="","",_xlfn.RANK.AVG(L266,$L$5:$L$776,1))</f>
        <v>565</v>
      </c>
    </row>
    <row r="267" customFormat="false" ht="15" hidden="false" customHeight="true" outlineLevel="0" collapsed="false">
      <c r="A267" s="0" t="s">
        <v>1237</v>
      </c>
      <c r="B267" s="0" t="str">
        <f aca="false">IFERROR(INDEX('BLS OEWS May2025'!$B$3:$B$1396,MATCH($A267,'BLS OEWS May2025'!$A$3:$A$1396,0)),"")</f>
        <v>Paramedics</v>
      </c>
      <c r="C267" s="0" t="str">
        <f aca="false">INDEX('SOC Summary'!$D$3:$D$774,MATCH($A267,'SOC Summary'!$A$3:$A$774,0))</f>
        <v>Health care</v>
      </c>
      <c r="D267" s="27" t="n">
        <f aca="false">INDEX('SOC Summary'!$H$3:$H$774,MATCH($A267,'SOC Summary'!$A$3:$A$774,0))</f>
        <v>0.15</v>
      </c>
      <c r="E267" s="24" t="n">
        <v>95440</v>
      </c>
      <c r="F267" s="24" t="n">
        <v>98770</v>
      </c>
      <c r="G267" s="24" t="n">
        <v>99530</v>
      </c>
      <c r="H267" s="24" t="n">
        <f aca="false">INDEX('SOC Summary'!$K$3:$K$774,MATCH($A267,'SOC Summary'!$A$3:$A$774,0))</f>
        <v>100610</v>
      </c>
      <c r="I267" s="24" t="n">
        <f aca="false">IF(ISNUMBER(E267),H267-E267,"")</f>
        <v>5170</v>
      </c>
      <c r="J267" s="31" t="n">
        <f aca="false">IF(AND(ISNUMBER(E267),E267&gt;0),(H267-E267)/E267,"")</f>
        <v>0.0541701592623638</v>
      </c>
      <c r="K267" s="24" t="n">
        <f aca="false">IF(ISNUMBER(G267),H267-G267,"")</f>
        <v>1080</v>
      </c>
      <c r="L267" s="31" t="n">
        <f aca="false">IF(AND(ISNUMBER(G267),G267&gt;0),(H267-G267)/G267,"")</f>
        <v>0.0108509996985833</v>
      </c>
      <c r="M267" s="0" t="str">
        <f aca="false">INDEX('SOC Summary'!$L$3:$L$774,MATCH($A267,'SOC Summary'!$A$3:$A$774,0))</f>
        <v>Low</v>
      </c>
      <c r="X267" s="26" t="n">
        <f aca="false">_xlfn.RANK.AVG(D267,$D$5:$D$776,1)</f>
        <v>250.5</v>
      </c>
      <c r="Y267" s="26" t="n">
        <f aca="false">IF(L267="","",_xlfn.RANK.AVG(L267,$L$5:$L$776,1))</f>
        <v>419</v>
      </c>
    </row>
    <row r="268" customFormat="false" ht="15" hidden="false" customHeight="true" outlineLevel="0" collapsed="false">
      <c r="A268" s="0" t="s">
        <v>1348</v>
      </c>
      <c r="B268" s="0" t="str">
        <f aca="false">IFERROR(INDEX('BLS OEWS May2025'!$B$3:$B$1396,MATCH($A268,'BLS OEWS May2025'!$A$3:$A$1396,0)),"")</f>
        <v>First-Line Supervisors of Firefighting and Prevention Workers</v>
      </c>
      <c r="C268" s="0" t="str">
        <f aca="false">INDEX('SOC Summary'!$D$3:$D$774,MATCH($A268,'SOC Summary'!$A$3:$A$774,0))</f>
        <v>Services and other</v>
      </c>
      <c r="D268" s="27" t="n">
        <f aca="false">INDEX('SOC Summary'!$H$3:$H$774,MATCH($A268,'SOC Summary'!$A$3:$A$774,0))</f>
        <v>0.3</v>
      </c>
      <c r="E268" s="24" t="n">
        <v>84040</v>
      </c>
      <c r="F268" s="24" t="n">
        <v>84120</v>
      </c>
      <c r="G268" s="24" t="n">
        <v>93680</v>
      </c>
      <c r="H268" s="24" t="n">
        <f aca="false">INDEX('SOC Summary'!$K$3:$K$774,MATCH($A268,'SOC Summary'!$A$3:$A$774,0))</f>
        <v>99140</v>
      </c>
      <c r="I268" s="24" t="n">
        <f aca="false">IF(ISNUMBER(E268),H268-E268,"")</f>
        <v>15100</v>
      </c>
      <c r="J268" s="31" t="n">
        <f aca="false">IF(AND(ISNUMBER(E268),E268&gt;0),(H268-E268)/E268,"")</f>
        <v>0.179676344597811</v>
      </c>
      <c r="K268" s="24" t="n">
        <f aca="false">IF(ISNUMBER(G268),H268-G268,"")</f>
        <v>5460</v>
      </c>
      <c r="L268" s="31" t="n">
        <f aca="false">IF(AND(ISNUMBER(G268),G268&gt;0),(H268-G268)/G268,"")</f>
        <v>0.0582835183603758</v>
      </c>
      <c r="M268" s="0" t="str">
        <f aca="false">INDEX('SOC Summary'!$L$3:$L$774,MATCH($A268,'SOC Summary'!$A$3:$A$774,0))</f>
        <v>Moderate</v>
      </c>
      <c r="X268" s="26" t="n">
        <f aca="false">_xlfn.RANK.AVG(D268,$D$5:$D$776,1)</f>
        <v>417.5</v>
      </c>
      <c r="Y268" s="26" t="n">
        <f aca="false">IF(L268="","",_xlfn.RANK.AVG(L268,$L$5:$L$776,1))</f>
        <v>635</v>
      </c>
    </row>
    <row r="269" customFormat="false" ht="15" hidden="false" customHeight="true" outlineLevel="0" collapsed="false">
      <c r="A269" s="0" t="s">
        <v>1317</v>
      </c>
      <c r="B269" s="0" t="str">
        <f aca="false">IFERROR(INDEX('BLS OEWS May2025'!$B$3:$B$1396,MATCH($A269,'BLS OEWS May2025'!$A$3:$A$1396,0)),"")</f>
        <v>Massage Therapists</v>
      </c>
      <c r="C269" s="0" t="str">
        <f aca="false">INDEX('SOC Summary'!$D$3:$D$774,MATCH($A269,'SOC Summary'!$A$3:$A$774,0))</f>
        <v>Health care</v>
      </c>
      <c r="D269" s="27" t="n">
        <f aca="false">INDEX('SOC Summary'!$H$3:$H$774,MATCH($A269,'SOC Summary'!$A$3:$A$774,0))</f>
        <v>0.22</v>
      </c>
      <c r="E269" s="24" t="n">
        <v>86270</v>
      </c>
      <c r="F269" s="24" t="n">
        <v>92650</v>
      </c>
      <c r="G269" s="24" t="n">
        <v>96040</v>
      </c>
      <c r="H269" s="24" t="n">
        <f aca="false">INDEX('SOC Summary'!$K$3:$K$774,MATCH($A269,'SOC Summary'!$A$3:$A$774,0))</f>
        <v>98790</v>
      </c>
      <c r="I269" s="24" t="n">
        <f aca="false">IF(ISNUMBER(E269),H269-E269,"")</f>
        <v>12520</v>
      </c>
      <c r="J269" s="31" t="n">
        <f aca="false">IF(AND(ISNUMBER(E269),E269&gt;0),(H269-E269)/E269,"")</f>
        <v>0.14512576793787</v>
      </c>
      <c r="K269" s="24" t="n">
        <f aca="false">IF(ISNUMBER(G269),H269-G269,"")</f>
        <v>2750</v>
      </c>
      <c r="L269" s="31" t="n">
        <f aca="false">IF(AND(ISNUMBER(G269),G269&gt;0),(H269-G269)/G269,"")</f>
        <v>0.0286339025406081</v>
      </c>
      <c r="M269" s="0" t="str">
        <f aca="false">INDEX('SOC Summary'!$L$3:$L$774,MATCH($A269,'SOC Summary'!$A$3:$A$774,0))</f>
        <v>Moderate</v>
      </c>
      <c r="X269" s="26" t="n">
        <f aca="false">_xlfn.RANK.AVG(D269,$D$5:$D$776,1)</f>
        <v>339</v>
      </c>
      <c r="Y269" s="26" t="n">
        <f aca="false">IF(L269="","",_xlfn.RANK.AVG(L269,$L$5:$L$776,1))</f>
        <v>513</v>
      </c>
    </row>
    <row r="270" customFormat="false" ht="15" hidden="false" customHeight="true" outlineLevel="0" collapsed="false">
      <c r="A270" s="0" t="s">
        <v>2195</v>
      </c>
      <c r="B270" s="0" t="str">
        <f aca="false">IFERROR(INDEX('BLS OEWS May2025'!$B$3:$B$1396,MATCH($A270,'BLS OEWS May2025'!$A$3:$A$1396,0)),"")</f>
        <v>Telecommunications Line Installers and Repairers</v>
      </c>
      <c r="C270" s="0" t="str">
        <f aca="false">INDEX('SOC Summary'!$D$3:$D$774,MATCH($A270,'SOC Summary'!$A$3:$A$774,0))</f>
        <v>Services and other</v>
      </c>
      <c r="D270" s="27" t="n">
        <f aca="false">INDEX('SOC Summary'!$H$3:$H$774,MATCH($A270,'SOC Summary'!$A$3:$A$774,0))</f>
        <v>0.08</v>
      </c>
      <c r="E270" s="24" t="n">
        <v>107670</v>
      </c>
      <c r="F270" s="24" t="n">
        <v>98950</v>
      </c>
      <c r="G270" s="24" t="n">
        <v>98360</v>
      </c>
      <c r="H270" s="24" t="n">
        <f aca="false">INDEX('SOC Summary'!$K$3:$K$774,MATCH($A270,'SOC Summary'!$A$3:$A$774,0))</f>
        <v>97720</v>
      </c>
      <c r="I270" s="24" t="n">
        <f aca="false">IF(ISNUMBER(E270),H270-E270,"")</f>
        <v>-9950</v>
      </c>
      <c r="J270" s="31" t="n">
        <f aca="false">IF(AND(ISNUMBER(E270),E270&gt;0),(H270-E270)/E270,"")</f>
        <v>-0.0924119996284945</v>
      </c>
      <c r="K270" s="24" t="n">
        <f aca="false">IF(ISNUMBER(G270),H270-G270,"")</f>
        <v>-640</v>
      </c>
      <c r="L270" s="31" t="n">
        <f aca="false">IF(AND(ISNUMBER(G270),G270&gt;0),(H270-G270)/G270,"")</f>
        <v>-0.00650671004473363</v>
      </c>
      <c r="M270" s="0" t="str">
        <f aca="false">INDEX('SOC Summary'!$L$3:$L$774,MATCH($A270,'SOC Summary'!$A$3:$A$774,0))</f>
        <v>Low</v>
      </c>
      <c r="X270" s="26" t="n">
        <f aca="false">_xlfn.RANK.AVG(D270,$D$5:$D$776,1)</f>
        <v>147</v>
      </c>
      <c r="Y270" s="26" t="n">
        <f aca="false">IF(L270="","",_xlfn.RANK.AVG(L270,$L$5:$L$776,1))</f>
        <v>331</v>
      </c>
    </row>
    <row r="271" customFormat="false" ht="15" hidden="false" customHeight="true" outlineLevel="0" collapsed="false">
      <c r="A271" s="0" t="s">
        <v>1794</v>
      </c>
      <c r="B271" s="0" t="str">
        <f aca="false">IFERROR(INDEX('BLS OEWS May2025'!$B$3:$B$1396,MATCH($A271,'BLS OEWS May2025'!$A$3:$A$1396,0)),"")</f>
        <v>Cargo and Freight Agents</v>
      </c>
      <c r="C271" s="0" t="str">
        <f aca="false">INDEX('SOC Summary'!$D$3:$D$774,MATCH($A271,'SOC Summary'!$A$3:$A$774,0))</f>
        <v>Office support</v>
      </c>
      <c r="D271" s="27" t="n">
        <f aca="false">INDEX('SOC Summary'!$H$3:$H$774,MATCH($A271,'SOC Summary'!$A$3:$A$774,0))</f>
        <v>0.515</v>
      </c>
      <c r="E271" s="24" t="n">
        <v>93480</v>
      </c>
      <c r="F271" s="24" t="n">
        <v>105220</v>
      </c>
      <c r="G271" s="24" t="n">
        <v>97800</v>
      </c>
      <c r="H271" s="24" t="n">
        <f aca="false">INDEX('SOC Summary'!$K$3:$K$774,MATCH($A271,'SOC Summary'!$A$3:$A$774,0))</f>
        <v>97670</v>
      </c>
      <c r="I271" s="24" t="n">
        <f aca="false">IF(ISNUMBER(E271),H271-E271,"")</f>
        <v>4190</v>
      </c>
      <c r="J271" s="31" t="n">
        <f aca="false">IF(AND(ISNUMBER(E271),E271&gt;0),(H271-E271)/E271,"")</f>
        <v>0.0448224219084296</v>
      </c>
      <c r="K271" s="24" t="n">
        <f aca="false">IF(ISNUMBER(G271),H271-G271,"")</f>
        <v>-130</v>
      </c>
      <c r="L271" s="31" t="n">
        <f aca="false">IF(AND(ISNUMBER(G271),G271&gt;0),(H271-G271)/G271,"")</f>
        <v>-0.00132924335378323</v>
      </c>
      <c r="M271" s="0" t="str">
        <f aca="false">INDEX('SOC Summary'!$L$3:$L$774,MATCH($A271,'SOC Summary'!$A$3:$A$774,0))</f>
        <v>High</v>
      </c>
      <c r="X271" s="26" t="n">
        <f aca="false">_xlfn.RANK.AVG(D271,$D$5:$D$776,1)</f>
        <v>665</v>
      </c>
      <c r="Y271" s="26" t="n">
        <f aca="false">IF(L271="","",_xlfn.RANK.AVG(L271,$L$5:$L$776,1))</f>
        <v>351</v>
      </c>
    </row>
    <row r="272" customFormat="false" ht="15" hidden="false" customHeight="true" outlineLevel="0" collapsed="false">
      <c r="A272" s="0" t="s">
        <v>499</v>
      </c>
      <c r="B272" s="0" t="str">
        <f aca="false">IFERROR(INDEX('BLS OEWS May2025'!$B$3:$B$1396,MATCH($A272,'BLS OEWS May2025'!$A$3:$A$1396,0)),"")</f>
        <v>Electronics Engineers, Except Computer</v>
      </c>
      <c r="C272" s="0" t="str">
        <f aca="false">INDEX('SOC Summary'!$D$3:$D$774,MATCH($A272,'SOC Summary'!$A$3:$A$774,0))</f>
        <v>Engineering</v>
      </c>
      <c r="D272" s="27" t="n">
        <f aca="false">INDEX('SOC Summary'!$H$3:$H$774,MATCH($A272,'SOC Summary'!$A$3:$A$774,0))</f>
        <v>0.465</v>
      </c>
      <c r="E272" s="24" t="n">
        <v>106640</v>
      </c>
      <c r="F272" s="24" t="n">
        <v>96410</v>
      </c>
      <c r="G272" s="24" t="n">
        <v>93940</v>
      </c>
      <c r="H272" s="24" t="n">
        <f aca="false">INDEX('SOC Summary'!$K$3:$K$774,MATCH($A272,'SOC Summary'!$A$3:$A$774,0))</f>
        <v>96900</v>
      </c>
      <c r="I272" s="24" t="n">
        <f aca="false">IF(ISNUMBER(E272),H272-E272,"")</f>
        <v>-9740</v>
      </c>
      <c r="J272" s="31" t="n">
        <f aca="false">IF(AND(ISNUMBER(E272),E272&gt;0),(H272-E272)/E272,"")</f>
        <v>-0.0913353338334584</v>
      </c>
      <c r="K272" s="24" t="n">
        <f aca="false">IF(ISNUMBER(G272),H272-G272,"")</f>
        <v>2960</v>
      </c>
      <c r="L272" s="31" t="n">
        <f aca="false">IF(AND(ISNUMBER(G272),G272&gt;0),(H272-G272)/G272,"")</f>
        <v>0.031509474132425</v>
      </c>
      <c r="M272" s="0" t="str">
        <f aca="false">INDEX('SOC Summary'!$L$3:$L$774,MATCH($A272,'SOC Summary'!$A$3:$A$774,0))</f>
        <v>Elevated</v>
      </c>
      <c r="X272" s="26" t="n">
        <f aca="false">_xlfn.RANK.AVG(D272,$D$5:$D$776,1)</f>
        <v>615</v>
      </c>
      <c r="Y272" s="26" t="n">
        <f aca="false">IF(L272="","",_xlfn.RANK.AVG(L272,$L$5:$L$776,1))</f>
        <v>529</v>
      </c>
    </row>
    <row r="273" customFormat="false" ht="15" hidden="false" customHeight="true" outlineLevel="0" collapsed="false">
      <c r="A273" s="0" t="s">
        <v>2532</v>
      </c>
      <c r="B273" s="0" t="str">
        <f aca="false">IFERROR(INDEX('BLS OEWS May2025'!$B$3:$B$1396,MATCH($A273,'BLS OEWS May2025'!$A$3:$A$1396,0)),"")</f>
        <v>Paper Goods Machine Setters, Operators, and Tenders</v>
      </c>
      <c r="C273" s="0" t="str">
        <f aca="false">INDEX('SOC Summary'!$D$3:$D$774,MATCH($A273,'SOC Summary'!$A$3:$A$774,0))</f>
        <v>Production, construction and transportation</v>
      </c>
      <c r="D273" s="27" t="n">
        <f aca="false">INDEX('SOC Summary'!$H$3:$H$774,MATCH($A273,'SOC Summary'!$A$3:$A$774,0))</f>
        <v>0</v>
      </c>
      <c r="E273" s="24" t="n">
        <v>92050</v>
      </c>
      <c r="F273" s="24" t="n">
        <v>96460</v>
      </c>
      <c r="G273" s="24" t="n">
        <v>96950</v>
      </c>
      <c r="H273" s="24" t="n">
        <f aca="false">INDEX('SOC Summary'!$K$3:$K$774,MATCH($A273,'SOC Summary'!$A$3:$A$774,0))</f>
        <v>96130</v>
      </c>
      <c r="I273" s="24" t="n">
        <f aca="false">IF(ISNUMBER(E273),H273-E273,"")</f>
        <v>4080</v>
      </c>
      <c r="J273" s="31" t="n">
        <f aca="false">IF(AND(ISNUMBER(E273),E273&gt;0),(H273-E273)/E273,"")</f>
        <v>0.0443237370994025</v>
      </c>
      <c r="K273" s="24" t="n">
        <f aca="false">IF(ISNUMBER(G273),H273-G273,"")</f>
        <v>-820</v>
      </c>
      <c r="L273" s="31" t="n">
        <f aca="false">IF(AND(ISNUMBER(G273),G273&gt;0),(H273-G273)/G273,"")</f>
        <v>-0.00845796802475503</v>
      </c>
      <c r="M273" s="0" t="str">
        <f aca="false">INDEX('SOC Summary'!$L$3:$L$774,MATCH($A273,'SOC Summary'!$A$3:$A$774,0))</f>
        <v>Low</v>
      </c>
      <c r="X273" s="26" t="n">
        <f aca="false">_xlfn.RANK.AVG(D273,$D$5:$D$776,1)</f>
        <v>28.5</v>
      </c>
      <c r="Y273" s="26" t="n">
        <f aca="false">IF(L273="","",_xlfn.RANK.AVG(L273,$L$5:$L$776,1))</f>
        <v>326</v>
      </c>
    </row>
    <row r="274" customFormat="false" ht="15" hidden="false" customHeight="true" outlineLevel="0" collapsed="false">
      <c r="A274" s="0" t="s">
        <v>2229</v>
      </c>
      <c r="B274" s="0" t="str">
        <f aca="false">IFERROR(INDEX('BLS OEWS May2025'!$B$3:$B$1396,MATCH($A274,'BLS OEWS May2025'!$A$3:$A$1396,0)),"")</f>
        <v>Helpers--Installation, Maintenance, and Repair Workers</v>
      </c>
      <c r="C274" s="0" t="str">
        <f aca="false">INDEX('SOC Summary'!$D$3:$D$774,MATCH($A274,'SOC Summary'!$A$3:$A$774,0))</f>
        <v>Services and other</v>
      </c>
      <c r="D274" s="27" t="n">
        <f aca="false">INDEX('SOC Summary'!$H$3:$H$774,MATCH($A274,'SOC Summary'!$A$3:$A$774,0))</f>
        <v>0.03</v>
      </c>
      <c r="E274" s="24" t="n">
        <v>93650</v>
      </c>
      <c r="F274" s="24" t="n">
        <v>101890</v>
      </c>
      <c r="G274" s="24" t="n">
        <v>97540</v>
      </c>
      <c r="H274" s="24" t="n">
        <f aca="false">INDEX('SOC Summary'!$K$3:$K$774,MATCH($A274,'SOC Summary'!$A$3:$A$774,0))</f>
        <v>95580</v>
      </c>
      <c r="I274" s="24" t="n">
        <f aca="false">IF(ISNUMBER(E274),H274-E274,"")</f>
        <v>1930</v>
      </c>
      <c r="J274" s="31" t="n">
        <f aca="false">IF(AND(ISNUMBER(E274),E274&gt;0),(H274-E274)/E274,"")</f>
        <v>0.0206086492258409</v>
      </c>
      <c r="K274" s="24" t="n">
        <f aca="false">IF(ISNUMBER(G274),H274-G274,"")</f>
        <v>-1960</v>
      </c>
      <c r="L274" s="31" t="n">
        <f aca="false">IF(AND(ISNUMBER(G274),G274&gt;0),(H274-G274)/G274,"")</f>
        <v>-0.02009432027886</v>
      </c>
      <c r="M274" s="0" t="str">
        <f aca="false">INDEX('SOC Summary'!$L$3:$L$774,MATCH($A274,'SOC Summary'!$A$3:$A$774,0))</f>
        <v>Low</v>
      </c>
      <c r="X274" s="26" t="n">
        <f aca="false">_xlfn.RANK.AVG(D274,$D$5:$D$776,1)</f>
        <v>78</v>
      </c>
      <c r="Y274" s="26" t="n">
        <f aca="false">IF(L274="","",_xlfn.RANK.AVG(L274,$L$5:$L$776,1))</f>
        <v>280</v>
      </c>
    </row>
    <row r="275" customFormat="false" ht="15" hidden="false" customHeight="true" outlineLevel="0" collapsed="false">
      <c r="A275" s="0" t="s">
        <v>920</v>
      </c>
      <c r="B275" s="0" t="str">
        <f aca="false">IFERROR(INDEX('BLS OEWS May2025'!$B$3:$B$1396,MATCH($A275,'BLS OEWS May2025'!$A$3:$A$1396,0)),"")</f>
        <v>Special Education Teachers, Middle School</v>
      </c>
      <c r="C275" s="0" t="str">
        <f aca="false">INDEX('SOC Summary'!$D$3:$D$774,MATCH($A275,'SOC Summary'!$A$3:$A$774,0))</f>
        <v>Educational instruction</v>
      </c>
      <c r="D275" s="27" t="n">
        <f aca="false">INDEX('SOC Summary'!$H$3:$H$774,MATCH($A275,'SOC Summary'!$A$3:$A$774,0))</f>
        <v>0.27</v>
      </c>
      <c r="E275" s="24" t="n">
        <v>82970</v>
      </c>
      <c r="F275" s="24" t="n">
        <v>88850</v>
      </c>
      <c r="G275" s="24" t="n">
        <v>95330</v>
      </c>
      <c r="H275" s="24" t="n">
        <f aca="false">INDEX('SOC Summary'!$K$3:$K$774,MATCH($A275,'SOC Summary'!$A$3:$A$774,0))</f>
        <v>95200</v>
      </c>
      <c r="I275" s="24" t="n">
        <f aca="false">IF(ISNUMBER(E275),H275-E275,"")</f>
        <v>12230</v>
      </c>
      <c r="J275" s="31" t="n">
        <f aca="false">IF(AND(ISNUMBER(E275),E275&gt;0),(H275-E275)/E275,"")</f>
        <v>0.147402675665903</v>
      </c>
      <c r="K275" s="24" t="n">
        <f aca="false">IF(ISNUMBER(G275),H275-G275,"")</f>
        <v>-130</v>
      </c>
      <c r="L275" s="31" t="n">
        <f aca="false">IF(AND(ISNUMBER(G275),G275&gt;0),(H275-G275)/G275,"")</f>
        <v>-0.00136368404489667</v>
      </c>
      <c r="M275" s="0" t="str">
        <f aca="false">INDEX('SOC Summary'!$L$3:$L$774,MATCH($A275,'SOC Summary'!$A$3:$A$774,0))</f>
        <v>Moderate</v>
      </c>
      <c r="X275" s="26" t="n">
        <f aca="false">_xlfn.RANK.AVG(D275,$D$5:$D$776,1)</f>
        <v>386</v>
      </c>
      <c r="Y275" s="26" t="n">
        <f aca="false">IF(L275="","",_xlfn.RANK.AVG(L275,$L$5:$L$776,1))</f>
        <v>350</v>
      </c>
    </row>
    <row r="276" customFormat="false" ht="15" hidden="false" customHeight="true" outlineLevel="0" collapsed="false">
      <c r="A276" s="0" t="s">
        <v>550</v>
      </c>
      <c r="B276" s="0" t="str">
        <f aca="false">IFERROR(INDEX('BLS OEWS May2025'!$B$3:$B$1396,MATCH($A276,'BLS OEWS May2025'!$A$3:$A$1396,0)),"")</f>
        <v>Electrical and Electronic Engineering Technologists and Technicians</v>
      </c>
      <c r="C276" s="0" t="str">
        <f aca="false">INDEX('SOC Summary'!$D$3:$D$774,MATCH($A276,'SOC Summary'!$A$3:$A$774,0))</f>
        <v>Engineering</v>
      </c>
      <c r="D276" s="27" t="n">
        <f aca="false">INDEX('SOC Summary'!$H$3:$H$774,MATCH($A276,'SOC Summary'!$A$3:$A$774,0))</f>
        <v>0.3</v>
      </c>
      <c r="E276" s="24" t="n">
        <v>99050</v>
      </c>
      <c r="F276" s="24" t="n">
        <v>97420</v>
      </c>
      <c r="G276" s="24" t="n">
        <v>92710</v>
      </c>
      <c r="H276" s="24" t="n">
        <f aca="false">INDEX('SOC Summary'!$K$3:$K$774,MATCH($A276,'SOC Summary'!$A$3:$A$774,0))</f>
        <v>95130</v>
      </c>
      <c r="I276" s="24" t="n">
        <f aca="false">IF(ISNUMBER(E276),H276-E276,"")</f>
        <v>-3920</v>
      </c>
      <c r="J276" s="31" t="n">
        <f aca="false">IF(AND(ISNUMBER(E276),E276&gt;0),(H276-E276)/E276,"")</f>
        <v>-0.0395759717314488</v>
      </c>
      <c r="K276" s="24" t="n">
        <f aca="false">IF(ISNUMBER(G276),H276-G276,"")</f>
        <v>2420</v>
      </c>
      <c r="L276" s="31" t="n">
        <f aca="false">IF(AND(ISNUMBER(G276),G276&gt;0),(H276-G276)/G276,"")</f>
        <v>0.0261029015208715</v>
      </c>
      <c r="M276" s="0" t="str">
        <f aca="false">INDEX('SOC Summary'!$L$3:$L$774,MATCH($A276,'SOC Summary'!$A$3:$A$774,0))</f>
        <v>Moderate</v>
      </c>
      <c r="X276" s="26" t="n">
        <f aca="false">_xlfn.RANK.AVG(D276,$D$5:$D$776,1)</f>
        <v>417.5</v>
      </c>
      <c r="Y276" s="26" t="n">
        <f aca="false">IF(L276="","",_xlfn.RANK.AVG(L276,$L$5:$L$776,1))</f>
        <v>499</v>
      </c>
    </row>
    <row r="277" customFormat="false" ht="15" hidden="false" customHeight="true" outlineLevel="0" collapsed="false">
      <c r="A277" s="0" t="s">
        <v>2471</v>
      </c>
      <c r="B277" s="0" t="str">
        <f aca="false">IFERROR(INDEX('BLS OEWS May2025'!$B$3:$B$1396,MATCH($A277,'BLS OEWS May2025'!$A$3:$A$1396,0)),"")</f>
        <v>Mixing and Blending Machine Setters, Operators, and Tenders</v>
      </c>
      <c r="C277" s="0" t="str">
        <f aca="false">INDEX('SOC Summary'!$D$3:$D$774,MATCH($A277,'SOC Summary'!$A$3:$A$774,0))</f>
        <v>Production, construction and transportation</v>
      </c>
      <c r="D277" s="27" t="n">
        <f aca="false">INDEX('SOC Summary'!$H$3:$H$774,MATCH($A277,'SOC Summary'!$A$3:$A$774,0))</f>
        <v>0.11</v>
      </c>
      <c r="E277" s="24" t="n">
        <v>108900</v>
      </c>
      <c r="F277" s="24" t="n">
        <v>105740</v>
      </c>
      <c r="G277" s="24" t="n">
        <v>100840</v>
      </c>
      <c r="H277" s="24" t="n">
        <f aca="false">INDEX('SOC Summary'!$K$3:$K$774,MATCH($A277,'SOC Summary'!$A$3:$A$774,0))</f>
        <v>94920</v>
      </c>
      <c r="I277" s="24" t="n">
        <f aca="false">IF(ISNUMBER(E277),H277-E277,"")</f>
        <v>-13980</v>
      </c>
      <c r="J277" s="31" t="n">
        <f aca="false">IF(AND(ISNUMBER(E277),E277&gt;0),(H277-E277)/E277,"")</f>
        <v>-0.128374655647383</v>
      </c>
      <c r="K277" s="24" t="n">
        <f aca="false">IF(ISNUMBER(G277),H277-G277,"")</f>
        <v>-5920</v>
      </c>
      <c r="L277" s="31" t="n">
        <f aca="false">IF(AND(ISNUMBER(G277),G277&gt;0),(H277-G277)/G277,"")</f>
        <v>-0.0587068623562079</v>
      </c>
      <c r="M277" s="0" t="str">
        <f aca="false">INDEX('SOC Summary'!$L$3:$L$774,MATCH($A277,'SOC Summary'!$A$3:$A$774,0))</f>
        <v>Low</v>
      </c>
      <c r="X277" s="26" t="n">
        <f aca="false">_xlfn.RANK.AVG(D277,$D$5:$D$776,1)</f>
        <v>190</v>
      </c>
      <c r="Y277" s="26" t="n">
        <f aca="false">IF(L277="","",_xlfn.RANK.AVG(L277,$L$5:$L$776,1))</f>
        <v>148</v>
      </c>
    </row>
    <row r="278" customFormat="false" ht="15" hidden="false" customHeight="true" outlineLevel="0" collapsed="false">
      <c r="A278" s="0" t="s">
        <v>724</v>
      </c>
      <c r="B278" s="0" t="str">
        <f aca="false">IFERROR(INDEX('BLS OEWS May2025'!$B$3:$B$1396,MATCH($A278,'BLS OEWS May2025'!$A$3:$A$1396,0)),"")</f>
        <v>Rehabilitation Counselors</v>
      </c>
      <c r="C278" s="0" t="str">
        <f aca="false">INDEX('SOC Summary'!$D$3:$D$774,MATCH($A278,'SOC Summary'!$A$3:$A$774,0))</f>
        <v>Services and other</v>
      </c>
      <c r="D278" s="27" t="n">
        <f aca="false">INDEX('SOC Summary'!$H$3:$H$774,MATCH($A278,'SOC Summary'!$A$3:$A$774,0))</f>
        <v>0.33</v>
      </c>
      <c r="E278" s="24" t="n">
        <v>82420</v>
      </c>
      <c r="F278" s="24" t="n">
        <v>84750</v>
      </c>
      <c r="G278" s="24" t="n">
        <v>88930</v>
      </c>
      <c r="H278" s="24" t="n">
        <f aca="false">INDEX('SOC Summary'!$K$3:$K$774,MATCH($A278,'SOC Summary'!$A$3:$A$774,0))</f>
        <v>94740</v>
      </c>
      <c r="I278" s="24" t="n">
        <f aca="false">IF(ISNUMBER(E278),H278-E278,"")</f>
        <v>12320</v>
      </c>
      <c r="J278" s="31" t="n">
        <f aca="false">IF(AND(ISNUMBER(E278),E278&gt;0),(H278-E278)/E278,"")</f>
        <v>0.149478281970396</v>
      </c>
      <c r="K278" s="24" t="n">
        <f aca="false">IF(ISNUMBER(G278),H278-G278,"")</f>
        <v>5810</v>
      </c>
      <c r="L278" s="31" t="n">
        <f aca="false">IF(AND(ISNUMBER(G278),G278&gt;0),(H278-G278)/G278,"")</f>
        <v>0.0653322838187338</v>
      </c>
      <c r="M278" s="0" t="str">
        <f aca="false">INDEX('SOC Summary'!$L$3:$L$774,MATCH($A278,'SOC Summary'!$A$3:$A$774,0))</f>
        <v>Moderate</v>
      </c>
      <c r="X278" s="26" t="n">
        <f aca="false">_xlfn.RANK.AVG(D278,$D$5:$D$776,1)</f>
        <v>446</v>
      </c>
      <c r="Y278" s="26" t="n">
        <f aca="false">IF(L278="","",_xlfn.RANK.AVG(L278,$L$5:$L$776,1))</f>
        <v>653</v>
      </c>
    </row>
    <row r="279" customFormat="false" ht="15" hidden="false" customHeight="true" outlineLevel="0" collapsed="false">
      <c r="A279" s="0" t="s">
        <v>1405</v>
      </c>
      <c r="B279" s="0" t="str">
        <f aca="false">IFERROR(INDEX('BLS OEWS May2025'!$B$3:$B$1396,MATCH($A279,'BLS OEWS May2025'!$A$3:$A$1396,0)),"")</f>
        <v>Crossing Guards and Flaggers</v>
      </c>
      <c r="C279" s="0" t="str">
        <f aca="false">INDEX('SOC Summary'!$D$3:$D$774,MATCH($A279,'SOC Summary'!$A$3:$A$774,0))</f>
        <v>Services and other</v>
      </c>
      <c r="D279" s="27" t="n">
        <f aca="false">INDEX('SOC Summary'!$H$3:$H$774,MATCH($A279,'SOC Summary'!$A$3:$A$774,0))</f>
        <v>0.07</v>
      </c>
      <c r="E279" s="24" t="n">
        <v>91270</v>
      </c>
      <c r="F279" s="24" t="n">
        <v>90780</v>
      </c>
      <c r="G279" s="24" t="n">
        <v>90180</v>
      </c>
      <c r="H279" s="24" t="n">
        <f aca="false">INDEX('SOC Summary'!$K$3:$K$774,MATCH($A279,'SOC Summary'!$A$3:$A$774,0))</f>
        <v>94360</v>
      </c>
      <c r="I279" s="24" t="n">
        <f aca="false">IF(ISNUMBER(E279),H279-E279,"")</f>
        <v>3090</v>
      </c>
      <c r="J279" s="31" t="n">
        <f aca="false">IF(AND(ISNUMBER(E279),E279&gt;0),(H279-E279)/E279,"")</f>
        <v>0.0338555932946204</v>
      </c>
      <c r="K279" s="24" t="n">
        <f aca="false">IF(ISNUMBER(G279),H279-G279,"")</f>
        <v>4180</v>
      </c>
      <c r="L279" s="31" t="n">
        <f aca="false">IF(AND(ISNUMBER(G279),G279&gt;0),(H279-G279)/G279,"")</f>
        <v>0.0463517409625194</v>
      </c>
      <c r="M279" s="0" t="str">
        <f aca="false">INDEX('SOC Summary'!$L$3:$L$774,MATCH($A279,'SOC Summary'!$A$3:$A$774,0))</f>
        <v>Low</v>
      </c>
      <c r="X279" s="26" t="n">
        <f aca="false">_xlfn.RANK.AVG(D279,$D$5:$D$776,1)</f>
        <v>131.5</v>
      </c>
      <c r="Y279" s="26" t="n">
        <f aca="false">IF(L279="","",_xlfn.RANK.AVG(L279,$L$5:$L$776,1))</f>
        <v>592</v>
      </c>
    </row>
    <row r="280" customFormat="false" ht="15" hidden="false" customHeight="true" outlineLevel="0" collapsed="false">
      <c r="A280" s="0" t="s">
        <v>870</v>
      </c>
      <c r="B280" s="0" t="str">
        <f aca="false">IFERROR(INDEX('BLS OEWS May2025'!$B$3:$B$1396,MATCH($A280,'BLS OEWS May2025'!$A$3:$A$1396,0)),"")</f>
        <v>Art, Drama, and Music Teachers, Postsecondary</v>
      </c>
      <c r="C280" s="0" t="str">
        <f aca="false">INDEX('SOC Summary'!$D$3:$D$774,MATCH($A280,'SOC Summary'!$A$3:$A$774,0))</f>
        <v>Educational instruction</v>
      </c>
      <c r="D280" s="27" t="n">
        <f aca="false">INDEX('SOC Summary'!$H$3:$H$774,MATCH($A280,'SOC Summary'!$A$3:$A$774,0))</f>
        <v>0.39</v>
      </c>
      <c r="E280" s="24" t="n">
        <v>97830</v>
      </c>
      <c r="F280" s="24" t="n">
        <v>101500</v>
      </c>
      <c r="G280" s="24" t="n">
        <v>97890</v>
      </c>
      <c r="H280" s="24" t="n">
        <f aca="false">INDEX('SOC Summary'!$K$3:$K$774,MATCH($A280,'SOC Summary'!$A$3:$A$774,0))</f>
        <v>93560</v>
      </c>
      <c r="I280" s="24" t="n">
        <f aca="false">IF(ISNUMBER(E280),H280-E280,"")</f>
        <v>-4270</v>
      </c>
      <c r="J280" s="31" t="n">
        <f aca="false">IF(AND(ISNUMBER(E280),E280&gt;0),(H280-E280)/E280,"")</f>
        <v>-0.0436471430031688</v>
      </c>
      <c r="K280" s="24" t="n">
        <f aca="false">IF(ISNUMBER(G280),H280-G280,"")</f>
        <v>-4330</v>
      </c>
      <c r="L280" s="31" t="n">
        <f aca="false">IF(AND(ISNUMBER(G280),G280&gt;0),(H280-G280)/G280,"")</f>
        <v>-0.0442333231177853</v>
      </c>
      <c r="M280" s="0" t="str">
        <f aca="false">INDEX('SOC Summary'!$L$3:$L$774,MATCH($A280,'SOC Summary'!$A$3:$A$774,0))</f>
        <v>Elevated</v>
      </c>
      <c r="X280" s="26" t="n">
        <f aca="false">_xlfn.RANK.AVG(D280,$D$5:$D$776,1)</f>
        <v>507</v>
      </c>
      <c r="Y280" s="26" t="n">
        <f aca="false">IF(L280="","",_xlfn.RANK.AVG(L280,$L$5:$L$776,1))</f>
        <v>182</v>
      </c>
    </row>
    <row r="281" customFormat="false" ht="15" hidden="false" customHeight="true" outlineLevel="0" collapsed="false">
      <c r="A281" s="0" t="s">
        <v>424</v>
      </c>
      <c r="B281" s="0" t="str">
        <f aca="false">IFERROR(INDEX('BLS OEWS May2025'!$B$3:$B$1396,MATCH($A281,'BLS OEWS May2025'!$A$3:$A$1396,0)),"")</f>
        <v>Computer Programmers</v>
      </c>
      <c r="C281" s="0" t="str">
        <f aca="false">INDEX('SOC Summary'!$D$3:$D$774,MATCH($A281,'SOC Summary'!$A$3:$A$774,0))</f>
        <v>Computer and math</v>
      </c>
      <c r="D281" s="27" t="n">
        <f aca="false">INDEX('SOC Summary'!$H$3:$H$774,MATCH($A281,'SOC Summary'!$A$3:$A$774,0))</f>
        <v>0.64</v>
      </c>
      <c r="E281" s="24" t="n">
        <v>132740</v>
      </c>
      <c r="F281" s="24" t="n">
        <v>120370</v>
      </c>
      <c r="G281" s="24" t="n">
        <v>109870</v>
      </c>
      <c r="H281" s="24" t="n">
        <f aca="false">INDEX('SOC Summary'!$K$3:$K$774,MATCH($A281,'SOC Summary'!$A$3:$A$774,0))</f>
        <v>92230</v>
      </c>
      <c r="I281" s="24" t="n">
        <f aca="false">IF(ISNUMBER(E281),H281-E281,"")</f>
        <v>-40510</v>
      </c>
      <c r="J281" s="31" t="n">
        <f aca="false">IF(AND(ISNUMBER(E281),E281&gt;0),(H281-E281)/E281,"")</f>
        <v>-0.305183064637638</v>
      </c>
      <c r="K281" s="24" t="n">
        <f aca="false">IF(ISNUMBER(G281),H281-G281,"")</f>
        <v>-17640</v>
      </c>
      <c r="L281" s="31" t="n">
        <f aca="false">IF(AND(ISNUMBER(G281),G281&gt;0),(H281-G281)/G281,"")</f>
        <v>-0.160553381268772</v>
      </c>
      <c r="M281" s="0" t="str">
        <f aca="false">INDEX('SOC Summary'!$L$3:$L$774,MATCH($A281,'SOC Summary'!$A$3:$A$774,0))</f>
        <v>High</v>
      </c>
      <c r="X281" s="26" t="n">
        <f aca="false">_xlfn.RANK.AVG(D281,$D$5:$D$776,1)</f>
        <v>743</v>
      </c>
      <c r="Y281" s="26" t="n">
        <f aca="false">IF(L281="","",_xlfn.RANK.AVG(L281,$L$5:$L$776,1))</f>
        <v>27</v>
      </c>
    </row>
    <row r="282" customFormat="false" ht="15" hidden="false" customHeight="true" outlineLevel="0" collapsed="false">
      <c r="A282" s="0" t="s">
        <v>1643</v>
      </c>
      <c r="B282" s="0" t="str">
        <f aca="false">IFERROR(INDEX('BLS OEWS May2025'!$B$3:$B$1396,MATCH($A282,'BLS OEWS May2025'!$A$3:$A$1396,0)),"")</f>
        <v>Advertising Sales Agents</v>
      </c>
      <c r="C282" s="0" t="str">
        <f aca="false">INDEX('SOC Summary'!$D$3:$D$774,MATCH($A282,'SOC Summary'!$A$3:$A$774,0))</f>
        <v>Sales</v>
      </c>
      <c r="D282" s="27" t="n">
        <f aca="false">INDEX('SOC Summary'!$H$3:$H$774,MATCH($A282,'SOC Summary'!$A$3:$A$774,0))</f>
        <v>0.63</v>
      </c>
      <c r="E282" s="24" t="n">
        <v>106560</v>
      </c>
      <c r="F282" s="24" t="n">
        <v>108100</v>
      </c>
      <c r="G282" s="24" t="n">
        <v>97470</v>
      </c>
      <c r="H282" s="24" t="n">
        <f aca="false">INDEX('SOC Summary'!$K$3:$K$774,MATCH($A282,'SOC Summary'!$A$3:$A$774,0))</f>
        <v>91700</v>
      </c>
      <c r="I282" s="24" t="n">
        <f aca="false">IF(ISNUMBER(E282),H282-E282,"")</f>
        <v>-14860</v>
      </c>
      <c r="J282" s="31" t="n">
        <f aca="false">IF(AND(ISNUMBER(E282),E282&gt;0),(H282-E282)/E282,"")</f>
        <v>-0.139451951951952</v>
      </c>
      <c r="K282" s="24" t="n">
        <f aca="false">IF(ISNUMBER(G282),H282-G282,"")</f>
        <v>-5770</v>
      </c>
      <c r="L282" s="31" t="n">
        <f aca="false">IF(AND(ISNUMBER(G282),G282&gt;0),(H282-G282)/G282,"")</f>
        <v>-0.0591977018569816</v>
      </c>
      <c r="M282" s="0" t="str">
        <f aca="false">INDEX('SOC Summary'!$L$3:$L$774,MATCH($A282,'SOC Summary'!$A$3:$A$774,0))</f>
        <v>High</v>
      </c>
      <c r="X282" s="26" t="n">
        <f aca="false">_xlfn.RANK.AVG(D282,$D$5:$D$776,1)</f>
        <v>739.5</v>
      </c>
      <c r="Y282" s="26" t="n">
        <f aca="false">IF(L282="","",_xlfn.RANK.AVG(L282,$L$5:$L$776,1))</f>
        <v>145</v>
      </c>
    </row>
    <row r="283" customFormat="false" ht="15" hidden="false" customHeight="true" outlineLevel="0" collapsed="false">
      <c r="A283" s="0" t="s">
        <v>1060</v>
      </c>
      <c r="B283" s="0" t="str">
        <f aca="false">IFERROR(INDEX('BLS OEWS May2025'!$B$3:$B$1396,MATCH($A283,'BLS OEWS May2025'!$A$3:$A$1396,0)),"")</f>
        <v>Editors</v>
      </c>
      <c r="C283" s="0" t="str">
        <f aca="false">INDEX('SOC Summary'!$D$3:$D$774,MATCH($A283,'SOC Summary'!$A$3:$A$774,0))</f>
        <v>Arts, sports and media</v>
      </c>
      <c r="D283" s="27" t="n">
        <f aca="false">INDEX('SOC Summary'!$H$3:$H$774,MATCH($A283,'SOC Summary'!$A$3:$A$774,0))</f>
        <v>0.53</v>
      </c>
      <c r="E283" s="24" t="n">
        <v>101430</v>
      </c>
      <c r="F283" s="24" t="n">
        <v>95700</v>
      </c>
      <c r="G283" s="24" t="n">
        <v>95480</v>
      </c>
      <c r="H283" s="24" t="n">
        <f aca="false">INDEX('SOC Summary'!$K$3:$K$774,MATCH($A283,'SOC Summary'!$A$3:$A$774,0))</f>
        <v>91690</v>
      </c>
      <c r="I283" s="24" t="n">
        <f aca="false">IF(ISNUMBER(E283),H283-E283,"")</f>
        <v>-9740</v>
      </c>
      <c r="J283" s="31" t="n">
        <f aca="false">IF(AND(ISNUMBER(E283),E283&gt;0),(H283-E283)/E283,"")</f>
        <v>-0.0960268165237109</v>
      </c>
      <c r="K283" s="24" t="n">
        <f aca="false">IF(ISNUMBER(G283),H283-G283,"")</f>
        <v>-3790</v>
      </c>
      <c r="L283" s="31" t="n">
        <f aca="false">IF(AND(ISNUMBER(G283),G283&gt;0),(H283-G283)/G283,"")</f>
        <v>-0.039694176790951</v>
      </c>
      <c r="M283" s="0" t="str">
        <f aca="false">INDEX('SOC Summary'!$L$3:$L$774,MATCH($A283,'SOC Summary'!$A$3:$A$774,0))</f>
        <v>High</v>
      </c>
      <c r="X283" s="26" t="n">
        <f aca="false">_xlfn.RANK.AVG(D283,$D$5:$D$776,1)</f>
        <v>677</v>
      </c>
      <c r="Y283" s="26" t="n">
        <f aca="false">IF(L283="","",_xlfn.RANK.AVG(L283,$L$5:$L$776,1))</f>
        <v>201</v>
      </c>
    </row>
    <row r="284" customFormat="false" ht="15" hidden="false" customHeight="true" outlineLevel="0" collapsed="false">
      <c r="A284" s="0" t="s">
        <v>1779</v>
      </c>
      <c r="B284" s="0" t="str">
        <f aca="false">IFERROR(INDEX('BLS OEWS May2025'!$B$3:$B$1396,MATCH($A284,'BLS OEWS May2025'!$A$3:$A$1396,0)),"")</f>
        <v>Human Resources Assistants, Except Payroll and Timekeeping</v>
      </c>
      <c r="C284" s="0" t="str">
        <f aca="false">INDEX('SOC Summary'!$D$3:$D$774,MATCH($A284,'SOC Summary'!$A$3:$A$774,0))</f>
        <v>Office support</v>
      </c>
      <c r="D284" s="27" t="n">
        <f aca="false">INDEX('SOC Summary'!$H$3:$H$774,MATCH($A284,'SOC Summary'!$A$3:$A$774,0))</f>
        <v>0.68</v>
      </c>
      <c r="E284" s="24" t="n">
        <v>103680</v>
      </c>
      <c r="F284" s="24" t="n">
        <v>101440</v>
      </c>
      <c r="G284" s="24" t="n">
        <v>92580</v>
      </c>
      <c r="H284" s="24" t="n">
        <f aca="false">INDEX('SOC Summary'!$K$3:$K$774,MATCH($A284,'SOC Summary'!$A$3:$A$774,0))</f>
        <v>90220</v>
      </c>
      <c r="I284" s="24" t="n">
        <f aca="false">IF(ISNUMBER(E284),H284-E284,"")</f>
        <v>-13460</v>
      </c>
      <c r="J284" s="31" t="n">
        <f aca="false">IF(AND(ISNUMBER(E284),E284&gt;0),(H284-E284)/E284,"")</f>
        <v>-0.129822530864198</v>
      </c>
      <c r="K284" s="41" t="n">
        <f aca="false">IF(ISNUMBER(G284),H284-G284,"")</f>
        <v>-2360</v>
      </c>
      <c r="L284" s="31" t="n">
        <f aca="false">IF(AND(ISNUMBER(G284),G284&gt;0),(H284-G284)/G284,"")</f>
        <v>-0.0254914668394902</v>
      </c>
      <c r="M284" s="0" t="str">
        <f aca="false">INDEX('SOC Summary'!$L$3:$L$774,MATCH($A284,'SOC Summary'!$A$3:$A$774,0))</f>
        <v>High</v>
      </c>
      <c r="X284" s="26" t="n">
        <f aca="false">_xlfn.RANK.AVG(D284,$D$5:$D$776,1)</f>
        <v>756.5</v>
      </c>
      <c r="Y284" s="26" t="n">
        <f aca="false">IF(L284="","",_xlfn.RANK.AVG(L284,$L$5:$L$776,1))</f>
        <v>250</v>
      </c>
    </row>
    <row r="285" customFormat="false" ht="15" hidden="false" customHeight="true" outlineLevel="0" collapsed="false">
      <c r="A285" s="0" t="s">
        <v>1223</v>
      </c>
      <c r="B285" s="0" t="str">
        <f aca="false">IFERROR(INDEX('BLS OEWS May2025'!$B$3:$B$1396,MATCH($A285,'BLS OEWS May2025'!$A$3:$A$1396,0)),"")</f>
        <v>Diagnostic Medical Sonographers</v>
      </c>
      <c r="C285" s="0" t="str">
        <f aca="false">INDEX('SOC Summary'!$D$3:$D$774,MATCH($A285,'SOC Summary'!$A$3:$A$774,0))</f>
        <v>Health care</v>
      </c>
      <c r="D285" s="27" t="n">
        <f aca="false">INDEX('SOC Summary'!$H$3:$H$774,MATCH($A285,'SOC Summary'!$A$3:$A$774,0))</f>
        <v>0.22</v>
      </c>
      <c r="E285" s="24" t="n">
        <v>81080</v>
      </c>
      <c r="F285" s="24" t="n">
        <v>82780</v>
      </c>
      <c r="G285" s="24" t="n">
        <v>86460</v>
      </c>
      <c r="H285" s="24" t="n">
        <f aca="false">INDEX('SOC Summary'!$K$3:$K$774,MATCH($A285,'SOC Summary'!$A$3:$A$774,0))</f>
        <v>90160</v>
      </c>
      <c r="I285" s="24" t="n">
        <f aca="false">IF(ISNUMBER(E285),H285-E285,"")</f>
        <v>9080</v>
      </c>
      <c r="J285" s="31" t="n">
        <f aca="false">IF(AND(ISNUMBER(E285),E285&gt;0),(H285-E285)/E285,"")</f>
        <v>0.111988159842131</v>
      </c>
      <c r="K285" s="24" t="n">
        <f aca="false">IF(ISNUMBER(G285),H285-G285,"")</f>
        <v>3700</v>
      </c>
      <c r="L285" s="31" t="n">
        <f aca="false">IF(AND(ISNUMBER(G285),G285&gt;0),(H285-G285)/G285,"")</f>
        <v>0.042794355771455</v>
      </c>
      <c r="M285" s="0" t="str">
        <f aca="false">INDEX('SOC Summary'!$L$3:$L$774,MATCH($A285,'SOC Summary'!$A$3:$A$774,0))</f>
        <v>Moderate</v>
      </c>
      <c r="X285" s="26" t="n">
        <f aca="false">_xlfn.RANK.AVG(D285,$D$5:$D$776,1)</f>
        <v>339</v>
      </c>
      <c r="Y285" s="26" t="n">
        <f aca="false">IF(L285="","",_xlfn.RANK.AVG(L285,$L$5:$L$776,1))</f>
        <v>582</v>
      </c>
    </row>
    <row r="286" customFormat="false" ht="15" hidden="false" customHeight="true" outlineLevel="0" collapsed="false">
      <c r="A286" s="0" t="s">
        <v>744</v>
      </c>
      <c r="B286" s="0" t="str">
        <f aca="false">IFERROR(INDEX('BLS OEWS May2025'!$B$3:$B$1396,MATCH($A286,'BLS OEWS May2025'!$A$3:$A$1396,0)),"")</f>
        <v>Probation Officers and Correctional Treatment Specialists</v>
      </c>
      <c r="C286" s="0" t="str">
        <f aca="false">INDEX('SOC Summary'!$D$3:$D$774,MATCH($A286,'SOC Summary'!$A$3:$A$774,0))</f>
        <v>Services and other</v>
      </c>
      <c r="D286" s="27" t="n">
        <f aca="false">INDEX('SOC Summary'!$H$3:$H$774,MATCH($A286,'SOC Summary'!$A$3:$A$774,0))</f>
        <v>0.39</v>
      </c>
      <c r="E286" s="24" t="n">
        <v>89920</v>
      </c>
      <c r="F286" s="24" t="n">
        <v>85870</v>
      </c>
      <c r="G286" s="24" t="n">
        <v>86820</v>
      </c>
      <c r="H286" s="24" t="n">
        <f aca="false">INDEX('SOC Summary'!$K$3:$K$774,MATCH($A286,'SOC Summary'!$A$3:$A$774,0))</f>
        <v>89390</v>
      </c>
      <c r="I286" s="24" t="n">
        <f aca="false">IF(ISNUMBER(E286),H286-E286,"")</f>
        <v>-530</v>
      </c>
      <c r="J286" s="31" t="n">
        <f aca="false">IF(AND(ISNUMBER(E286),E286&gt;0),(H286-E286)/E286,"")</f>
        <v>-0.005894128113879</v>
      </c>
      <c r="K286" s="24" t="n">
        <f aca="false">IF(ISNUMBER(G286),H286-G286,"")</f>
        <v>2570</v>
      </c>
      <c r="L286" s="31" t="n">
        <f aca="false">IF(AND(ISNUMBER(G286),G286&gt;0),(H286-G286)/G286,"")</f>
        <v>0.029601474314674</v>
      </c>
      <c r="M286" s="0" t="str">
        <f aca="false">INDEX('SOC Summary'!$L$3:$L$774,MATCH($A286,'SOC Summary'!$A$3:$A$774,0))</f>
        <v>Elevated</v>
      </c>
      <c r="X286" s="26" t="n">
        <f aca="false">_xlfn.RANK.AVG(D286,$D$5:$D$776,1)</f>
        <v>507</v>
      </c>
      <c r="Y286" s="26" t="n">
        <f aca="false">IF(L286="","",_xlfn.RANK.AVG(L286,$L$5:$L$776,1))</f>
        <v>520</v>
      </c>
    </row>
    <row r="287" customFormat="false" ht="15" hidden="false" customHeight="true" outlineLevel="0" collapsed="false">
      <c r="A287" s="0" t="s">
        <v>624</v>
      </c>
      <c r="B287" s="0" t="str">
        <f aca="false">IFERROR(INDEX('BLS OEWS May2025'!$B$3:$B$1396,MATCH($A287,'BLS OEWS May2025'!$A$3:$A$1396,0)),"")</f>
        <v>Environmental Scientists and Specialists, Including Health</v>
      </c>
      <c r="C287" s="0" t="str">
        <f aca="false">INDEX('SOC Summary'!$D$3:$D$774,MATCH($A287,'SOC Summary'!$A$3:$A$774,0))</f>
        <v>Life, physical, and social science</v>
      </c>
      <c r="D287" s="27" t="n">
        <f aca="false">INDEX('SOC Summary'!$H$3:$H$774,MATCH($A287,'SOC Summary'!$A$3:$A$774,0))</f>
        <v>0.5575</v>
      </c>
      <c r="E287" s="24" t="n">
        <v>77270</v>
      </c>
      <c r="F287" s="24" t="n">
        <v>80730</v>
      </c>
      <c r="G287" s="24" t="n">
        <v>84930</v>
      </c>
      <c r="H287" s="24" t="n">
        <f aca="false">INDEX('SOC Summary'!$K$3:$K$774,MATCH($A287,'SOC Summary'!$A$3:$A$774,0))</f>
        <v>89250</v>
      </c>
      <c r="I287" s="24" t="n">
        <f aca="false">IF(ISNUMBER(E287),H287-E287,"")</f>
        <v>11980</v>
      </c>
      <c r="J287" s="31" t="n">
        <f aca="false">IF(AND(ISNUMBER(E287),E287&gt;0),(H287-E287)/E287,"")</f>
        <v>0.155040766144687</v>
      </c>
      <c r="K287" s="24" t="n">
        <f aca="false">IF(ISNUMBER(G287),H287-G287,"")</f>
        <v>4320</v>
      </c>
      <c r="L287" s="31" t="n">
        <f aca="false">IF(AND(ISNUMBER(G287),G287&gt;0),(H287-G287)/G287,"")</f>
        <v>0.0508654185800071</v>
      </c>
      <c r="M287" s="0" t="str">
        <f aca="false">INDEX('SOC Summary'!$L$3:$L$774,MATCH($A287,'SOC Summary'!$A$3:$A$774,0))</f>
        <v>High</v>
      </c>
      <c r="X287" s="26" t="n">
        <f aca="false">_xlfn.RANK.AVG(D287,$D$5:$D$776,1)</f>
        <v>696</v>
      </c>
      <c r="Y287" s="26" t="n">
        <f aca="false">IF(L287="","",_xlfn.RANK.AVG(L287,$L$5:$L$776,1))</f>
        <v>608</v>
      </c>
    </row>
    <row r="288" customFormat="false" ht="15" hidden="false" customHeight="true" outlineLevel="0" collapsed="false">
      <c r="A288" s="0" t="s">
        <v>2125</v>
      </c>
      <c r="B288" s="0" t="str">
        <f aca="false">IFERROR(INDEX('BLS OEWS May2025'!$B$3:$B$1396,MATCH($A288,'BLS OEWS May2025'!$A$3:$A$1396,0)),"")</f>
        <v>Security and Fire Alarm Systems Installers</v>
      </c>
      <c r="C288" s="0" t="str">
        <f aca="false">INDEX('SOC Summary'!$D$3:$D$774,MATCH($A288,'SOC Summary'!$A$3:$A$774,0))</f>
        <v>Services and other</v>
      </c>
      <c r="D288" s="27" t="n">
        <f aca="false">INDEX('SOC Summary'!$H$3:$H$774,MATCH($A288,'SOC Summary'!$A$3:$A$774,0))</f>
        <v>0.15</v>
      </c>
      <c r="E288" s="24" t="n">
        <v>80720</v>
      </c>
      <c r="F288" s="24" t="n">
        <v>83540</v>
      </c>
      <c r="G288" s="24" t="n">
        <v>81510</v>
      </c>
      <c r="H288" s="24" t="n">
        <f aca="false">INDEX('SOC Summary'!$K$3:$K$774,MATCH($A288,'SOC Summary'!$A$3:$A$774,0))</f>
        <v>86340</v>
      </c>
      <c r="I288" s="24" t="n">
        <f aca="false">IF(ISNUMBER(E288),H288-E288,"")</f>
        <v>5620</v>
      </c>
      <c r="J288" s="31" t="n">
        <f aca="false">IF(AND(ISNUMBER(E288),E288&gt;0),(H288-E288)/E288,"")</f>
        <v>0.0696233894945491</v>
      </c>
      <c r="K288" s="24" t="n">
        <f aca="false">IF(ISNUMBER(G288),H288-G288,"")</f>
        <v>4830</v>
      </c>
      <c r="L288" s="31" t="n">
        <f aca="false">IF(AND(ISNUMBER(G288),G288&gt;0),(H288-G288)/G288,"")</f>
        <v>0.0592565329407435</v>
      </c>
      <c r="M288" s="0" t="str">
        <f aca="false">INDEX('SOC Summary'!$L$3:$L$774,MATCH($A288,'SOC Summary'!$A$3:$A$774,0))</f>
        <v>Low</v>
      </c>
      <c r="X288" s="26" t="n">
        <f aca="false">_xlfn.RANK.AVG(D288,$D$5:$D$776,1)</f>
        <v>250.5</v>
      </c>
      <c r="Y288" s="26" t="n">
        <f aca="false">IF(L288="","",_xlfn.RANK.AVG(L288,$L$5:$L$776,1))</f>
        <v>638</v>
      </c>
    </row>
    <row r="289" customFormat="false" ht="15" hidden="false" customHeight="true" outlineLevel="0" collapsed="false">
      <c r="A289" s="0" t="s">
        <v>1767</v>
      </c>
      <c r="B289" s="0" t="str">
        <f aca="false">IFERROR(INDEX('BLS OEWS May2025'!$B$3:$B$1396,MATCH($A289,'BLS OEWS May2025'!$A$3:$A$1396,0)),"")</f>
        <v>Library Assistants, Clerical</v>
      </c>
      <c r="C289" s="0" t="str">
        <f aca="false">INDEX('SOC Summary'!$D$3:$D$774,MATCH($A289,'SOC Summary'!$A$3:$A$774,0))</f>
        <v>Office support</v>
      </c>
      <c r="D289" s="27" t="n">
        <f aca="false">INDEX('SOC Summary'!$H$3:$H$774,MATCH($A289,'SOC Summary'!$A$3:$A$774,0))</f>
        <v>0.36</v>
      </c>
      <c r="E289" s="24" t="n">
        <v>77660</v>
      </c>
      <c r="F289" s="24" t="n">
        <v>83680</v>
      </c>
      <c r="G289" s="24" t="n">
        <v>80070</v>
      </c>
      <c r="H289" s="24" t="n">
        <f aca="false">INDEX('SOC Summary'!$K$3:$K$774,MATCH($A289,'SOC Summary'!$A$3:$A$774,0))</f>
        <v>85520</v>
      </c>
      <c r="I289" s="24" t="n">
        <f aca="false">IF(ISNUMBER(E289),H289-E289,"")</f>
        <v>7860</v>
      </c>
      <c r="J289" s="31" t="n">
        <f aca="false">IF(AND(ISNUMBER(E289),E289&gt;0),(H289-E289)/E289,"")</f>
        <v>0.101210404326552</v>
      </c>
      <c r="K289" s="24" t="n">
        <f aca="false">IF(ISNUMBER(G289),H289-G289,"")</f>
        <v>5450</v>
      </c>
      <c r="L289" s="31" t="n">
        <f aca="false">IF(AND(ISNUMBER(G289),G289&gt;0),(H289-G289)/G289,"")</f>
        <v>0.0680654427376046</v>
      </c>
      <c r="M289" s="0" t="str">
        <f aca="false">INDEX('SOC Summary'!$L$3:$L$774,MATCH($A289,'SOC Summary'!$A$3:$A$774,0))</f>
        <v>Elevated</v>
      </c>
      <c r="X289" s="26" t="n">
        <f aca="false">_xlfn.RANK.AVG(D289,$D$5:$D$776,1)</f>
        <v>475.5</v>
      </c>
      <c r="Y289" s="26" t="n">
        <f aca="false">IF(L289="","",_xlfn.RANK.AVG(L289,$L$5:$L$776,1))</f>
        <v>660</v>
      </c>
    </row>
    <row r="290" customFormat="false" ht="15" hidden="false" customHeight="true" outlineLevel="0" collapsed="false">
      <c r="A290" s="0" t="s">
        <v>1608</v>
      </c>
      <c r="B290" s="0" t="str">
        <f aca="false">IFERROR(INDEX('BLS OEWS May2025'!$B$3:$B$1396,MATCH($A290,'BLS OEWS May2025'!$A$3:$A$1396,0)),"")</f>
        <v>Residential Advisors</v>
      </c>
      <c r="C290" s="0" t="str">
        <f aca="false">INDEX('SOC Summary'!$D$3:$D$774,MATCH($A290,'SOC Summary'!$A$3:$A$774,0))</f>
        <v>Services and other</v>
      </c>
      <c r="D290" s="27" t="n">
        <f aca="false">INDEX('SOC Summary'!$H$3:$H$774,MATCH($A290,'SOC Summary'!$A$3:$A$774,0))</f>
        <v>0.28</v>
      </c>
      <c r="E290" s="24" t="n">
        <v>86770</v>
      </c>
      <c r="F290" s="24" t="n">
        <v>88700</v>
      </c>
      <c r="G290" s="24" t="n">
        <v>82810</v>
      </c>
      <c r="H290" s="24" t="n">
        <f aca="false">INDEX('SOC Summary'!$K$3:$K$774,MATCH($A290,'SOC Summary'!$A$3:$A$774,0))</f>
        <v>84760</v>
      </c>
      <c r="I290" s="24" t="n">
        <f aca="false">IF(ISNUMBER(E290),H290-E290,"")</f>
        <v>-2010</v>
      </c>
      <c r="J290" s="31" t="n">
        <f aca="false">IF(AND(ISNUMBER(E290),E290&gt;0),(H290-E290)/E290,"")</f>
        <v>-0.0231646882563098</v>
      </c>
      <c r="K290" s="24" t="n">
        <f aca="false">IF(ISNUMBER(G290),H290-G290,"")</f>
        <v>1950</v>
      </c>
      <c r="L290" s="31" t="n">
        <f aca="false">IF(AND(ISNUMBER(G290),G290&gt;0),(H290-G290)/G290,"")</f>
        <v>0.0235478806907378</v>
      </c>
      <c r="M290" s="0" t="str">
        <f aca="false">INDEX('SOC Summary'!$L$3:$L$774,MATCH($A290,'SOC Summary'!$A$3:$A$774,0))</f>
        <v>Moderate</v>
      </c>
      <c r="X290" s="26" t="n">
        <f aca="false">_xlfn.RANK.AVG(D290,$D$5:$D$776,1)</f>
        <v>397.5</v>
      </c>
      <c r="Y290" s="26" t="n">
        <f aca="false">IF(L290="","",_xlfn.RANK.AVG(L290,$L$5:$L$776,1))</f>
        <v>485</v>
      </c>
    </row>
    <row r="291" customFormat="false" ht="15" hidden="false" customHeight="true" outlineLevel="0" collapsed="false">
      <c r="A291" s="0" t="s">
        <v>220</v>
      </c>
      <c r="B291" s="0" t="str">
        <f aca="false">IFERROR(INDEX('BLS OEWS May2025'!$B$3:$B$1396,MATCH($A291,'BLS OEWS May2025'!$A$3:$A$1396,0)),"")</f>
        <v>Purchasing Managers</v>
      </c>
      <c r="C291" s="0" t="str">
        <f aca="false">INDEX('SOC Summary'!$D$3:$D$774,MATCH($A291,'SOC Summary'!$A$3:$A$774,0))</f>
        <v>Management</v>
      </c>
      <c r="D291" s="27" t="n">
        <f aca="false">INDEX('SOC Summary'!$H$3:$H$774,MATCH($A291,'SOC Summary'!$A$3:$A$774,0))</f>
        <v>0.55</v>
      </c>
      <c r="E291" s="24" t="n">
        <v>75070</v>
      </c>
      <c r="F291" s="24" t="n">
        <v>77530</v>
      </c>
      <c r="G291" s="24" t="n">
        <v>81240</v>
      </c>
      <c r="H291" s="24" t="n">
        <f aca="false">INDEX('SOC Summary'!$K$3:$K$774,MATCH($A291,'SOC Summary'!$A$3:$A$774,0))</f>
        <v>84320</v>
      </c>
      <c r="I291" s="24" t="n">
        <f aca="false">IF(ISNUMBER(E291),H291-E291,"")</f>
        <v>9250</v>
      </c>
      <c r="J291" s="31" t="n">
        <f aca="false">IF(AND(ISNUMBER(E291),E291&gt;0),(H291-E291)/E291,"")</f>
        <v>0.123218329559078</v>
      </c>
      <c r="K291" s="24" t="n">
        <f aca="false">IF(ISNUMBER(G291),H291-G291,"")</f>
        <v>3080</v>
      </c>
      <c r="L291" s="31" t="n">
        <f aca="false">IF(AND(ISNUMBER(G291),G291&gt;0),(H291-G291)/G291,"")</f>
        <v>0.0379123584441162</v>
      </c>
      <c r="M291" s="0" t="str">
        <f aca="false">INDEX('SOC Summary'!$L$3:$L$774,MATCH($A291,'SOC Summary'!$A$3:$A$774,0))</f>
        <v>High</v>
      </c>
      <c r="X291" s="26" t="n">
        <f aca="false">_xlfn.RANK.AVG(D291,$D$5:$D$776,1)</f>
        <v>691</v>
      </c>
      <c r="Y291" s="26" t="n">
        <f aca="false">IF(L291="","",_xlfn.RANK.AVG(L291,$L$5:$L$776,1))</f>
        <v>564</v>
      </c>
    </row>
    <row r="292" customFormat="false" ht="15" hidden="false" customHeight="true" outlineLevel="0" collapsed="false">
      <c r="A292" s="0" t="s">
        <v>1531</v>
      </c>
      <c r="B292" s="0" t="str">
        <f aca="false">IFERROR(INDEX('BLS OEWS May2025'!$B$3:$B$1396,MATCH($A292,'BLS OEWS May2025'!$A$3:$A$1396,0)),"")</f>
        <v>Gambling Dealers</v>
      </c>
      <c r="C292" s="0" t="str">
        <f aca="false">INDEX('SOC Summary'!$D$3:$D$774,MATCH($A292,'SOC Summary'!$A$3:$A$774,0))</f>
        <v>Services and other</v>
      </c>
      <c r="D292" s="27" t="n">
        <f aca="false">INDEX('SOC Summary'!$H$3:$H$774,MATCH($A292,'SOC Summary'!$A$3:$A$774,0))</f>
        <v>0.11</v>
      </c>
      <c r="E292" s="24" t="n">
        <v>71290</v>
      </c>
      <c r="F292" s="24" t="n">
        <v>80570</v>
      </c>
      <c r="G292" s="24" t="n">
        <v>82980</v>
      </c>
      <c r="H292" s="24" t="n">
        <f aca="false">INDEX('SOC Summary'!$K$3:$K$774,MATCH($A292,'SOC Summary'!$A$3:$A$774,0))</f>
        <v>83910</v>
      </c>
      <c r="I292" s="24" t="n">
        <f aca="false">IF(ISNUMBER(E292),H292-E292,"")</f>
        <v>12620</v>
      </c>
      <c r="J292" s="31" t="n">
        <f aca="false">IF(AND(ISNUMBER(E292),E292&gt;0),(H292-E292)/E292,"")</f>
        <v>0.177023425445364</v>
      </c>
      <c r="K292" s="24" t="n">
        <f aca="false">IF(ISNUMBER(G292),H292-G292,"")</f>
        <v>930</v>
      </c>
      <c r="L292" s="31" t="n">
        <f aca="false">IF(AND(ISNUMBER(G292),G292&gt;0),(H292-G292)/G292,"")</f>
        <v>0.0112075198843095</v>
      </c>
      <c r="M292" s="0" t="str">
        <f aca="false">INDEX('SOC Summary'!$L$3:$L$774,MATCH($A292,'SOC Summary'!$A$3:$A$774,0))</f>
        <v>Low</v>
      </c>
      <c r="X292" s="26" t="n">
        <f aca="false">_xlfn.RANK.AVG(D292,$D$5:$D$776,1)</f>
        <v>190</v>
      </c>
      <c r="Y292" s="26" t="n">
        <f aca="false">IF(L292="","",_xlfn.RANK.AVG(L292,$L$5:$L$776,1))</f>
        <v>420</v>
      </c>
    </row>
    <row r="293" customFormat="false" ht="15" hidden="false" customHeight="true" outlineLevel="0" collapsed="false">
      <c r="A293" s="0" t="s">
        <v>1153</v>
      </c>
      <c r="B293" s="0" t="str">
        <f aca="false">IFERROR(INDEX('BLS OEWS May2025'!$B$3:$B$1396,MATCH($A293,'BLS OEWS May2025'!$A$3:$A$1396,0)),"")</f>
        <v>Veterinarians</v>
      </c>
      <c r="C293" s="0" t="str">
        <f aca="false">INDEX('SOC Summary'!$D$3:$D$774,MATCH($A293,'SOC Summary'!$A$3:$A$774,0))</f>
        <v>Health care</v>
      </c>
      <c r="D293" s="27" t="n">
        <f aca="false">INDEX('SOC Summary'!$H$3:$H$774,MATCH($A293,'SOC Summary'!$A$3:$A$774,0))</f>
        <v>0.23</v>
      </c>
      <c r="E293" s="24" t="n">
        <v>78810</v>
      </c>
      <c r="F293" s="24" t="n">
        <v>78220</v>
      </c>
      <c r="G293" s="24" t="n">
        <v>80630</v>
      </c>
      <c r="H293" s="24" t="n">
        <f aca="false">INDEX('SOC Summary'!$K$3:$K$774,MATCH($A293,'SOC Summary'!$A$3:$A$774,0))</f>
        <v>83900</v>
      </c>
      <c r="I293" s="24" t="n">
        <f aca="false">IF(ISNUMBER(E293),H293-E293,"")</f>
        <v>5090</v>
      </c>
      <c r="J293" s="31" t="n">
        <f aca="false">IF(AND(ISNUMBER(E293),E293&gt;0),(H293-E293)/E293,"")</f>
        <v>0.0645857124730364</v>
      </c>
      <c r="K293" s="24" t="n">
        <f aca="false">IF(ISNUMBER(G293),H293-G293,"")</f>
        <v>3270</v>
      </c>
      <c r="L293" s="31" t="n">
        <f aca="false">IF(AND(ISNUMBER(G293),G293&gt;0),(H293-G293)/G293,"")</f>
        <v>0.040555624457398</v>
      </c>
      <c r="M293" s="0" t="str">
        <f aca="false">INDEX('SOC Summary'!$L$3:$L$774,MATCH($A293,'SOC Summary'!$A$3:$A$774,0))</f>
        <v>Moderate</v>
      </c>
      <c r="X293" s="26" t="n">
        <f aca="false">_xlfn.RANK.AVG(D293,$D$5:$D$776,1)</f>
        <v>347.5</v>
      </c>
      <c r="Y293" s="26" t="n">
        <f aca="false">IF(L293="","",_xlfn.RANK.AVG(L293,$L$5:$L$776,1))</f>
        <v>573</v>
      </c>
    </row>
    <row r="294" customFormat="false" ht="15" hidden="false" customHeight="true" outlineLevel="0" collapsed="false">
      <c r="A294" s="0" t="s">
        <v>1961</v>
      </c>
      <c r="B294" s="0" t="str">
        <f aca="false">IFERROR(INDEX('BLS OEWS May2025'!$B$3:$B$1396,MATCH($A294,'BLS OEWS May2025'!$A$3:$A$1396,0)),"")</f>
        <v>Drywall and Ceiling Tile Installers</v>
      </c>
      <c r="C294" s="0" t="str">
        <f aca="false">INDEX('SOC Summary'!$D$3:$D$774,MATCH($A294,'SOC Summary'!$A$3:$A$774,0))</f>
        <v>Production, construction and transportation</v>
      </c>
      <c r="D294" s="27" t="n">
        <f aca="false">INDEX('SOC Summary'!$H$3:$H$774,MATCH($A294,'SOC Summary'!$A$3:$A$774,0))</f>
        <v>0.02</v>
      </c>
      <c r="E294" s="24" t="n">
        <v>91590</v>
      </c>
      <c r="F294" s="24" t="n">
        <v>90860</v>
      </c>
      <c r="G294" s="24" t="n">
        <v>82900</v>
      </c>
      <c r="H294" s="24" t="n">
        <f aca="false">INDEX('SOC Summary'!$K$3:$K$774,MATCH($A294,'SOC Summary'!$A$3:$A$774,0))</f>
        <v>83080</v>
      </c>
      <c r="I294" s="24" t="n">
        <f aca="false">IF(ISNUMBER(E294),H294-E294,"")</f>
        <v>-8510</v>
      </c>
      <c r="J294" s="31" t="n">
        <f aca="false">IF(AND(ISNUMBER(E294),E294&gt;0),(H294-E294)/E294,"")</f>
        <v>-0.0929140735888197</v>
      </c>
      <c r="K294" s="24" t="n">
        <f aca="false">IF(ISNUMBER(G294),H294-G294,"")</f>
        <v>180</v>
      </c>
      <c r="L294" s="31" t="n">
        <f aca="false">IF(AND(ISNUMBER(G294),G294&gt;0),(H294-G294)/G294,"")</f>
        <v>0.00217129071170084</v>
      </c>
      <c r="M294" s="0" t="str">
        <f aca="false">INDEX('SOC Summary'!$L$3:$L$774,MATCH($A294,'SOC Summary'!$A$3:$A$774,0))</f>
        <v>Low</v>
      </c>
      <c r="X294" s="26" t="n">
        <f aca="false">_xlfn.RANK.AVG(D294,$D$5:$D$776,1)</f>
        <v>63.5</v>
      </c>
      <c r="Y294" s="26" t="n">
        <f aca="false">IF(L294="","",_xlfn.RANK.AVG(L294,$L$5:$L$776,1))</f>
        <v>368</v>
      </c>
    </row>
    <row r="295" customFormat="false" ht="15" hidden="false" customHeight="true" outlineLevel="0" collapsed="false">
      <c r="A295" s="0" t="s">
        <v>618</v>
      </c>
      <c r="B295" s="0" t="str">
        <f aca="false">IFERROR(INDEX('BLS OEWS May2025'!$B$3:$B$1396,MATCH($A295,'BLS OEWS May2025'!$A$3:$A$1396,0)),"")</f>
        <v>Chemists</v>
      </c>
      <c r="C295" s="0" t="str">
        <f aca="false">INDEX('SOC Summary'!$D$3:$D$774,MATCH($A295,'SOC Summary'!$A$3:$A$774,0))</f>
        <v>Life, physical, and social science</v>
      </c>
      <c r="D295" s="27" t="n">
        <f aca="false">INDEX('SOC Summary'!$H$3:$H$774,MATCH($A295,'SOC Summary'!$A$3:$A$774,0))</f>
        <v>0.3</v>
      </c>
      <c r="E295" s="24" t="n">
        <v>83940</v>
      </c>
      <c r="F295" s="24" t="n">
        <v>83530</v>
      </c>
      <c r="G295" s="24" t="n">
        <v>83250</v>
      </c>
      <c r="H295" s="24" t="n">
        <f aca="false">INDEX('SOC Summary'!$K$3:$K$774,MATCH($A295,'SOC Summary'!$A$3:$A$774,0))</f>
        <v>82770</v>
      </c>
      <c r="I295" s="24" t="n">
        <f aca="false">IF(ISNUMBER(E295),H295-E295,"")</f>
        <v>-1170</v>
      </c>
      <c r="J295" s="31" t="n">
        <f aca="false">IF(AND(ISNUMBER(E295),E295&gt;0),(H295-E295)/E295,"")</f>
        <v>-0.0139385275196569</v>
      </c>
      <c r="K295" s="24" t="n">
        <f aca="false">IF(ISNUMBER(G295),H295-G295,"")</f>
        <v>-480</v>
      </c>
      <c r="L295" s="31" t="n">
        <f aca="false">IF(AND(ISNUMBER(G295),G295&gt;0),(H295-G295)/G295,"")</f>
        <v>-0.00576576576576577</v>
      </c>
      <c r="M295" s="0" t="str">
        <f aca="false">INDEX('SOC Summary'!$L$3:$L$774,MATCH($A295,'SOC Summary'!$A$3:$A$774,0))</f>
        <v>Moderate</v>
      </c>
      <c r="X295" s="26" t="n">
        <f aca="false">_xlfn.RANK.AVG(D295,$D$5:$D$776,1)</f>
        <v>417.5</v>
      </c>
      <c r="Y295" s="26" t="n">
        <f aca="false">IF(L295="","",_xlfn.RANK.AVG(L295,$L$5:$L$776,1))</f>
        <v>333</v>
      </c>
    </row>
    <row r="296" customFormat="false" ht="15" hidden="false" customHeight="true" outlineLevel="0" collapsed="false">
      <c r="A296" s="0" t="s">
        <v>799</v>
      </c>
      <c r="B296" s="0" t="str">
        <f aca="false">IFERROR(INDEX('BLS OEWS May2025'!$B$3:$B$1396,MATCH($A296,'BLS OEWS May2025'!$A$3:$A$1396,0)),"")</f>
        <v>Business Teachers, Postsecondary</v>
      </c>
      <c r="C296" s="0" t="str">
        <f aca="false">INDEX('SOC Summary'!$D$3:$D$774,MATCH($A296,'SOC Summary'!$A$3:$A$774,0))</f>
        <v>Educational instruction</v>
      </c>
      <c r="D296" s="27" t="n">
        <f aca="false">INDEX('SOC Summary'!$H$3:$H$774,MATCH($A296,'SOC Summary'!$A$3:$A$774,0))</f>
        <v>0.41</v>
      </c>
      <c r="E296" s="24" t="n">
        <v>78410</v>
      </c>
      <c r="F296" s="24" t="n">
        <v>82980</v>
      </c>
      <c r="G296" s="24" t="n">
        <v>81780</v>
      </c>
      <c r="H296" s="24" t="n">
        <f aca="false">INDEX('SOC Summary'!$K$3:$K$774,MATCH($A296,'SOC Summary'!$A$3:$A$774,0))</f>
        <v>82150</v>
      </c>
      <c r="I296" s="24" t="n">
        <f aca="false">IF(ISNUMBER(E296),H296-E296,"")</f>
        <v>3740</v>
      </c>
      <c r="J296" s="31" t="n">
        <f aca="false">IF(AND(ISNUMBER(E296),E296&gt;0),(H296-E296)/E296,"")</f>
        <v>0.0476979977043744</v>
      </c>
      <c r="K296" s="24" t="n">
        <f aca="false">IF(ISNUMBER(G296),H296-G296,"")</f>
        <v>370</v>
      </c>
      <c r="L296" s="31" t="n">
        <f aca="false">IF(AND(ISNUMBER(G296),G296&gt;0),(H296-G296)/G296,"")</f>
        <v>0.00452433357789191</v>
      </c>
      <c r="M296" s="0" t="str">
        <f aca="false">INDEX('SOC Summary'!$L$3:$L$774,MATCH($A296,'SOC Summary'!$A$3:$A$774,0))</f>
        <v>Elevated</v>
      </c>
      <c r="X296" s="26" t="n">
        <f aca="false">_xlfn.RANK.AVG(D296,$D$5:$D$776,1)</f>
        <v>534</v>
      </c>
      <c r="Y296" s="26" t="n">
        <f aca="false">IF(L296="","",_xlfn.RANK.AVG(L296,$L$5:$L$776,1))</f>
        <v>378</v>
      </c>
    </row>
    <row r="297" customFormat="false" ht="15" hidden="false" customHeight="true" outlineLevel="0" collapsed="false">
      <c r="A297" s="0" t="s">
        <v>1413</v>
      </c>
      <c r="B297" s="0" t="str">
        <f aca="false">IFERROR(INDEX('BLS OEWS May2025'!$B$3:$B$1396,MATCH($A297,'BLS OEWS May2025'!$A$3:$A$1396,0)),"")</f>
        <v>Protective Service Workers, All Other</v>
      </c>
      <c r="C297" s="0" t="str">
        <f aca="false">INDEX('SOC Summary'!$D$3:$D$774,MATCH($A297,'SOC Summary'!$A$3:$A$774,0))</f>
        <v>Services and other</v>
      </c>
      <c r="D297" s="27" t="n">
        <f aca="false">INDEX('SOC Summary'!$H$3:$H$774,MATCH($A297,'SOC Summary'!$A$3:$A$774,0))</f>
        <v>0.33</v>
      </c>
      <c r="E297" s="24" t="n">
        <v>93840</v>
      </c>
      <c r="F297" s="24" t="n">
        <v>82500</v>
      </c>
      <c r="G297" s="24" t="n">
        <v>83110</v>
      </c>
      <c r="H297" s="24" t="n">
        <f aca="false">INDEX('SOC Summary'!$K$3:$K$774,MATCH($A297,'SOC Summary'!$A$3:$A$774,0))</f>
        <v>81500</v>
      </c>
      <c r="I297" s="24" t="n">
        <f aca="false">IF(ISNUMBER(E297),H297-E297,"")</f>
        <v>-12340</v>
      </c>
      <c r="J297" s="31" t="n">
        <f aca="false">IF(AND(ISNUMBER(E297),E297&gt;0),(H297-E297)/E297,"")</f>
        <v>-0.13150042625746</v>
      </c>
      <c r="K297" s="24" t="n">
        <f aca="false">IF(ISNUMBER(G297),H297-G297,"")</f>
        <v>-1610</v>
      </c>
      <c r="L297" s="31" t="n">
        <f aca="false">IF(AND(ISNUMBER(G297),G297&gt;0),(H297-G297)/G297,"")</f>
        <v>-0.0193719167368548</v>
      </c>
      <c r="M297" s="0" t="str">
        <f aca="false">INDEX('SOC Summary'!$L$3:$L$774,MATCH($A297,'SOC Summary'!$A$3:$A$774,0))</f>
        <v>Moderate</v>
      </c>
      <c r="X297" s="26" t="n">
        <f aca="false">_xlfn.RANK.AVG(D297,$D$5:$D$776,1)</f>
        <v>446</v>
      </c>
      <c r="Y297" s="26" t="n">
        <f aca="false">IF(L297="","",_xlfn.RANK.AVG(L297,$L$5:$L$776,1))</f>
        <v>283</v>
      </c>
    </row>
    <row r="298" customFormat="false" ht="15" hidden="false" customHeight="true" outlineLevel="0" collapsed="false">
      <c r="A298" s="0" t="s">
        <v>1351</v>
      </c>
      <c r="B298" s="0" t="str">
        <f aca="false">IFERROR(INDEX('BLS OEWS May2025'!$B$3:$B$1396,MATCH($A298,'BLS OEWS May2025'!$A$3:$A$1396,0)),"")</f>
        <v>First-Line Supervisors of Security Workers</v>
      </c>
      <c r="C298" s="0" t="str">
        <f aca="false">INDEX('SOC Summary'!$D$3:$D$774,MATCH($A298,'SOC Summary'!$A$3:$A$774,0))</f>
        <v>Services and other</v>
      </c>
      <c r="D298" s="27" t="n">
        <f aca="false">INDEX('SOC Summary'!$H$3:$H$774,MATCH($A298,'SOC Summary'!$A$3:$A$774,0))</f>
        <v>0.38</v>
      </c>
      <c r="E298" s="24" t="n">
        <v>59520</v>
      </c>
      <c r="F298" s="24" t="n">
        <v>64900</v>
      </c>
      <c r="G298" s="24" t="n">
        <v>70310</v>
      </c>
      <c r="H298" s="24" t="n">
        <f aca="false">INDEX('SOC Summary'!$K$3:$K$774,MATCH($A298,'SOC Summary'!$A$3:$A$774,0))</f>
        <v>81480</v>
      </c>
      <c r="I298" s="24" t="n">
        <f aca="false">IF(ISNUMBER(E298),H298-E298,"")</f>
        <v>21960</v>
      </c>
      <c r="J298" s="31" t="n">
        <f aca="false">IF(AND(ISNUMBER(E298),E298&gt;0),(H298-E298)/E298,"")</f>
        <v>0.368951612903226</v>
      </c>
      <c r="K298" s="24" t="n">
        <f aca="false">IF(ISNUMBER(G298),H298-G298,"")</f>
        <v>11170</v>
      </c>
      <c r="L298" s="31" t="n">
        <f aca="false">IF(AND(ISNUMBER(G298),G298&gt;0),(H298-G298)/G298,"")</f>
        <v>0.158867870857631</v>
      </c>
      <c r="M298" s="0" t="str">
        <f aca="false">INDEX('SOC Summary'!$L$3:$L$774,MATCH($A298,'SOC Summary'!$A$3:$A$774,0))</f>
        <v>Elevated</v>
      </c>
      <c r="X298" s="26" t="n">
        <f aca="false">_xlfn.RANK.AVG(D298,$D$5:$D$776,1)</f>
        <v>492.5</v>
      </c>
      <c r="Y298" s="26" t="n">
        <f aca="false">IF(L298="","",_xlfn.RANK.AVG(L298,$L$5:$L$776,1))</f>
        <v>751</v>
      </c>
    </row>
    <row r="299" customFormat="false" ht="15" hidden="false" customHeight="true" outlineLevel="0" collapsed="false">
      <c r="A299" s="0" t="s">
        <v>1411</v>
      </c>
      <c r="B299" s="0" t="str">
        <f aca="false">IFERROR(INDEX('BLS OEWS May2025'!$B$3:$B$1396,MATCH($A299,'BLS OEWS May2025'!$A$3:$A$1396,0)),"")</f>
        <v>School Bus Monitors</v>
      </c>
      <c r="C299" s="0" t="str">
        <f aca="false">INDEX('SOC Summary'!$D$3:$D$774,MATCH($A299,'SOC Summary'!$A$3:$A$774,0))</f>
        <v>Services and other</v>
      </c>
      <c r="D299" s="27" t="n">
        <f aca="false">INDEX('SOC Summary'!$H$3:$H$774,MATCH($A299,'SOC Summary'!$A$3:$A$774,0))</f>
        <v>0.11</v>
      </c>
      <c r="E299" s="24" t="n">
        <v>64100</v>
      </c>
      <c r="F299" s="24" t="n">
        <v>72320</v>
      </c>
      <c r="G299" s="24" t="n">
        <v>72140</v>
      </c>
      <c r="H299" s="24" t="n">
        <f aca="false">INDEX('SOC Summary'!$K$3:$K$774,MATCH($A299,'SOC Summary'!$A$3:$A$774,0))</f>
        <v>78420</v>
      </c>
      <c r="I299" s="24" t="n">
        <f aca="false">IF(ISNUMBER(E299),H299-E299,"")</f>
        <v>14320</v>
      </c>
      <c r="J299" s="31" t="n">
        <f aca="false">IF(AND(ISNUMBER(E299),E299&gt;0),(H299-E299)/E299,"")</f>
        <v>0.223400936037442</v>
      </c>
      <c r="K299" s="24" t="n">
        <f aca="false">IF(ISNUMBER(G299),H299-G299,"")</f>
        <v>6280</v>
      </c>
      <c r="L299" s="31" t="n">
        <f aca="false">IF(AND(ISNUMBER(G299),G299&gt;0),(H299-G299)/G299,"")</f>
        <v>0.0870529525921819</v>
      </c>
      <c r="M299" s="0" t="str">
        <f aca="false">INDEX('SOC Summary'!$L$3:$L$774,MATCH($A299,'SOC Summary'!$A$3:$A$774,0))</f>
        <v>Low</v>
      </c>
      <c r="X299" s="26" t="n">
        <f aca="false">_xlfn.RANK.AVG(D299,$D$5:$D$776,1)</f>
        <v>190</v>
      </c>
      <c r="Y299" s="26" t="n">
        <f aca="false">IF(L299="","",_xlfn.RANK.AVG(L299,$L$5:$L$776,1))</f>
        <v>699</v>
      </c>
    </row>
    <row r="300" customFormat="false" ht="15" hidden="false" customHeight="true" outlineLevel="0" collapsed="false">
      <c r="A300" s="0" t="s">
        <v>852</v>
      </c>
      <c r="B300" s="0" t="str">
        <f aca="false">IFERROR(INDEX('BLS OEWS May2025'!$B$3:$B$1396,MATCH($A300,'BLS OEWS May2025'!$A$3:$A$1396,0)),"")</f>
        <v>Nursing Instructors and Teachers, Postsecondary</v>
      </c>
      <c r="C300" s="0" t="str">
        <f aca="false">INDEX('SOC Summary'!$D$3:$D$774,MATCH($A300,'SOC Summary'!$A$3:$A$774,0))</f>
        <v>Educational instruction</v>
      </c>
      <c r="D300" s="27" t="n">
        <f aca="false">INDEX('SOC Summary'!$H$3:$H$774,MATCH($A300,'SOC Summary'!$A$3:$A$774,0))</f>
        <v>0.36</v>
      </c>
      <c r="E300" s="24" t="n">
        <v>69190</v>
      </c>
      <c r="F300" s="24" t="n">
        <v>72700</v>
      </c>
      <c r="G300" s="24" t="n">
        <v>74250</v>
      </c>
      <c r="H300" s="24" t="n">
        <f aca="false">INDEX('SOC Summary'!$K$3:$K$774,MATCH($A300,'SOC Summary'!$A$3:$A$774,0))</f>
        <v>77960</v>
      </c>
      <c r="I300" s="24" t="n">
        <f aca="false">IF(ISNUMBER(E300),H300-E300,"")</f>
        <v>8770</v>
      </c>
      <c r="J300" s="31" t="n">
        <f aca="false">IF(AND(ISNUMBER(E300),E300&gt;0),(H300-E300)/E300,"")</f>
        <v>0.126752420870068</v>
      </c>
      <c r="K300" s="24" t="n">
        <f aca="false">IF(ISNUMBER(G300),H300-G300,"")</f>
        <v>3710</v>
      </c>
      <c r="L300" s="31" t="n">
        <f aca="false">IF(AND(ISNUMBER(G300),G300&gt;0),(H300-G300)/G300,"")</f>
        <v>0.04996632996633</v>
      </c>
      <c r="M300" s="0" t="str">
        <f aca="false">INDEX('SOC Summary'!$L$3:$L$774,MATCH($A300,'SOC Summary'!$A$3:$A$774,0))</f>
        <v>Elevated</v>
      </c>
      <c r="X300" s="26" t="n">
        <f aca="false">_xlfn.RANK.AVG(D300,$D$5:$D$776,1)</f>
        <v>475.5</v>
      </c>
      <c r="Y300" s="26" t="n">
        <f aca="false">IF(L300="","",_xlfn.RANK.AVG(L300,$L$5:$L$776,1))</f>
        <v>605</v>
      </c>
    </row>
    <row r="301" customFormat="false" ht="15" hidden="false" customHeight="true" outlineLevel="0" collapsed="false">
      <c r="A301" s="0" t="s">
        <v>1120</v>
      </c>
      <c r="B301" s="0" t="str">
        <f aca="false">IFERROR(INDEX('BLS OEWS May2025'!$B$3:$B$1396,MATCH($A301,'BLS OEWS May2025'!$A$3:$A$1396,0)),"")</f>
        <v>Dietitians and Nutritionists</v>
      </c>
      <c r="C301" s="0" t="str">
        <f aca="false">INDEX('SOC Summary'!$D$3:$D$774,MATCH($A301,'SOC Summary'!$A$3:$A$774,0))</f>
        <v>Health care</v>
      </c>
      <c r="D301" s="27" t="n">
        <f aca="false">INDEX('SOC Summary'!$H$3:$H$774,MATCH($A301,'SOC Summary'!$A$3:$A$774,0))</f>
        <v>0.49</v>
      </c>
      <c r="E301" s="24" t="n">
        <v>69880</v>
      </c>
      <c r="F301" s="24" t="n">
        <v>73860</v>
      </c>
      <c r="G301" s="24" t="n">
        <v>76570</v>
      </c>
      <c r="H301" s="24" t="n">
        <f aca="false">INDEX('SOC Summary'!$K$3:$K$774,MATCH($A301,'SOC Summary'!$A$3:$A$774,0))</f>
        <v>77570</v>
      </c>
      <c r="I301" s="24" t="n">
        <f aca="false">IF(ISNUMBER(E301),H301-E301,"")</f>
        <v>7690</v>
      </c>
      <c r="J301" s="31" t="n">
        <f aca="false">IF(AND(ISNUMBER(E301),E301&gt;0),(H301-E301)/E301,"")</f>
        <v>0.110045792787636</v>
      </c>
      <c r="K301" s="24" t="n">
        <f aca="false">IF(ISNUMBER(G301),H301-G301,"")</f>
        <v>1000</v>
      </c>
      <c r="L301" s="31" t="n">
        <f aca="false">IF(AND(ISNUMBER(G301),G301&gt;0),(H301-G301)/G301,"")</f>
        <v>0.0130599451482304</v>
      </c>
      <c r="M301" s="0" t="str">
        <f aca="false">INDEX('SOC Summary'!$L$3:$L$774,MATCH($A301,'SOC Summary'!$A$3:$A$774,0))</f>
        <v>Elevated</v>
      </c>
      <c r="X301" s="26" t="n">
        <f aca="false">_xlfn.RANK.AVG(D301,$D$5:$D$776,1)</f>
        <v>643.5</v>
      </c>
      <c r="Y301" s="26" t="n">
        <f aca="false">IF(L301="","",_xlfn.RANK.AVG(L301,$L$5:$L$776,1))</f>
        <v>429</v>
      </c>
    </row>
    <row r="302" customFormat="false" ht="15" hidden="false" customHeight="true" outlineLevel="0" collapsed="false">
      <c r="A302" s="0" t="s">
        <v>1324</v>
      </c>
      <c r="B302" s="0" t="str">
        <f aca="false">IFERROR(INDEX('BLS OEWS May2025'!$B$3:$B$1396,MATCH($A302,'BLS OEWS May2025'!$A$3:$A$1396,0)),"")</f>
        <v>Medical Equipment Preparers</v>
      </c>
      <c r="C302" s="0" t="str">
        <f aca="false">INDEX('SOC Summary'!$D$3:$D$774,MATCH($A302,'SOC Summary'!$A$3:$A$774,0))</f>
        <v>Health care</v>
      </c>
      <c r="D302" s="27" t="n">
        <f aca="false">INDEX('SOC Summary'!$H$3:$H$774,MATCH($A302,'SOC Summary'!$A$3:$A$774,0))</f>
        <v>0.2</v>
      </c>
      <c r="E302" s="24" t="n">
        <v>63890</v>
      </c>
      <c r="F302" s="24" t="n">
        <v>66790</v>
      </c>
      <c r="G302" s="24" t="n">
        <v>72760</v>
      </c>
      <c r="H302" s="24" t="n">
        <f aca="false">INDEX('SOC Summary'!$K$3:$K$774,MATCH($A302,'SOC Summary'!$A$3:$A$774,0))</f>
        <v>77420</v>
      </c>
      <c r="I302" s="24" t="n">
        <f aca="false">IF(ISNUMBER(E302),H302-E302,"")</f>
        <v>13530</v>
      </c>
      <c r="J302" s="31" t="n">
        <f aca="false">IF(AND(ISNUMBER(E302),E302&gt;0),(H302-E302)/E302,"")</f>
        <v>0.211770230082955</v>
      </c>
      <c r="K302" s="24" t="n">
        <f aca="false">IF(ISNUMBER(G302),H302-G302,"")</f>
        <v>4660</v>
      </c>
      <c r="L302" s="31" t="n">
        <f aca="false">IF(AND(ISNUMBER(G302),G302&gt;0),(H302-G302)/G302,"")</f>
        <v>0.0640461792193513</v>
      </c>
      <c r="M302" s="0" t="str">
        <f aca="false">INDEX('SOC Summary'!$L$3:$L$774,MATCH($A302,'SOC Summary'!$A$3:$A$774,0))</f>
        <v>Moderate</v>
      </c>
      <c r="X302" s="26" t="n">
        <f aca="false">_xlfn.RANK.AVG(D302,$D$5:$D$776,1)</f>
        <v>314</v>
      </c>
      <c r="Y302" s="26" t="n">
        <f aca="false">IF(L302="","",_xlfn.RANK.AVG(L302,$L$5:$L$776,1))</f>
        <v>650</v>
      </c>
    </row>
    <row r="303" customFormat="false" ht="15" hidden="false" customHeight="true" outlineLevel="0" collapsed="false">
      <c r="A303" s="0" t="s">
        <v>2411</v>
      </c>
      <c r="B303" s="0" t="str">
        <f aca="false">IFERROR(INDEX('BLS OEWS May2025'!$B$3:$B$1396,MATCH($A303,'BLS OEWS May2025'!$A$3:$A$1396,0)),"")</f>
        <v>Cabinetmakers and Bench Carpenters</v>
      </c>
      <c r="C303" s="0" t="str">
        <f aca="false">INDEX('SOC Summary'!$D$3:$D$774,MATCH($A303,'SOC Summary'!$A$3:$A$774,0))</f>
        <v>Production, construction and transportation</v>
      </c>
      <c r="D303" s="27" t="n">
        <f aca="false">INDEX('SOC Summary'!$H$3:$H$774,MATCH($A303,'SOC Summary'!$A$3:$A$774,0))</f>
        <v>0.14</v>
      </c>
      <c r="E303" s="24" t="n">
        <v>95980</v>
      </c>
      <c r="F303" s="24" t="n">
        <v>88460</v>
      </c>
      <c r="G303" s="24" t="n">
        <v>79540</v>
      </c>
      <c r="H303" s="24" t="n">
        <f aca="false">INDEX('SOC Summary'!$K$3:$K$774,MATCH($A303,'SOC Summary'!$A$3:$A$774,0))</f>
        <v>77170</v>
      </c>
      <c r="I303" s="24" t="n">
        <f aca="false">IF(ISNUMBER(E303),H303-E303,"")</f>
        <v>-18810</v>
      </c>
      <c r="J303" s="31" t="n">
        <f aca="false">IF(AND(ISNUMBER(E303),E303&gt;0),(H303-E303)/E303,"")</f>
        <v>-0.195978328818504</v>
      </c>
      <c r="K303" s="24" t="n">
        <f aca="false">IF(ISNUMBER(G303),H303-G303,"")</f>
        <v>-2370</v>
      </c>
      <c r="L303" s="31" t="n">
        <f aca="false">IF(AND(ISNUMBER(G303),G303&gt;0),(H303-G303)/G303,"")</f>
        <v>-0.029796328891124</v>
      </c>
      <c r="M303" s="0" t="str">
        <f aca="false">INDEX('SOC Summary'!$L$3:$L$774,MATCH($A303,'SOC Summary'!$A$3:$A$774,0))</f>
        <v>Low</v>
      </c>
      <c r="X303" s="26" t="n">
        <f aca="false">_xlfn.RANK.AVG(D303,$D$5:$D$776,1)</f>
        <v>237</v>
      </c>
      <c r="Y303" s="26" t="n">
        <f aca="false">IF(L303="","",_xlfn.RANK.AVG(L303,$L$5:$L$776,1))</f>
        <v>238</v>
      </c>
    </row>
    <row r="304" customFormat="false" ht="15" hidden="false" customHeight="true" outlineLevel="0" collapsed="false">
      <c r="A304" s="0" t="s">
        <v>494</v>
      </c>
      <c r="B304" s="0" t="str">
        <f aca="false">IFERROR(INDEX('BLS OEWS May2025'!$B$3:$B$1396,MATCH($A304,'BLS OEWS May2025'!$A$3:$A$1396,0)),"")</f>
        <v>Computer Hardware Engineers</v>
      </c>
      <c r="C304" s="0" t="str">
        <f aca="false">INDEX('SOC Summary'!$D$3:$D$774,MATCH($A304,'SOC Summary'!$A$3:$A$774,0))</f>
        <v>Engineering</v>
      </c>
      <c r="D304" s="27" t="n">
        <f aca="false">INDEX('SOC Summary'!$H$3:$H$774,MATCH($A304,'SOC Summary'!$A$3:$A$774,0))</f>
        <v>0.42</v>
      </c>
      <c r="E304" s="24" t="n">
        <v>74640</v>
      </c>
      <c r="F304" s="24" t="n">
        <v>82660</v>
      </c>
      <c r="G304" s="24" t="n">
        <v>75710</v>
      </c>
      <c r="H304" s="24" t="n">
        <f aca="false">INDEX('SOC Summary'!$K$3:$K$774,MATCH($A304,'SOC Summary'!$A$3:$A$774,0))</f>
        <v>76660</v>
      </c>
      <c r="I304" s="24" t="n">
        <f aca="false">IF(ISNUMBER(E304),H304-E304,"")</f>
        <v>2020</v>
      </c>
      <c r="J304" s="31" t="n">
        <f aca="false">IF(AND(ISNUMBER(E304),E304&gt;0),(H304-E304)/E304,"")</f>
        <v>0.0270632368703108</v>
      </c>
      <c r="K304" s="24" t="n">
        <f aca="false">IF(ISNUMBER(G304),H304-G304,"")</f>
        <v>950</v>
      </c>
      <c r="L304" s="31" t="n">
        <f aca="false">IF(AND(ISNUMBER(G304),G304&gt;0),(H304-G304)/G304,"")</f>
        <v>0.0125478800686831</v>
      </c>
      <c r="M304" s="0" t="str">
        <f aca="false">INDEX('SOC Summary'!$L$3:$L$774,MATCH($A304,'SOC Summary'!$A$3:$A$774,0))</f>
        <v>Elevated</v>
      </c>
      <c r="X304" s="26" t="n">
        <f aca="false">_xlfn.RANK.AVG(D304,$D$5:$D$776,1)</f>
        <v>552.5</v>
      </c>
      <c r="Y304" s="26" t="n">
        <f aca="false">IF(L304="","",_xlfn.RANK.AVG(L304,$L$5:$L$776,1))</f>
        <v>426</v>
      </c>
    </row>
    <row r="305" customFormat="false" ht="15" hidden="false" customHeight="true" outlineLevel="0" collapsed="false">
      <c r="A305" s="0" t="s">
        <v>387</v>
      </c>
      <c r="B305" s="0" t="str">
        <f aca="false">IFERROR(INDEX('BLS OEWS May2025'!$B$3:$B$1396,MATCH($A305,'BLS OEWS May2025'!$A$3:$A$1396,0)),"")</f>
        <v>Tax Preparers</v>
      </c>
      <c r="C305" s="0" t="str">
        <f aca="false">INDEX('SOC Summary'!$D$3:$D$774,MATCH($A305,'SOC Summary'!$A$3:$A$774,0))</f>
        <v>Business and finance</v>
      </c>
      <c r="D305" s="27" t="n">
        <f aca="false">INDEX('SOC Summary'!$H$3:$H$774,MATCH($A305,'SOC Summary'!$A$3:$A$774,0))</f>
        <v>0.62</v>
      </c>
      <c r="E305" s="24" t="n">
        <v>82370</v>
      </c>
      <c r="F305" s="24" t="n">
        <v>81650</v>
      </c>
      <c r="G305" s="24" t="n">
        <v>73570</v>
      </c>
      <c r="H305" s="24" t="n">
        <f aca="false">INDEX('SOC Summary'!$K$3:$K$774,MATCH($A305,'SOC Summary'!$A$3:$A$774,0))</f>
        <v>76480</v>
      </c>
      <c r="I305" s="24" t="n">
        <f aca="false">IF(ISNUMBER(E305),H305-E305,"")</f>
        <v>-5890</v>
      </c>
      <c r="J305" s="31" t="n">
        <f aca="false">IF(AND(ISNUMBER(E305),E305&gt;0),(H305-E305)/E305,"")</f>
        <v>-0.0715066164865849</v>
      </c>
      <c r="K305" s="24" t="n">
        <f aca="false">IF(ISNUMBER(G305),H305-G305,"")</f>
        <v>2910</v>
      </c>
      <c r="L305" s="31" t="n">
        <f aca="false">IF(AND(ISNUMBER(G305),G305&gt;0),(H305-G305)/G305,"")</f>
        <v>0.0395541661003126</v>
      </c>
      <c r="M305" s="0" t="str">
        <f aca="false">INDEX('SOC Summary'!$L$3:$L$774,MATCH($A305,'SOC Summary'!$A$3:$A$774,0))</f>
        <v>High</v>
      </c>
      <c r="X305" s="26" t="n">
        <f aca="false">_xlfn.RANK.AVG(D305,$D$5:$D$776,1)</f>
        <v>735</v>
      </c>
      <c r="Y305" s="26" t="n">
        <f aca="false">IF(L305="","",_xlfn.RANK.AVG(L305,$L$5:$L$776,1))</f>
        <v>570</v>
      </c>
    </row>
    <row r="306" customFormat="false" ht="15" hidden="false" customHeight="true" outlineLevel="0" collapsed="false">
      <c r="A306" s="0" t="s">
        <v>646</v>
      </c>
      <c r="B306" s="0" t="str">
        <f aca="false">IFERROR(INDEX('BLS OEWS May2025'!$B$3:$B$1396,MATCH($A306,'BLS OEWS May2025'!$A$3:$A$1396,0)),"")</f>
        <v>Clinical and Counseling Psychologists</v>
      </c>
      <c r="C306" s="0" t="str">
        <f aca="false">INDEX('SOC Summary'!$D$3:$D$774,MATCH($A306,'SOC Summary'!$A$3:$A$774,0))</f>
        <v>Life, physical, and social science</v>
      </c>
      <c r="D306" s="27" t="n">
        <f aca="false">INDEX('SOC Summary'!$H$3:$H$774,MATCH($A306,'SOC Summary'!$A$3:$A$774,0))</f>
        <v>0.44</v>
      </c>
      <c r="E306" s="24" t="n">
        <v>62880</v>
      </c>
      <c r="F306" s="24" t="n">
        <v>71730</v>
      </c>
      <c r="G306" s="24" t="n">
        <v>72190</v>
      </c>
      <c r="H306" s="24" t="n">
        <f aca="false">INDEX('SOC Summary'!$K$3:$K$774,MATCH($A306,'SOC Summary'!$A$3:$A$774,0))</f>
        <v>75990</v>
      </c>
      <c r="I306" s="24" t="n">
        <f aca="false">IF(ISNUMBER(E306),H306-E306,"")</f>
        <v>13110</v>
      </c>
      <c r="J306" s="31" t="n">
        <f aca="false">IF(AND(ISNUMBER(E306),E306&gt;0),(H306-E306)/E306,"")</f>
        <v>0.208492366412214</v>
      </c>
      <c r="K306" s="24" t="n">
        <f aca="false">IF(ISNUMBER(G306),H306-G306,"")</f>
        <v>3800</v>
      </c>
      <c r="L306" s="31" t="n">
        <f aca="false">IF(AND(ISNUMBER(G306),G306&gt;0),(H306-G306)/G306,"")</f>
        <v>0.0526388696495359</v>
      </c>
      <c r="M306" s="0" t="str">
        <f aca="false">INDEX('SOC Summary'!$L$3:$L$774,MATCH($A306,'SOC Summary'!$A$3:$A$774,0))</f>
        <v>Elevated</v>
      </c>
      <c r="X306" s="26" t="n">
        <f aca="false">_xlfn.RANK.AVG(D306,$D$5:$D$776,1)</f>
        <v>584</v>
      </c>
      <c r="Y306" s="26" t="n">
        <f aca="false">IF(L306="","",_xlfn.RANK.AVG(L306,$L$5:$L$776,1))</f>
        <v>611</v>
      </c>
    </row>
    <row r="307" customFormat="false" ht="15" hidden="false" customHeight="true" outlineLevel="0" collapsed="false">
      <c r="A307" s="0" t="s">
        <v>556</v>
      </c>
      <c r="B307" s="0" t="str">
        <f aca="false">IFERROR(INDEX('BLS OEWS May2025'!$B$3:$B$1396,MATCH($A307,'BLS OEWS May2025'!$A$3:$A$1396,0)),"")</f>
        <v>Industrial Engineering Technologists and Technicians</v>
      </c>
      <c r="C307" s="0" t="str">
        <f aca="false">INDEX('SOC Summary'!$D$3:$D$774,MATCH($A307,'SOC Summary'!$A$3:$A$774,0))</f>
        <v>Engineering</v>
      </c>
      <c r="D307" s="27" t="n">
        <f aca="false">INDEX('SOC Summary'!$H$3:$H$774,MATCH($A307,'SOC Summary'!$A$3:$A$774,0))</f>
        <v>0.35</v>
      </c>
      <c r="E307" s="24" t="n">
        <v>66560</v>
      </c>
      <c r="F307" s="24" t="n">
        <v>73020</v>
      </c>
      <c r="G307" s="24" t="n">
        <v>73410</v>
      </c>
      <c r="H307" s="24" t="n">
        <f aca="false">INDEX('SOC Summary'!$K$3:$K$774,MATCH($A307,'SOC Summary'!$A$3:$A$774,0))</f>
        <v>75570</v>
      </c>
      <c r="I307" s="24" t="n">
        <f aca="false">IF(ISNUMBER(E307),H307-E307,"")</f>
        <v>9010</v>
      </c>
      <c r="J307" s="31" t="n">
        <f aca="false">IF(AND(ISNUMBER(E307),E307&gt;0),(H307-E307)/E307,"")</f>
        <v>0.135366586538462</v>
      </c>
      <c r="K307" s="24" t="n">
        <f aca="false">IF(ISNUMBER(G307),H307-G307,"")</f>
        <v>2160</v>
      </c>
      <c r="L307" s="31" t="n">
        <f aca="false">IF(AND(ISNUMBER(G307),G307&gt;0),(H307-G307)/G307,"")</f>
        <v>0.0294237842255823</v>
      </c>
      <c r="M307" s="0" t="str">
        <f aca="false">INDEX('SOC Summary'!$L$3:$L$774,MATCH($A307,'SOC Summary'!$A$3:$A$774,0))</f>
        <v>Elevated</v>
      </c>
      <c r="X307" s="26" t="n">
        <f aca="false">_xlfn.RANK.AVG(D307,$D$5:$D$776,1)</f>
        <v>465.5</v>
      </c>
      <c r="Y307" s="26" t="n">
        <f aca="false">IF(L307="","",_xlfn.RANK.AVG(L307,$L$5:$L$776,1))</f>
        <v>517</v>
      </c>
    </row>
    <row r="308" customFormat="false" ht="15" hidden="false" customHeight="true" outlineLevel="0" collapsed="false">
      <c r="A308" s="0" t="s">
        <v>1776</v>
      </c>
      <c r="B308" s="0" t="str">
        <f aca="false">IFERROR(INDEX('BLS OEWS May2025'!$B$3:$B$1396,MATCH($A308,'BLS OEWS May2025'!$A$3:$A$1396,0)),"")</f>
        <v>Order Clerks</v>
      </c>
      <c r="C308" s="0" t="str">
        <f aca="false">INDEX('SOC Summary'!$D$3:$D$774,MATCH($A308,'SOC Summary'!$A$3:$A$774,0))</f>
        <v>Office support</v>
      </c>
      <c r="D308" s="27" t="n">
        <f aca="false">INDEX('SOC Summary'!$H$3:$H$774,MATCH($A308,'SOC Summary'!$A$3:$A$774,0))</f>
        <v>0.72</v>
      </c>
      <c r="E308" s="24" t="n">
        <v>113500</v>
      </c>
      <c r="F308" s="24" t="n">
        <v>91830</v>
      </c>
      <c r="G308" s="24" t="n">
        <v>83420</v>
      </c>
      <c r="H308" s="24" t="n">
        <f aca="false">INDEX('SOC Summary'!$K$3:$K$774,MATCH($A308,'SOC Summary'!$A$3:$A$774,0))</f>
        <v>75200</v>
      </c>
      <c r="I308" s="24" t="n">
        <f aca="false">IF(ISNUMBER(E308),H308-E308,"")</f>
        <v>-38300</v>
      </c>
      <c r="J308" s="31" t="n">
        <f aca="false">IF(AND(ISNUMBER(E308),E308&gt;0),(H308-E308)/E308,"")</f>
        <v>-0.337444933920705</v>
      </c>
      <c r="K308" s="41" t="n">
        <f aca="false">IF(ISNUMBER(G308),H308-G308,"")</f>
        <v>-8220</v>
      </c>
      <c r="L308" s="31" t="n">
        <f aca="false">IF(AND(ISNUMBER(G308),G308&gt;0),(H308-G308)/G308,"")</f>
        <v>-0.0985375209781827</v>
      </c>
      <c r="M308" s="0" t="str">
        <f aca="false">INDEX('SOC Summary'!$L$3:$L$774,MATCH($A308,'SOC Summary'!$A$3:$A$774,0))</f>
        <v>High</v>
      </c>
      <c r="X308" s="26" t="n">
        <f aca="false">_xlfn.RANK.AVG(D308,$D$5:$D$776,1)</f>
        <v>766.5</v>
      </c>
      <c r="Y308" s="26" t="n">
        <f aca="false">IF(L308="","",_xlfn.RANK.AVG(L308,$L$5:$L$776,1))</f>
        <v>80</v>
      </c>
    </row>
    <row r="309" customFormat="false" ht="15" hidden="false" customHeight="true" outlineLevel="0" collapsed="false">
      <c r="A309" s="0" t="s">
        <v>197</v>
      </c>
      <c r="B309" s="0" t="str">
        <f aca="false">IFERROR(INDEX('BLS OEWS May2025'!$B$3:$B$1396,MATCH($A309,'BLS OEWS May2025'!$A$3:$A$1396,0)),"")</f>
        <v>Public Relations Managers</v>
      </c>
      <c r="C309" s="0" t="str">
        <f aca="false">INDEX('SOC Summary'!$D$3:$D$774,MATCH($A309,'SOC Summary'!$A$3:$A$774,0))</f>
        <v>Management</v>
      </c>
      <c r="D309" s="27" t="n">
        <f aca="false">INDEX('SOC Summary'!$H$3:$H$774,MATCH($A309,'SOC Summary'!$A$3:$A$774,0))</f>
        <v>0.55</v>
      </c>
      <c r="E309" s="24" t="n">
        <v>64280</v>
      </c>
      <c r="F309" s="24" t="n">
        <v>72760</v>
      </c>
      <c r="G309" s="24" t="n">
        <v>76060</v>
      </c>
      <c r="H309" s="24" t="n">
        <f aca="false">INDEX('SOC Summary'!$K$3:$K$774,MATCH($A309,'SOC Summary'!$A$3:$A$774,0))</f>
        <v>74850</v>
      </c>
      <c r="I309" s="24" t="n">
        <f aca="false">IF(ISNUMBER(E309),H309-E309,"")</f>
        <v>10570</v>
      </c>
      <c r="J309" s="31" t="n">
        <f aca="false">IF(AND(ISNUMBER(E309),E309&gt;0),(H309-E309)/E309,"")</f>
        <v>0.164436838830118</v>
      </c>
      <c r="K309" s="24" t="n">
        <f aca="false">IF(ISNUMBER(G309),H309-G309,"")</f>
        <v>-1210</v>
      </c>
      <c r="L309" s="31" t="n">
        <f aca="false">IF(AND(ISNUMBER(G309),G309&gt;0),(H309-G309)/G309,"")</f>
        <v>-0.0159084932947673</v>
      </c>
      <c r="M309" s="0" t="str">
        <f aca="false">INDEX('SOC Summary'!$L$3:$L$774,MATCH($A309,'SOC Summary'!$A$3:$A$774,0))</f>
        <v>High</v>
      </c>
      <c r="X309" s="26" t="n">
        <f aca="false">_xlfn.RANK.AVG(D309,$D$5:$D$776,1)</f>
        <v>691</v>
      </c>
      <c r="Y309" s="26" t="n">
        <f aca="false">IF(L309="","",_xlfn.RANK.AVG(L309,$L$5:$L$776,1))</f>
        <v>300</v>
      </c>
    </row>
    <row r="310" customFormat="false" ht="15" hidden="false" customHeight="true" outlineLevel="0" collapsed="false">
      <c r="A310" s="0" t="s">
        <v>705</v>
      </c>
      <c r="B310" s="0" t="str">
        <f aca="false">IFERROR(INDEX('BLS OEWS May2025'!$B$3:$B$1396,MATCH($A310,'BLS OEWS May2025'!$A$3:$A$1396,0)),"")</f>
        <v>Life, Physical, and Social Science Technicians, All Other</v>
      </c>
      <c r="C310" s="0" t="str">
        <f aca="false">INDEX('SOC Summary'!$D$3:$D$774,MATCH($A310,'SOC Summary'!$A$3:$A$774,0))</f>
        <v>Life, physical, and social science</v>
      </c>
      <c r="D310" s="27" t="n">
        <f aca="false">INDEX('SOC Summary'!$H$3:$H$774,MATCH($A310,'SOC Summary'!$A$3:$A$774,0))</f>
        <v>0.425</v>
      </c>
      <c r="E310" s="24" t="n">
        <v>70770</v>
      </c>
      <c r="F310" s="24" t="n">
        <v>72230</v>
      </c>
      <c r="G310" s="24" t="n">
        <v>71400</v>
      </c>
      <c r="H310" s="24" t="n">
        <f aca="false">INDEX('SOC Summary'!$K$3:$K$774,MATCH($A310,'SOC Summary'!$A$3:$A$774,0))</f>
        <v>73910</v>
      </c>
      <c r="I310" s="24" t="n">
        <f aca="false">IF(ISNUMBER(E310),H310-E310,"")</f>
        <v>3140</v>
      </c>
      <c r="J310" s="31" t="n">
        <f aca="false">IF(AND(ISNUMBER(E310),E310&gt;0),(H310-E310)/E310,"")</f>
        <v>0.0443690829447506</v>
      </c>
      <c r="K310" s="24" t="n">
        <f aca="false">IF(ISNUMBER(G310),H310-G310,"")</f>
        <v>2510</v>
      </c>
      <c r="L310" s="31" t="n">
        <f aca="false">IF(AND(ISNUMBER(G310),G310&gt;0),(H310-G310)/G310,"")</f>
        <v>0.0351540616246499</v>
      </c>
      <c r="M310" s="0" t="str">
        <f aca="false">INDEX('SOC Summary'!$L$3:$L$774,MATCH($A310,'SOC Summary'!$A$3:$A$774,0))</f>
        <v>Elevated</v>
      </c>
      <c r="X310" s="26" t="n">
        <f aca="false">_xlfn.RANK.AVG(D310,$D$5:$D$776,1)</f>
        <v>563</v>
      </c>
      <c r="Y310" s="26" t="n">
        <f aca="false">IF(L310="","",_xlfn.RANK.AVG(L310,$L$5:$L$776,1))</f>
        <v>551</v>
      </c>
    </row>
    <row r="311" customFormat="false" ht="15" hidden="false" customHeight="true" outlineLevel="0" collapsed="false">
      <c r="A311" s="0" t="s">
        <v>1809</v>
      </c>
      <c r="B311" s="0" t="str">
        <f aca="false">IFERROR(INDEX('BLS OEWS May2025'!$B$3:$B$1396,MATCH($A311,'BLS OEWS May2025'!$A$3:$A$1396,0)),"")</f>
        <v>Postal Service Clerks</v>
      </c>
      <c r="C311" s="0" t="str">
        <f aca="false">INDEX('SOC Summary'!$D$3:$D$774,MATCH($A311,'SOC Summary'!$A$3:$A$774,0))</f>
        <v>Office support</v>
      </c>
      <c r="D311" s="27" t="n">
        <f aca="false">INDEX('SOC Summary'!$H$3:$H$774,MATCH($A311,'SOC Summary'!$A$3:$A$774,0))</f>
        <v>0.26</v>
      </c>
      <c r="E311" s="24" t="n">
        <v>77690</v>
      </c>
      <c r="F311" s="24" t="n">
        <v>78130</v>
      </c>
      <c r="G311" s="24" t="n">
        <v>78060</v>
      </c>
      <c r="H311" s="24" t="n">
        <f aca="false">INDEX('SOC Summary'!$K$3:$K$774,MATCH($A311,'SOC Summary'!$A$3:$A$774,0))</f>
        <v>73720</v>
      </c>
      <c r="I311" s="24" t="n">
        <f aca="false">IF(ISNUMBER(E311),H311-E311,"")</f>
        <v>-3970</v>
      </c>
      <c r="J311" s="31" t="n">
        <f aca="false">IF(AND(ISNUMBER(E311),E311&gt;0),(H311-E311)/E311,"")</f>
        <v>-0.0511005277384477</v>
      </c>
      <c r="K311" s="24" t="n">
        <f aca="false">IF(ISNUMBER(G311),H311-G311,"")</f>
        <v>-4340</v>
      </c>
      <c r="L311" s="31" t="n">
        <f aca="false">IF(AND(ISNUMBER(G311),G311&gt;0),(H311-G311)/G311,"")</f>
        <v>-0.0555982577504484</v>
      </c>
      <c r="M311" s="0" t="str">
        <f aca="false">INDEX('SOC Summary'!$L$3:$L$774,MATCH($A311,'SOC Summary'!$A$3:$A$774,0))</f>
        <v>Moderate</v>
      </c>
      <c r="X311" s="26" t="n">
        <f aca="false">_xlfn.RANK.AVG(D311,$D$5:$D$776,1)</f>
        <v>375.5</v>
      </c>
      <c r="Y311" s="26" t="n">
        <f aca="false">IF(L311="","",_xlfn.RANK.AVG(L311,$L$5:$L$776,1))</f>
        <v>156</v>
      </c>
    </row>
    <row r="312" customFormat="false" ht="15" hidden="false" customHeight="true" outlineLevel="0" collapsed="false">
      <c r="A312" s="0" t="s">
        <v>243</v>
      </c>
      <c r="B312" s="0" t="str">
        <f aca="false">IFERROR(INDEX('BLS OEWS May2025'!$B$3:$B$1396,MATCH($A312,'BLS OEWS May2025'!$A$3:$A$1396,0)),"")</f>
        <v>Education and Childcare Administrators, Preschool and Daycare</v>
      </c>
      <c r="C312" s="0" t="str">
        <f aca="false">INDEX('SOC Summary'!$D$3:$D$774,MATCH($A312,'SOC Summary'!$A$3:$A$774,0))</f>
        <v>Management</v>
      </c>
      <c r="D312" s="27" t="n">
        <f aca="false">INDEX('SOC Summary'!$H$3:$H$774,MATCH($A312,'SOC Summary'!$A$3:$A$774,0))</f>
        <v>0.42</v>
      </c>
      <c r="E312" s="24" t="n">
        <v>60010</v>
      </c>
      <c r="F312" s="24" t="n">
        <v>64090</v>
      </c>
      <c r="G312" s="24" t="n">
        <v>71620</v>
      </c>
      <c r="H312" s="24" t="n">
        <f aca="false">INDEX('SOC Summary'!$K$3:$K$774,MATCH($A312,'SOC Summary'!$A$3:$A$774,0))</f>
        <v>73660</v>
      </c>
      <c r="I312" s="24" t="n">
        <f aca="false">IF(ISNUMBER(E312),H312-E312,"")</f>
        <v>13650</v>
      </c>
      <c r="J312" s="31" t="n">
        <f aca="false">IF(AND(ISNUMBER(E312),E312&gt;0),(H312-E312)/E312,"")</f>
        <v>0.227462089651725</v>
      </c>
      <c r="K312" s="24" t="n">
        <f aca="false">IF(ISNUMBER(G312),H312-G312,"")</f>
        <v>2040</v>
      </c>
      <c r="L312" s="31" t="n">
        <f aca="false">IF(AND(ISNUMBER(G312),G312&gt;0),(H312-G312)/G312,"")</f>
        <v>0.0284836637810667</v>
      </c>
      <c r="M312" s="0" t="str">
        <f aca="false">INDEX('SOC Summary'!$L$3:$L$774,MATCH($A312,'SOC Summary'!$A$3:$A$774,0))</f>
        <v>Elevated</v>
      </c>
      <c r="X312" s="26" t="n">
        <f aca="false">_xlfn.RANK.AVG(D312,$D$5:$D$776,1)</f>
        <v>552.5</v>
      </c>
      <c r="Y312" s="26" t="n">
        <f aca="false">IF(L312="","",_xlfn.RANK.AVG(L312,$L$5:$L$776,1))</f>
        <v>511</v>
      </c>
    </row>
    <row r="313" customFormat="false" ht="15" hidden="false" customHeight="true" outlineLevel="0" collapsed="false">
      <c r="A313" s="0" t="s">
        <v>1261</v>
      </c>
      <c r="B313" s="0" t="str">
        <f aca="false">IFERROR(INDEX('BLS OEWS May2025'!$B$3:$B$1396,MATCH($A313,'BLS OEWS May2025'!$A$3:$A$1396,0)),"")</f>
        <v>Opticians, Dispensing</v>
      </c>
      <c r="C313" s="0" t="str">
        <f aca="false">INDEX('SOC Summary'!$D$3:$D$774,MATCH($A313,'SOC Summary'!$A$3:$A$774,0))</f>
        <v>Health care</v>
      </c>
      <c r="D313" s="27" t="n">
        <f aca="false">INDEX('SOC Summary'!$H$3:$H$774,MATCH($A313,'SOC Summary'!$A$3:$A$774,0))</f>
        <v>0.26</v>
      </c>
      <c r="E313" s="24" t="n">
        <v>73460</v>
      </c>
      <c r="F313" s="24" t="n">
        <v>76770</v>
      </c>
      <c r="G313" s="24" t="n">
        <v>79690</v>
      </c>
      <c r="H313" s="24" t="n">
        <f aca="false">INDEX('SOC Summary'!$K$3:$K$774,MATCH($A313,'SOC Summary'!$A$3:$A$774,0))</f>
        <v>73530</v>
      </c>
      <c r="I313" s="24" t="n">
        <f aca="false">IF(ISNUMBER(E313),H313-E313,"")</f>
        <v>70</v>
      </c>
      <c r="J313" s="31" t="n">
        <f aca="false">IF(AND(ISNUMBER(E313),E313&gt;0),(H313-E313)/E313,"")</f>
        <v>0.000952899537163082</v>
      </c>
      <c r="K313" s="24" t="n">
        <f aca="false">IF(ISNUMBER(G313),H313-G313,"")</f>
        <v>-6160</v>
      </c>
      <c r="L313" s="31" t="n">
        <f aca="false">IF(AND(ISNUMBER(G313),G313&gt;0),(H313-G313)/G313,"")</f>
        <v>-0.0772995357008408</v>
      </c>
      <c r="M313" s="0" t="str">
        <f aca="false">INDEX('SOC Summary'!$L$3:$L$774,MATCH($A313,'SOC Summary'!$A$3:$A$774,0))</f>
        <v>Moderate</v>
      </c>
      <c r="X313" s="26" t="n">
        <f aca="false">_xlfn.RANK.AVG(D313,$D$5:$D$776,1)</f>
        <v>375.5</v>
      </c>
      <c r="Y313" s="26" t="n">
        <f aca="false">IF(L313="","",_xlfn.RANK.AVG(L313,$L$5:$L$776,1))</f>
        <v>104</v>
      </c>
    </row>
    <row r="314" customFormat="false" ht="15" hidden="false" customHeight="true" outlineLevel="0" collapsed="false">
      <c r="A314" s="0" t="s">
        <v>1758</v>
      </c>
      <c r="B314" s="0" t="str">
        <f aca="false">IFERROR(INDEX('BLS OEWS May2025'!$B$3:$B$1396,MATCH($A314,'BLS OEWS May2025'!$A$3:$A$1396,0)),"")</f>
        <v>File Clerks</v>
      </c>
      <c r="C314" s="0" t="str">
        <f aca="false">INDEX('SOC Summary'!$D$3:$D$774,MATCH($A314,'SOC Summary'!$A$3:$A$774,0))</f>
        <v>Office support</v>
      </c>
      <c r="D314" s="27" t="n">
        <f aca="false">INDEX('SOC Summary'!$H$3:$H$774,MATCH($A314,'SOC Summary'!$A$3:$A$774,0))</f>
        <v>0.49</v>
      </c>
      <c r="E314" s="24" t="n">
        <v>87250</v>
      </c>
      <c r="F314" s="24" t="n">
        <v>82290</v>
      </c>
      <c r="G314" s="24" t="n">
        <v>78980</v>
      </c>
      <c r="H314" s="24" t="n">
        <f aca="false">INDEX('SOC Summary'!$K$3:$K$774,MATCH($A314,'SOC Summary'!$A$3:$A$774,0))</f>
        <v>73440</v>
      </c>
      <c r="I314" s="24" t="n">
        <f aca="false">IF(ISNUMBER(E314),H314-E314,"")</f>
        <v>-13810</v>
      </c>
      <c r="J314" s="31" t="n">
        <f aca="false">IF(AND(ISNUMBER(E314),E314&gt;0),(H314-E314)/E314,"")</f>
        <v>-0.158280802292264</v>
      </c>
      <c r="K314" s="24" t="n">
        <f aca="false">IF(ISNUMBER(G314),H314-G314,"")</f>
        <v>-5540</v>
      </c>
      <c r="L314" s="31" t="n">
        <f aca="false">IF(AND(ISNUMBER(G314),G314&gt;0),(H314-G314)/G314,"")</f>
        <v>-0.0701443403393264</v>
      </c>
      <c r="M314" s="0" t="str">
        <f aca="false">INDEX('SOC Summary'!$L$3:$L$774,MATCH($A314,'SOC Summary'!$A$3:$A$774,0))</f>
        <v>Elevated</v>
      </c>
      <c r="X314" s="26" t="n">
        <f aca="false">_xlfn.RANK.AVG(D314,$D$5:$D$776,1)</f>
        <v>643.5</v>
      </c>
      <c r="Y314" s="26" t="n">
        <f aca="false">IF(L314="","",_xlfn.RANK.AVG(L314,$L$5:$L$776,1))</f>
        <v>118</v>
      </c>
    </row>
    <row r="315" customFormat="false" ht="15" hidden="false" customHeight="true" outlineLevel="0" collapsed="false">
      <c r="A315" s="0" t="s">
        <v>1583</v>
      </c>
      <c r="B315" s="0" t="str">
        <f aca="false">IFERROR(INDEX('BLS OEWS May2025'!$B$3:$B$1396,MATCH($A315,'BLS OEWS May2025'!$A$3:$A$1396,0)),"")</f>
        <v>Skincare Specialists</v>
      </c>
      <c r="C315" s="0" t="str">
        <f aca="false">INDEX('SOC Summary'!$D$3:$D$774,MATCH($A315,'SOC Summary'!$A$3:$A$774,0))</f>
        <v>Services and other</v>
      </c>
      <c r="D315" s="27" t="n">
        <f aca="false">INDEX('SOC Summary'!$H$3:$H$774,MATCH($A315,'SOC Summary'!$A$3:$A$774,0))</f>
        <v>0.11</v>
      </c>
      <c r="E315" s="24" t="n">
        <v>61990</v>
      </c>
      <c r="F315" s="24" t="n">
        <v>65270</v>
      </c>
      <c r="G315" s="24" t="n">
        <v>70240</v>
      </c>
      <c r="H315" s="24" t="n">
        <f aca="false">INDEX('SOC Summary'!$K$3:$K$774,MATCH($A315,'SOC Summary'!$A$3:$A$774,0))</f>
        <v>72890</v>
      </c>
      <c r="I315" s="24" t="n">
        <f aca="false">IF(ISNUMBER(E315),H315-E315,"")</f>
        <v>10900</v>
      </c>
      <c r="J315" s="31" t="n">
        <f aca="false">IF(AND(ISNUMBER(E315),E315&gt;0),(H315-E315)/E315,"")</f>
        <v>0.175834812066462</v>
      </c>
      <c r="K315" s="24" t="n">
        <f aca="false">IF(ISNUMBER(G315),H315-G315,"")</f>
        <v>2650</v>
      </c>
      <c r="L315" s="31" t="n">
        <f aca="false">IF(AND(ISNUMBER(G315),G315&gt;0),(H315-G315)/G315,"")</f>
        <v>0.0377277904328018</v>
      </c>
      <c r="M315" s="0" t="str">
        <f aca="false">INDEX('SOC Summary'!$L$3:$L$774,MATCH($A315,'SOC Summary'!$A$3:$A$774,0))</f>
        <v>Low</v>
      </c>
      <c r="X315" s="26" t="n">
        <f aca="false">_xlfn.RANK.AVG(D315,$D$5:$D$776,1)</f>
        <v>190</v>
      </c>
      <c r="Y315" s="26" t="n">
        <f aca="false">IF(L315="","",_xlfn.RANK.AVG(L315,$L$5:$L$776,1))</f>
        <v>563</v>
      </c>
    </row>
    <row r="316" customFormat="false" ht="15" hidden="false" customHeight="true" outlineLevel="0" collapsed="false">
      <c r="A316" s="0" t="s">
        <v>1004</v>
      </c>
      <c r="B316" s="0" t="str">
        <f aca="false">IFERROR(INDEX('BLS OEWS May2025'!$B$3:$B$1396,MATCH($A316,'BLS OEWS May2025'!$A$3:$A$1396,0)),"")</f>
        <v>Interior Designers</v>
      </c>
      <c r="C316" s="0" t="str">
        <f aca="false">INDEX('SOC Summary'!$D$3:$D$774,MATCH($A316,'SOC Summary'!$A$3:$A$774,0))</f>
        <v>Arts, sports and media</v>
      </c>
      <c r="D316" s="27" t="n">
        <f aca="false">INDEX('SOC Summary'!$H$3:$H$774,MATCH($A316,'SOC Summary'!$A$3:$A$774,0))</f>
        <v>0.2</v>
      </c>
      <c r="E316" s="24" t="n">
        <v>64290</v>
      </c>
      <c r="F316" s="24" t="n">
        <v>67760</v>
      </c>
      <c r="G316" s="24" t="n">
        <v>69580</v>
      </c>
      <c r="H316" s="24" t="n">
        <f aca="false">INDEX('SOC Summary'!$K$3:$K$774,MATCH($A316,'SOC Summary'!$A$3:$A$774,0))</f>
        <v>71500</v>
      </c>
      <c r="I316" s="24" t="n">
        <f aca="false">IF(ISNUMBER(E316),H316-E316,"")</f>
        <v>7210</v>
      </c>
      <c r="J316" s="31" t="n">
        <f aca="false">IF(AND(ISNUMBER(E316),E316&gt;0),(H316-E316)/E316,"")</f>
        <v>0.112148079016954</v>
      </c>
      <c r="K316" s="24" t="n">
        <f aca="false">IF(ISNUMBER(G316),H316-G316,"")</f>
        <v>1920</v>
      </c>
      <c r="L316" s="31" t="n">
        <f aca="false">IF(AND(ISNUMBER(G316),G316&gt;0),(H316-G316)/G316,"")</f>
        <v>0.0275941362460477</v>
      </c>
      <c r="M316" s="0" t="str">
        <f aca="false">INDEX('SOC Summary'!$L$3:$L$774,MATCH($A316,'SOC Summary'!$A$3:$A$774,0))</f>
        <v>Moderate</v>
      </c>
      <c r="X316" s="26" t="n">
        <f aca="false">_xlfn.RANK.AVG(D316,$D$5:$D$776,1)</f>
        <v>314</v>
      </c>
      <c r="Y316" s="26" t="n">
        <f aca="false">IF(L316="","",_xlfn.RANK.AVG(L316,$L$5:$L$776,1))</f>
        <v>505</v>
      </c>
    </row>
    <row r="317" customFormat="false" ht="15" hidden="false" customHeight="true" outlineLevel="0" collapsed="false">
      <c r="A317" s="0" t="s">
        <v>1251</v>
      </c>
      <c r="B317" s="0" t="str">
        <f aca="false">IFERROR(INDEX('BLS OEWS May2025'!$B$3:$B$1396,MATCH($A317,'BLS OEWS May2025'!$A$3:$A$1396,0)),"")</f>
        <v>Ophthalmic Medical Technicians</v>
      </c>
      <c r="C317" s="0" t="str">
        <f aca="false">INDEX('SOC Summary'!$D$3:$D$774,MATCH($A317,'SOC Summary'!$A$3:$A$774,0))</f>
        <v>Health care</v>
      </c>
      <c r="D317" s="27" t="n">
        <f aca="false">INDEX('SOC Summary'!$H$3:$H$774,MATCH($A317,'SOC Summary'!$A$3:$A$774,0))</f>
        <v>0.11</v>
      </c>
      <c r="E317" s="24" t="n">
        <v>66060</v>
      </c>
      <c r="F317" s="24" t="n">
        <v>73390</v>
      </c>
      <c r="G317" s="24" t="n">
        <v>76520</v>
      </c>
      <c r="H317" s="24" t="n">
        <f aca="false">INDEX('SOC Summary'!$K$3:$K$774,MATCH($A317,'SOC Summary'!$A$3:$A$774,0))</f>
        <v>71010</v>
      </c>
      <c r="I317" s="24" t="n">
        <f aca="false">IF(ISNUMBER(E317),H317-E317,"")</f>
        <v>4950</v>
      </c>
      <c r="J317" s="31" t="n">
        <f aca="false">IF(AND(ISNUMBER(E317),E317&gt;0),(H317-E317)/E317,"")</f>
        <v>0.0749318801089918</v>
      </c>
      <c r="K317" s="24" t="n">
        <f aca="false">IF(ISNUMBER(G317),H317-G317,"")</f>
        <v>-5510</v>
      </c>
      <c r="L317" s="31" t="n">
        <f aca="false">IF(AND(ISNUMBER(G317),G317&gt;0),(H317-G317)/G317,"")</f>
        <v>-0.0720073183481443</v>
      </c>
      <c r="M317" s="0" t="str">
        <f aca="false">INDEX('SOC Summary'!$L$3:$L$774,MATCH($A317,'SOC Summary'!$A$3:$A$774,0))</f>
        <v>Low</v>
      </c>
      <c r="X317" s="26" t="n">
        <f aca="false">_xlfn.RANK.AVG(D317,$D$5:$D$776,1)</f>
        <v>190</v>
      </c>
      <c r="Y317" s="26" t="n">
        <f aca="false">IF(L317="","",_xlfn.RANK.AVG(L317,$L$5:$L$776,1))</f>
        <v>115</v>
      </c>
    </row>
    <row r="318" customFormat="false" ht="15" hidden="false" customHeight="true" outlineLevel="0" collapsed="false">
      <c r="A318" s="0" t="s">
        <v>1078</v>
      </c>
      <c r="B318" s="0" t="str">
        <f aca="false">IFERROR(INDEX('BLS OEWS May2025'!$B$3:$B$1396,MATCH($A318,'BLS OEWS May2025'!$A$3:$A$1396,0)),"")</f>
        <v>Audio and Video Technicians</v>
      </c>
      <c r="C318" s="0" t="str">
        <f aca="false">INDEX('SOC Summary'!$D$3:$D$774,MATCH($A318,'SOC Summary'!$A$3:$A$774,0))</f>
        <v>Arts, sports and media</v>
      </c>
      <c r="D318" s="27" t="n">
        <f aca="false">INDEX('SOC Summary'!$H$3:$H$774,MATCH($A318,'SOC Summary'!$A$3:$A$774,0))</f>
        <v>0.29</v>
      </c>
      <c r="E318" s="24" t="n">
        <v>56110</v>
      </c>
      <c r="F318" s="24" t="n">
        <v>66700</v>
      </c>
      <c r="G318" s="24" t="n">
        <v>70080</v>
      </c>
      <c r="H318" s="24" t="n">
        <f aca="false">INDEX('SOC Summary'!$K$3:$K$774,MATCH($A318,'SOC Summary'!$A$3:$A$774,0))</f>
        <v>70230</v>
      </c>
      <c r="I318" s="24" t="n">
        <f aca="false">IF(ISNUMBER(E318),H318-E318,"")</f>
        <v>14120</v>
      </c>
      <c r="J318" s="31" t="n">
        <f aca="false">IF(AND(ISNUMBER(E318),E318&gt;0),(H318-E318)/E318,"")</f>
        <v>0.25164854749599</v>
      </c>
      <c r="K318" s="24" t="n">
        <f aca="false">IF(ISNUMBER(G318),H318-G318,"")</f>
        <v>150</v>
      </c>
      <c r="L318" s="31" t="n">
        <f aca="false">IF(AND(ISNUMBER(G318),G318&gt;0),(H318-G318)/G318,"")</f>
        <v>0.00214041095890411</v>
      </c>
      <c r="M318" s="0" t="str">
        <f aca="false">INDEX('SOC Summary'!$L$3:$L$774,MATCH($A318,'SOC Summary'!$A$3:$A$774,0))</f>
        <v>Moderate</v>
      </c>
      <c r="X318" s="26" t="n">
        <f aca="false">_xlfn.RANK.AVG(D318,$D$5:$D$776,1)</f>
        <v>406.5</v>
      </c>
      <c r="Y318" s="26" t="n">
        <f aca="false">IF(L318="","",_xlfn.RANK.AVG(L318,$L$5:$L$776,1))</f>
        <v>367</v>
      </c>
    </row>
    <row r="319" customFormat="false" ht="15" hidden="false" customHeight="true" outlineLevel="0" collapsed="false">
      <c r="A319" s="0" t="s">
        <v>430</v>
      </c>
      <c r="B319" s="0" t="str">
        <f aca="false">IFERROR(INDEX('BLS OEWS May2025'!$B$3:$B$1396,MATCH($A319,'BLS OEWS May2025'!$A$3:$A$1396,0)),"")</f>
        <v>Web Developers</v>
      </c>
      <c r="C319" s="0" t="str">
        <f aca="false">INDEX('SOC Summary'!$D$3:$D$774,MATCH($A319,'SOC Summary'!$A$3:$A$774,0))</f>
        <v>Computer and math</v>
      </c>
      <c r="D319" s="27" t="n">
        <f aca="false">INDEX('SOC Summary'!$H$3:$H$774,MATCH($A319,'SOC Summary'!$A$3:$A$774,0))</f>
        <v>0.65</v>
      </c>
      <c r="E319" s="24" t="n">
        <v>88620</v>
      </c>
      <c r="F319" s="24" t="n">
        <v>85350</v>
      </c>
      <c r="G319" s="24" t="n">
        <v>78860</v>
      </c>
      <c r="H319" s="24" t="n">
        <f aca="false">INDEX('SOC Summary'!$K$3:$K$774,MATCH($A319,'SOC Summary'!$A$3:$A$774,0))</f>
        <v>70190</v>
      </c>
      <c r="I319" s="24" t="n">
        <f aca="false">IF(ISNUMBER(E319),H319-E319,"")</f>
        <v>-18430</v>
      </c>
      <c r="J319" s="31" t="n">
        <f aca="false">IF(AND(ISNUMBER(E319),E319&gt;0),(H319-E319)/E319,"")</f>
        <v>-0.20796659896186</v>
      </c>
      <c r="K319" s="24" t="n">
        <f aca="false">IF(ISNUMBER(G319),H319-G319,"")</f>
        <v>-8670</v>
      </c>
      <c r="L319" s="31" t="n">
        <f aca="false">IF(AND(ISNUMBER(G319),G319&gt;0),(H319-G319)/G319,"")</f>
        <v>-0.109941668780117</v>
      </c>
      <c r="M319" s="0" t="str">
        <f aca="false">INDEX('SOC Summary'!$L$3:$L$774,MATCH($A319,'SOC Summary'!$A$3:$A$774,0))</f>
        <v>High</v>
      </c>
      <c r="X319" s="26" t="n">
        <f aca="false">_xlfn.RANK.AVG(D319,$D$5:$D$776,1)</f>
        <v>746</v>
      </c>
      <c r="Y319" s="26" t="n">
        <f aca="false">IF(L319="","",_xlfn.RANK.AVG(L319,$L$5:$L$776,1))</f>
        <v>65</v>
      </c>
    </row>
    <row r="320" customFormat="false" ht="15" hidden="false" customHeight="true" outlineLevel="0" collapsed="false">
      <c r="A320" s="0" t="s">
        <v>416</v>
      </c>
      <c r="B320" s="0" t="str">
        <f aca="false">IFERROR(INDEX('BLS OEWS May2025'!$B$3:$B$1396,MATCH($A320,'BLS OEWS May2025'!$A$3:$A$1396,0)),"")</f>
        <v>Database Administrators</v>
      </c>
      <c r="C320" s="0" t="str">
        <f aca="false">INDEX('SOC Summary'!$D$3:$D$774,MATCH($A320,'SOC Summary'!$A$3:$A$774,0))</f>
        <v>Computer and math</v>
      </c>
      <c r="D320" s="27" t="n">
        <f aca="false">INDEX('SOC Summary'!$H$3:$H$774,MATCH($A320,'SOC Summary'!$A$3:$A$774,0))</f>
        <v>0.57</v>
      </c>
      <c r="E320" s="24" t="n">
        <v>80520</v>
      </c>
      <c r="F320" s="24" t="n">
        <v>76140</v>
      </c>
      <c r="G320" s="24" t="n">
        <v>73180</v>
      </c>
      <c r="H320" s="24" t="n">
        <f aca="false">INDEX('SOC Summary'!$K$3:$K$774,MATCH($A320,'SOC Summary'!$A$3:$A$774,0))</f>
        <v>69990</v>
      </c>
      <c r="I320" s="24" t="n">
        <f aca="false">IF(ISNUMBER(E320),H320-E320,"")</f>
        <v>-10530</v>
      </c>
      <c r="J320" s="31" t="n">
        <f aca="false">IF(AND(ISNUMBER(E320),E320&gt;0),(H320-E320)/E320,"")</f>
        <v>-0.130774962742176</v>
      </c>
      <c r="K320" s="24" t="n">
        <f aca="false">IF(ISNUMBER(G320),H320-G320,"")</f>
        <v>-3190</v>
      </c>
      <c r="L320" s="31" t="n">
        <f aca="false">IF(AND(ISNUMBER(G320),G320&gt;0),(H320-G320)/G320,"")</f>
        <v>-0.0435911451216179</v>
      </c>
      <c r="M320" s="0" t="str">
        <f aca="false">INDEX('SOC Summary'!$L$3:$L$774,MATCH($A320,'SOC Summary'!$A$3:$A$774,0))</f>
        <v>High</v>
      </c>
      <c r="X320" s="26" t="n">
        <f aca="false">_xlfn.RANK.AVG(D320,$D$5:$D$776,1)</f>
        <v>708</v>
      </c>
      <c r="Y320" s="26" t="n">
        <f aca="false">IF(L320="","",_xlfn.RANK.AVG(L320,$L$5:$L$776,1))</f>
        <v>183</v>
      </c>
    </row>
    <row r="321" customFormat="false" ht="15" hidden="false" customHeight="true" outlineLevel="0" collapsed="false">
      <c r="A321" s="0" t="s">
        <v>2276</v>
      </c>
      <c r="B321" s="0" t="str">
        <f aca="false">IFERROR(INDEX('BLS OEWS May2025'!$B$3:$B$1396,MATCH($A321,'BLS OEWS May2025'!$A$3:$A$1396,0)),"")</f>
        <v>Slaughterers and Meat Packers</v>
      </c>
      <c r="C321" s="0" t="str">
        <f aca="false">INDEX('SOC Summary'!$D$3:$D$774,MATCH($A321,'SOC Summary'!$A$3:$A$774,0))</f>
        <v>Production, construction and transportation</v>
      </c>
      <c r="D321" s="27" t="n">
        <f aca="false">INDEX('SOC Summary'!$H$3:$H$774,MATCH($A321,'SOC Summary'!$A$3:$A$774,0))</f>
        <v>0</v>
      </c>
      <c r="E321" s="24" t="n">
        <v>78660</v>
      </c>
      <c r="F321" s="24" t="n">
        <v>71310</v>
      </c>
      <c r="G321" s="24" t="n">
        <v>67500</v>
      </c>
      <c r="H321" s="24" t="n">
        <f aca="false">INDEX('SOC Summary'!$K$3:$K$774,MATCH($A321,'SOC Summary'!$A$3:$A$774,0))</f>
        <v>69950</v>
      </c>
      <c r="I321" s="24" t="n">
        <f aca="false">IF(ISNUMBER(E321),H321-E321,"")</f>
        <v>-8710</v>
      </c>
      <c r="J321" s="31" t="n">
        <f aca="false">IF(AND(ISNUMBER(E321),E321&gt;0),(H321-E321)/E321,"")</f>
        <v>-0.110729722857869</v>
      </c>
      <c r="K321" s="24" t="n">
        <f aca="false">IF(ISNUMBER(G321),H321-G321,"")</f>
        <v>2450</v>
      </c>
      <c r="L321" s="31" t="n">
        <f aca="false">IF(AND(ISNUMBER(G321),G321&gt;0),(H321-G321)/G321,"")</f>
        <v>0.0362962962962963</v>
      </c>
      <c r="M321" s="0" t="str">
        <f aca="false">INDEX('SOC Summary'!$L$3:$L$774,MATCH($A321,'SOC Summary'!$A$3:$A$774,0))</f>
        <v>Low</v>
      </c>
      <c r="X321" s="26" t="n">
        <f aca="false">_xlfn.RANK.AVG(D321,$D$5:$D$776,1)</f>
        <v>28.5</v>
      </c>
      <c r="Y321" s="26" t="n">
        <f aca="false">IF(L321="","",_xlfn.RANK.AVG(L321,$L$5:$L$776,1))</f>
        <v>553</v>
      </c>
    </row>
    <row r="322" customFormat="false" ht="15" hidden="false" customHeight="true" outlineLevel="0" collapsed="false">
      <c r="A322" s="0" t="s">
        <v>680</v>
      </c>
      <c r="B322" s="0" t="str">
        <f aca="false">IFERROR(INDEX('BLS OEWS May2025'!$B$3:$B$1396,MATCH($A322,'BLS OEWS May2025'!$A$3:$A$1396,0)),"")</f>
        <v>Biological Technicians</v>
      </c>
      <c r="C322" s="0" t="str">
        <f aca="false">INDEX('SOC Summary'!$D$3:$D$774,MATCH($A322,'SOC Summary'!$A$3:$A$774,0))</f>
        <v>Life, physical, and social science</v>
      </c>
      <c r="D322" s="27" t="n">
        <f aca="false">INDEX('SOC Summary'!$H$3:$H$774,MATCH($A322,'SOC Summary'!$A$3:$A$774,0))</f>
        <v>0.32</v>
      </c>
      <c r="E322" s="24" t="n">
        <v>73710</v>
      </c>
      <c r="F322" s="24" t="n">
        <v>76990</v>
      </c>
      <c r="G322" s="24" t="n">
        <v>76190</v>
      </c>
      <c r="H322" s="24" t="n">
        <f aca="false">INDEX('SOC Summary'!$K$3:$K$774,MATCH($A322,'SOC Summary'!$A$3:$A$774,0))</f>
        <v>69620</v>
      </c>
      <c r="I322" s="24" t="n">
        <f aca="false">IF(ISNUMBER(E322),H322-E322,"")</f>
        <v>-4090</v>
      </c>
      <c r="J322" s="31" t="n">
        <f aca="false">IF(AND(ISNUMBER(E322),E322&gt;0),(H322-E322)/E322,"")</f>
        <v>-0.0554877221543888</v>
      </c>
      <c r="K322" s="24" t="n">
        <f aca="false">IF(ISNUMBER(G322),H322-G322,"")</f>
        <v>-6570</v>
      </c>
      <c r="L322" s="31" t="n">
        <f aca="false">IF(AND(ISNUMBER(G322),G322&gt;0),(H322-G322)/G322,"")</f>
        <v>-0.0862317889486809</v>
      </c>
      <c r="M322" s="0" t="str">
        <f aca="false">INDEX('SOC Summary'!$L$3:$L$774,MATCH($A322,'SOC Summary'!$A$3:$A$774,0))</f>
        <v>Moderate</v>
      </c>
      <c r="X322" s="26" t="n">
        <f aca="false">_xlfn.RANK.AVG(D322,$D$5:$D$776,1)</f>
        <v>436</v>
      </c>
      <c r="Y322" s="26" t="n">
        <f aca="false">IF(L322="","",_xlfn.RANK.AVG(L322,$L$5:$L$776,1))</f>
        <v>93</v>
      </c>
    </row>
    <row r="323" customFormat="false" ht="15" hidden="false" customHeight="true" outlineLevel="0" collapsed="false">
      <c r="A323" s="0" t="s">
        <v>959</v>
      </c>
      <c r="B323" s="0" t="str">
        <f aca="false">IFERROR(INDEX('BLS OEWS May2025'!$B$3:$B$1396,MATCH($A323,'BLS OEWS May2025'!$A$3:$A$1396,0)),"")</f>
        <v>Library Technicians</v>
      </c>
      <c r="C323" s="0" t="str">
        <f aca="false">INDEX('SOC Summary'!$D$3:$D$774,MATCH($A323,'SOC Summary'!$A$3:$A$774,0))</f>
        <v>Educational instruction</v>
      </c>
      <c r="D323" s="27" t="n">
        <f aca="false">INDEX('SOC Summary'!$H$3:$H$774,MATCH($A323,'SOC Summary'!$A$3:$A$774,0))</f>
        <v>0.45</v>
      </c>
      <c r="E323" s="24" t="n">
        <v>73330</v>
      </c>
      <c r="F323" s="24" t="n">
        <v>76670</v>
      </c>
      <c r="G323" s="24" t="n">
        <v>73770</v>
      </c>
      <c r="H323" s="24" t="n">
        <f aca="false">INDEX('SOC Summary'!$K$3:$K$774,MATCH($A323,'SOC Summary'!$A$3:$A$774,0))</f>
        <v>68690</v>
      </c>
      <c r="I323" s="24" t="n">
        <f aca="false">IF(ISNUMBER(E323),H323-E323,"")</f>
        <v>-4640</v>
      </c>
      <c r="J323" s="31" t="n">
        <f aca="false">IF(AND(ISNUMBER(E323),E323&gt;0),(H323-E323)/E323,"")</f>
        <v>-0.0632756034365199</v>
      </c>
      <c r="K323" s="24" t="n">
        <f aca="false">IF(ISNUMBER(G323),H323-G323,"")</f>
        <v>-5080</v>
      </c>
      <c r="L323" s="31" t="n">
        <f aca="false">IF(AND(ISNUMBER(G323),G323&gt;0),(H323-G323)/G323,"")</f>
        <v>-0.0688626813067643</v>
      </c>
      <c r="M323" s="0" t="str">
        <f aca="false">INDEX('SOC Summary'!$L$3:$L$774,MATCH($A323,'SOC Summary'!$A$3:$A$774,0))</f>
        <v>Elevated</v>
      </c>
      <c r="X323" s="26" t="n">
        <f aca="false">_xlfn.RANK.AVG(D323,$D$5:$D$776,1)</f>
        <v>597.5</v>
      </c>
      <c r="Y323" s="26" t="n">
        <f aca="false">IF(L323="","",_xlfn.RANK.AVG(L323,$L$5:$L$776,1))</f>
        <v>125</v>
      </c>
    </row>
    <row r="324" customFormat="false" ht="15" hidden="false" customHeight="true" outlineLevel="0" collapsed="false">
      <c r="A324" s="0" t="s">
        <v>1797</v>
      </c>
      <c r="B324" s="0" t="str">
        <f aca="false">IFERROR(INDEX('BLS OEWS May2025'!$B$3:$B$1396,MATCH($A324,'BLS OEWS May2025'!$A$3:$A$1396,0)),"")</f>
        <v>Couriers and Messengers</v>
      </c>
      <c r="C324" s="0" t="str">
        <f aca="false">INDEX('SOC Summary'!$D$3:$D$774,MATCH($A324,'SOC Summary'!$A$3:$A$774,0))</f>
        <v>Office support</v>
      </c>
      <c r="D324" s="27" t="n">
        <f aca="false">INDEX('SOC Summary'!$H$3:$H$774,MATCH($A324,'SOC Summary'!$A$3:$A$774,0))</f>
        <v>0.24</v>
      </c>
      <c r="E324" s="24" t="n">
        <v>75800</v>
      </c>
      <c r="F324" s="24" t="n">
        <v>72010</v>
      </c>
      <c r="G324" s="24" t="n">
        <v>71920</v>
      </c>
      <c r="H324" s="24" t="n">
        <f aca="false">INDEX('SOC Summary'!$K$3:$K$774,MATCH($A324,'SOC Summary'!$A$3:$A$774,0))</f>
        <v>68640</v>
      </c>
      <c r="I324" s="24" t="n">
        <f aca="false">IF(ISNUMBER(E324),H324-E324,"")</f>
        <v>-7160</v>
      </c>
      <c r="J324" s="31" t="n">
        <f aca="false">IF(AND(ISNUMBER(E324),E324&gt;0),(H324-E324)/E324,"")</f>
        <v>-0.0944591029023747</v>
      </c>
      <c r="K324" s="24" t="n">
        <f aca="false">IF(ISNUMBER(G324),H324-G324,"")</f>
        <v>-3280</v>
      </c>
      <c r="L324" s="31" t="n">
        <f aca="false">IF(AND(ISNUMBER(G324),G324&gt;0),(H324-G324)/G324,"")</f>
        <v>-0.0456062291434928</v>
      </c>
      <c r="M324" s="0" t="str">
        <f aca="false">INDEX('SOC Summary'!$L$3:$L$774,MATCH($A324,'SOC Summary'!$A$3:$A$774,0))</f>
        <v>Moderate</v>
      </c>
      <c r="X324" s="26" t="n">
        <f aca="false">_xlfn.RANK.AVG(D324,$D$5:$D$776,1)</f>
        <v>358.5</v>
      </c>
      <c r="Y324" s="26" t="n">
        <f aca="false">IF(L324="","",_xlfn.RANK.AVG(L324,$L$5:$L$776,1))</f>
        <v>177</v>
      </c>
    </row>
    <row r="325" customFormat="false" ht="15" hidden="false" customHeight="true" outlineLevel="0" collapsed="false">
      <c r="A325" s="0" t="s">
        <v>548</v>
      </c>
      <c r="B325" s="0" t="str">
        <f aca="false">IFERROR(INDEX('BLS OEWS May2025'!$B$3:$B$1396,MATCH($A325,'BLS OEWS May2025'!$A$3:$A$1396,0)),"")</f>
        <v>Civil Engineering Technologists and Technicians</v>
      </c>
      <c r="C325" s="0" t="str">
        <f aca="false">INDEX('SOC Summary'!$D$3:$D$774,MATCH($A325,'SOC Summary'!$A$3:$A$774,0))</f>
        <v>Engineering</v>
      </c>
      <c r="D325" s="27" t="n">
        <f aca="false">INDEX('SOC Summary'!$H$3:$H$774,MATCH($A325,'SOC Summary'!$A$3:$A$774,0))</f>
        <v>0.32</v>
      </c>
      <c r="E325" s="24" t="n">
        <v>62350</v>
      </c>
      <c r="F325" s="24" t="n">
        <v>63560</v>
      </c>
      <c r="G325" s="24" t="n">
        <v>62130</v>
      </c>
      <c r="H325" s="24" t="n">
        <f aca="false">INDEX('SOC Summary'!$K$3:$K$774,MATCH($A325,'SOC Summary'!$A$3:$A$774,0))</f>
        <v>68520</v>
      </c>
      <c r="I325" s="24" t="n">
        <f aca="false">IF(ISNUMBER(E325),H325-E325,"")</f>
        <v>6170</v>
      </c>
      <c r="J325" s="31" t="n">
        <f aca="false">IF(AND(ISNUMBER(E325),E325&gt;0),(H325-E325)/E325,"")</f>
        <v>0.0989574979951885</v>
      </c>
      <c r="K325" s="24" t="n">
        <f aca="false">IF(ISNUMBER(G325),H325-G325,"")</f>
        <v>6390</v>
      </c>
      <c r="L325" s="31" t="n">
        <f aca="false">IF(AND(ISNUMBER(G325),G325&gt;0),(H325-G325)/G325,"")</f>
        <v>0.102848865282472</v>
      </c>
      <c r="M325" s="0" t="str">
        <f aca="false">INDEX('SOC Summary'!$L$3:$L$774,MATCH($A325,'SOC Summary'!$A$3:$A$774,0))</f>
        <v>Moderate</v>
      </c>
      <c r="X325" s="26" t="n">
        <f aca="false">_xlfn.RANK.AVG(D325,$D$5:$D$776,1)</f>
        <v>436</v>
      </c>
      <c r="Y325" s="26" t="n">
        <f aca="false">IF(L325="","",_xlfn.RANK.AVG(L325,$L$5:$L$776,1))</f>
        <v>716</v>
      </c>
    </row>
    <row r="326" customFormat="false" ht="15" hidden="false" customHeight="true" outlineLevel="0" collapsed="false">
      <c r="A326" s="0" t="s">
        <v>2003</v>
      </c>
      <c r="B326" s="0" t="str">
        <f aca="false">IFERROR(INDEX('BLS OEWS May2025'!$B$3:$B$1396,MATCH($A326,'BLS OEWS May2025'!$A$3:$A$1396,0)),"")</f>
        <v>Structural Iron and Steel Workers</v>
      </c>
      <c r="C326" s="0" t="str">
        <f aca="false">INDEX('SOC Summary'!$D$3:$D$774,MATCH($A326,'SOC Summary'!$A$3:$A$774,0))</f>
        <v>Production, construction and transportation</v>
      </c>
      <c r="D326" s="27" t="n">
        <f aca="false">INDEX('SOC Summary'!$H$3:$H$774,MATCH($A326,'SOC Summary'!$A$3:$A$774,0))</f>
        <v>0</v>
      </c>
      <c r="E326" s="24" t="n">
        <v>66810</v>
      </c>
      <c r="F326" s="24" t="n">
        <v>63780</v>
      </c>
      <c r="G326" s="24" t="n">
        <v>64720</v>
      </c>
      <c r="H326" s="24" t="n">
        <f aca="false">INDEX('SOC Summary'!$K$3:$K$774,MATCH($A326,'SOC Summary'!$A$3:$A$774,0))</f>
        <v>68380</v>
      </c>
      <c r="I326" s="24" t="n">
        <f aca="false">IF(ISNUMBER(E326),H326-E326,"")</f>
        <v>1570</v>
      </c>
      <c r="J326" s="31" t="n">
        <f aca="false">IF(AND(ISNUMBER(E326),E326&gt;0),(H326-E326)/E326,"")</f>
        <v>0.0234994761263284</v>
      </c>
      <c r="K326" s="24" t="n">
        <f aca="false">IF(ISNUMBER(G326),H326-G326,"")</f>
        <v>3660</v>
      </c>
      <c r="L326" s="31" t="n">
        <f aca="false">IF(AND(ISNUMBER(G326),G326&gt;0),(H326-G326)/G326,"")</f>
        <v>0.0565512978986403</v>
      </c>
      <c r="M326" s="0" t="str">
        <f aca="false">INDEX('SOC Summary'!$L$3:$L$774,MATCH($A326,'SOC Summary'!$A$3:$A$774,0))</f>
        <v>Low</v>
      </c>
      <c r="X326" s="26" t="n">
        <f aca="false">_xlfn.RANK.AVG(D326,$D$5:$D$776,1)</f>
        <v>28.5</v>
      </c>
      <c r="Y326" s="26" t="n">
        <f aca="false">IF(L326="","",_xlfn.RANK.AVG(L326,$L$5:$L$776,1))</f>
        <v>629</v>
      </c>
    </row>
    <row r="327" customFormat="false" ht="15" hidden="false" customHeight="true" outlineLevel="0" collapsed="false">
      <c r="A327" s="0" t="s">
        <v>376</v>
      </c>
      <c r="B327" s="0" t="str">
        <f aca="false">IFERROR(INDEX('BLS OEWS May2025'!$B$3:$B$1396,MATCH($A327,'BLS OEWS May2025'!$A$3:$A$1396,0)),"")</f>
        <v>Financial Examiners</v>
      </c>
      <c r="C327" s="0" t="str">
        <f aca="false">INDEX('SOC Summary'!$D$3:$D$774,MATCH($A327,'SOC Summary'!$A$3:$A$774,0))</f>
        <v>Business and finance</v>
      </c>
      <c r="D327" s="27" t="n">
        <f aca="false">INDEX('SOC Summary'!$H$3:$H$774,MATCH($A327,'SOC Summary'!$A$3:$A$774,0))</f>
        <v>0.41</v>
      </c>
      <c r="E327" s="24" t="n">
        <v>63370</v>
      </c>
      <c r="F327" s="24" t="n">
        <v>63440</v>
      </c>
      <c r="G327" s="24" t="n">
        <v>62830</v>
      </c>
      <c r="H327" s="24" t="n">
        <f aca="false">INDEX('SOC Summary'!$K$3:$K$774,MATCH($A327,'SOC Summary'!$A$3:$A$774,0))</f>
        <v>67830</v>
      </c>
      <c r="I327" s="24" t="n">
        <f aca="false">IF(ISNUMBER(E327),H327-E327,"")</f>
        <v>4460</v>
      </c>
      <c r="J327" s="31" t="n">
        <f aca="false">IF(AND(ISNUMBER(E327),E327&gt;0),(H327-E327)/E327,"")</f>
        <v>0.0703803061385514</v>
      </c>
      <c r="K327" s="24" t="n">
        <f aca="false">IF(ISNUMBER(G327),H327-G327,"")</f>
        <v>5000</v>
      </c>
      <c r="L327" s="31" t="n">
        <f aca="false">IF(AND(ISNUMBER(G327),G327&gt;0),(H327-G327)/G327,"")</f>
        <v>0.0795798185580137</v>
      </c>
      <c r="M327" s="0" t="str">
        <f aca="false">INDEX('SOC Summary'!$L$3:$L$774,MATCH($A327,'SOC Summary'!$A$3:$A$774,0))</f>
        <v>Elevated</v>
      </c>
      <c r="X327" s="26" t="n">
        <f aca="false">_xlfn.RANK.AVG(D327,$D$5:$D$776,1)</f>
        <v>534</v>
      </c>
      <c r="Y327" s="26" t="n">
        <f aca="false">IF(L327="","",_xlfn.RANK.AVG(L327,$L$5:$L$776,1))</f>
        <v>685</v>
      </c>
    </row>
    <row r="328" customFormat="false" ht="15" hidden="false" customHeight="true" outlineLevel="0" collapsed="false">
      <c r="A328" s="0" t="s">
        <v>479</v>
      </c>
      <c r="B328" s="0" t="str">
        <f aca="false">IFERROR(INDEX('BLS OEWS May2025'!$B$3:$B$1396,MATCH($A328,'BLS OEWS May2025'!$A$3:$A$1396,0)),"")</f>
        <v>Aerospace Engineers</v>
      </c>
      <c r="C328" s="0" t="str">
        <f aca="false">INDEX('SOC Summary'!$D$3:$D$774,MATCH($A328,'SOC Summary'!$A$3:$A$774,0))</f>
        <v>Engineering</v>
      </c>
      <c r="D328" s="27" t="n">
        <f aca="false">INDEX('SOC Summary'!$H$3:$H$774,MATCH($A328,'SOC Summary'!$A$3:$A$774,0))</f>
        <v>0.49</v>
      </c>
      <c r="E328" s="24" t="n">
        <v>61580</v>
      </c>
      <c r="F328" s="24" t="n">
        <v>66660</v>
      </c>
      <c r="G328" s="24" t="n">
        <v>68440</v>
      </c>
      <c r="H328" s="24" t="n">
        <f aca="false">INDEX('SOC Summary'!$K$3:$K$774,MATCH($A328,'SOC Summary'!$A$3:$A$774,0))</f>
        <v>67710</v>
      </c>
      <c r="I328" s="24" t="n">
        <f aca="false">IF(ISNUMBER(E328),H328-E328,"")</f>
        <v>6130</v>
      </c>
      <c r="J328" s="31" t="n">
        <f aca="false">IF(AND(ISNUMBER(E328),E328&gt;0),(H328-E328)/E328,"")</f>
        <v>0.0995453069178305</v>
      </c>
      <c r="K328" s="24" t="n">
        <f aca="false">IF(ISNUMBER(G328),H328-G328,"")</f>
        <v>-730</v>
      </c>
      <c r="L328" s="31" t="n">
        <f aca="false">IF(AND(ISNUMBER(G328),G328&gt;0),(H328-G328)/G328,"")</f>
        <v>-0.010666277030976</v>
      </c>
      <c r="M328" s="0" t="str">
        <f aca="false">INDEX('SOC Summary'!$L$3:$L$774,MATCH($A328,'SOC Summary'!$A$3:$A$774,0))</f>
        <v>Elevated</v>
      </c>
      <c r="X328" s="26" t="n">
        <f aca="false">_xlfn.RANK.AVG(D328,$D$5:$D$776,1)</f>
        <v>643.5</v>
      </c>
      <c r="Y328" s="26" t="n">
        <f aca="false">IF(L328="","",_xlfn.RANK.AVG(L328,$L$5:$L$776,1))</f>
        <v>318</v>
      </c>
    </row>
    <row r="329" customFormat="false" ht="15" hidden="false" customHeight="true" outlineLevel="0" collapsed="false">
      <c r="A329" s="0" t="s">
        <v>1181</v>
      </c>
      <c r="B329" s="0" t="str">
        <f aca="false">IFERROR(INDEX('BLS OEWS May2025'!$B$3:$B$1396,MATCH($A329,'BLS OEWS May2025'!$A$3:$A$1396,0)),"")</f>
        <v>General Internal Medicine Physicians</v>
      </c>
      <c r="C329" s="0" t="str">
        <f aca="false">INDEX('SOC Summary'!$D$3:$D$774,MATCH($A329,'SOC Summary'!$A$3:$A$774,0))</f>
        <v>Health care</v>
      </c>
      <c r="D329" s="27" t="n">
        <f aca="false">INDEX('SOC Summary'!$H$3:$H$774,MATCH($A329,'SOC Summary'!$A$3:$A$774,0))</f>
        <v>0.31</v>
      </c>
      <c r="E329" s="24" t="n">
        <v>67220</v>
      </c>
      <c r="F329" s="24" t="n">
        <v>67210</v>
      </c>
      <c r="G329" s="24" t="n">
        <v>66640</v>
      </c>
      <c r="H329" s="24" t="n">
        <f aca="false">INDEX('SOC Summary'!$K$3:$K$774,MATCH($A329,'SOC Summary'!$A$3:$A$774,0))</f>
        <v>67150</v>
      </c>
      <c r="I329" s="24" t="n">
        <f aca="false">IF(ISNUMBER(E329),H329-E329,"")</f>
        <v>-70</v>
      </c>
      <c r="J329" s="31" t="n">
        <f aca="false">IF(AND(ISNUMBER(E329),E329&gt;0),(H329-E329)/E329,"")</f>
        <v>-0.00104135673906575</v>
      </c>
      <c r="K329" s="24" t="n">
        <f aca="false">IF(ISNUMBER(G329),H329-G329,"")</f>
        <v>510</v>
      </c>
      <c r="L329" s="31" t="n">
        <f aca="false">IF(AND(ISNUMBER(G329),G329&gt;0),(H329-G329)/G329,"")</f>
        <v>0.0076530612244898</v>
      </c>
      <c r="M329" s="0" t="str">
        <f aca="false">INDEX('SOC Summary'!$L$3:$L$774,MATCH($A329,'SOC Summary'!$A$3:$A$774,0))</f>
        <v>Moderate</v>
      </c>
      <c r="X329" s="26" t="n">
        <f aca="false">_xlfn.RANK.AVG(D329,$D$5:$D$776,1)</f>
        <v>426.5</v>
      </c>
      <c r="Y329" s="26" t="n">
        <f aca="false">IF(L329="","",_xlfn.RANK.AVG(L329,$L$5:$L$776,1))</f>
        <v>397</v>
      </c>
    </row>
    <row r="330" customFormat="false" ht="15" hidden="false" customHeight="true" outlineLevel="0" collapsed="false">
      <c r="A330" s="0" t="s">
        <v>418</v>
      </c>
      <c r="B330" s="0" t="str">
        <f aca="false">IFERROR(INDEX('BLS OEWS May2025'!$B$3:$B$1396,MATCH($A330,'BLS OEWS May2025'!$A$3:$A$1396,0)),"")</f>
        <v>Database Architects</v>
      </c>
      <c r="C330" s="0" t="str">
        <f aca="false">INDEX('SOC Summary'!$D$3:$D$774,MATCH($A330,'SOC Summary'!$A$3:$A$774,0))</f>
        <v>Computer and math</v>
      </c>
      <c r="D330" s="27" t="n">
        <f aca="false">INDEX('SOC Summary'!$H$3:$H$774,MATCH($A330,'SOC Summary'!$A$3:$A$774,0))</f>
        <v>0.63</v>
      </c>
      <c r="E330" s="24" t="n">
        <v>62470</v>
      </c>
      <c r="F330" s="24" t="n">
        <v>59920</v>
      </c>
      <c r="G330" s="24" t="n">
        <v>64770</v>
      </c>
      <c r="H330" s="24" t="n">
        <f aca="false">INDEX('SOC Summary'!$K$3:$K$774,MATCH($A330,'SOC Summary'!$A$3:$A$774,0))</f>
        <v>67140</v>
      </c>
      <c r="I330" s="24" t="n">
        <f aca="false">IF(ISNUMBER(E330),H330-E330,"")</f>
        <v>4670</v>
      </c>
      <c r="J330" s="31" t="n">
        <f aca="false">IF(AND(ISNUMBER(E330),E330&gt;0),(H330-E330)/E330,"")</f>
        <v>0.0747558828237554</v>
      </c>
      <c r="K330" s="24" t="n">
        <f aca="false">IF(ISNUMBER(G330),H330-G330,"")</f>
        <v>2370</v>
      </c>
      <c r="L330" s="31" t="n">
        <f aca="false">IF(AND(ISNUMBER(G330),G330&gt;0),(H330-G330)/G330,"")</f>
        <v>0.0365910143584993</v>
      </c>
      <c r="M330" s="0" t="str">
        <f aca="false">INDEX('SOC Summary'!$L$3:$L$774,MATCH($A330,'SOC Summary'!$A$3:$A$774,0))</f>
        <v>High</v>
      </c>
      <c r="X330" s="26" t="n">
        <f aca="false">_xlfn.RANK.AVG(D330,$D$5:$D$776,1)</f>
        <v>739.5</v>
      </c>
      <c r="Y330" s="26" t="n">
        <f aca="false">IF(L330="","",_xlfn.RANK.AVG(L330,$L$5:$L$776,1))</f>
        <v>556</v>
      </c>
    </row>
    <row r="331" customFormat="false" ht="15" hidden="false" customHeight="true" outlineLevel="0" collapsed="false">
      <c r="A331" s="0" t="s">
        <v>2304</v>
      </c>
      <c r="B331" s="0" t="str">
        <f aca="false">IFERROR(INDEX('BLS OEWS May2025'!$B$3:$B$1396,MATCH($A331,'BLS OEWS May2025'!$A$3:$A$1396,0)),"")</f>
        <v>Grinding, Lapping, Polishing, and Buffing Machine Tool Setters, Operators, and Tenders, Metal and Plastic</v>
      </c>
      <c r="C331" s="0" t="str">
        <f aca="false">INDEX('SOC Summary'!$D$3:$D$774,MATCH($A331,'SOC Summary'!$A$3:$A$774,0))</f>
        <v>Production, construction and transportation</v>
      </c>
      <c r="D331" s="27" t="n">
        <f aca="false">INDEX('SOC Summary'!$H$3:$H$774,MATCH($A331,'SOC Summary'!$A$3:$A$774,0))</f>
        <v>0.09</v>
      </c>
      <c r="E331" s="24" t="n">
        <v>73800</v>
      </c>
      <c r="F331" s="24" t="n">
        <v>75260</v>
      </c>
      <c r="G331" s="24" t="n">
        <v>70110</v>
      </c>
      <c r="H331" s="24" t="n">
        <f aca="false">INDEX('SOC Summary'!$K$3:$K$774,MATCH($A331,'SOC Summary'!$A$3:$A$774,0))</f>
        <v>67000</v>
      </c>
      <c r="I331" s="24" t="n">
        <f aca="false">IF(ISNUMBER(E331),H331-E331,"")</f>
        <v>-6800</v>
      </c>
      <c r="J331" s="31" t="n">
        <f aca="false">IF(AND(ISNUMBER(E331),E331&gt;0),(H331-E331)/E331,"")</f>
        <v>-0.0921409214092141</v>
      </c>
      <c r="K331" s="24" t="n">
        <f aca="false">IF(ISNUMBER(G331),H331-G331,"")</f>
        <v>-3110</v>
      </c>
      <c r="L331" s="31" t="n">
        <f aca="false">IF(AND(ISNUMBER(G331),G331&gt;0),(H331-G331)/G331,"")</f>
        <v>-0.044358864641278</v>
      </c>
      <c r="M331" s="0" t="str">
        <f aca="false">INDEX('SOC Summary'!$L$3:$L$774,MATCH($A331,'SOC Summary'!$A$3:$A$774,0))</f>
        <v>Low</v>
      </c>
      <c r="X331" s="26" t="n">
        <f aca="false">_xlfn.RANK.AVG(D331,$D$5:$D$776,1)</f>
        <v>160</v>
      </c>
      <c r="Y331" s="26" t="n">
        <f aca="false">IF(L331="","",_xlfn.RANK.AVG(L331,$L$5:$L$776,1))</f>
        <v>180</v>
      </c>
    </row>
    <row r="332" customFormat="false" ht="15" hidden="false" customHeight="true" outlineLevel="0" collapsed="false">
      <c r="A332" s="0" t="s">
        <v>722</v>
      </c>
      <c r="B332" s="0" t="str">
        <f aca="false">IFERROR(INDEX('BLS OEWS May2025'!$B$3:$B$1396,MATCH($A332,'BLS OEWS May2025'!$A$3:$A$1396,0)),"")</f>
        <v>Marriage and Family Therapists</v>
      </c>
      <c r="C332" s="0" t="str">
        <f aca="false">INDEX('SOC Summary'!$D$3:$D$774,MATCH($A332,'SOC Summary'!$A$3:$A$774,0))</f>
        <v>Services and other</v>
      </c>
      <c r="D332" s="27" t="n">
        <f aca="false">INDEX('SOC Summary'!$H$3:$H$774,MATCH($A332,'SOC Summary'!$A$3:$A$774,0))</f>
        <v>0.48</v>
      </c>
      <c r="E332" s="24" t="n">
        <v>62080</v>
      </c>
      <c r="F332" s="24" t="n">
        <v>63340</v>
      </c>
      <c r="G332" s="24" t="n">
        <v>65870</v>
      </c>
      <c r="H332" s="24" t="n">
        <f aca="false">INDEX('SOC Summary'!$K$3:$K$774,MATCH($A332,'SOC Summary'!$A$3:$A$774,0))</f>
        <v>66740</v>
      </c>
      <c r="I332" s="24" t="n">
        <f aca="false">IF(ISNUMBER(E332),H332-E332,"")</f>
        <v>4660</v>
      </c>
      <c r="J332" s="31" t="n">
        <f aca="false">IF(AND(ISNUMBER(E332),E332&gt;0),(H332-E332)/E332,"")</f>
        <v>0.0750644329896907</v>
      </c>
      <c r="K332" s="24" t="n">
        <f aca="false">IF(ISNUMBER(G332),H332-G332,"")</f>
        <v>870</v>
      </c>
      <c r="L332" s="31" t="n">
        <f aca="false">IF(AND(ISNUMBER(G332),G332&gt;0),(H332-G332)/G332,"")</f>
        <v>0.0132078336116593</v>
      </c>
      <c r="M332" s="0" t="str">
        <f aca="false">INDEX('SOC Summary'!$L$3:$L$774,MATCH($A332,'SOC Summary'!$A$3:$A$774,0))</f>
        <v>Elevated</v>
      </c>
      <c r="X332" s="26" t="n">
        <f aca="false">_xlfn.RANK.AVG(D332,$D$5:$D$776,1)</f>
        <v>633.5</v>
      </c>
      <c r="Y332" s="26" t="n">
        <f aca="false">IF(L332="","",_xlfn.RANK.AVG(L332,$L$5:$L$776,1))</f>
        <v>430</v>
      </c>
    </row>
    <row r="333" customFormat="false" ht="15" hidden="false" customHeight="true" outlineLevel="0" collapsed="false">
      <c r="A333" s="0" t="s">
        <v>2201</v>
      </c>
      <c r="B333" s="0" t="str">
        <f aca="false">IFERROR(INDEX('BLS OEWS May2025'!$B$3:$B$1396,MATCH($A333,'BLS OEWS May2025'!$A$3:$A$1396,0)),"")</f>
        <v>Medical Equipment Repairers</v>
      </c>
      <c r="C333" s="0" t="str">
        <f aca="false">INDEX('SOC Summary'!$D$3:$D$774,MATCH($A333,'SOC Summary'!$A$3:$A$774,0))</f>
        <v>Services and other</v>
      </c>
      <c r="D333" s="27" t="n">
        <f aca="false">INDEX('SOC Summary'!$H$3:$H$774,MATCH($A333,'SOC Summary'!$A$3:$A$774,0))</f>
        <v>0.23</v>
      </c>
      <c r="E333" s="24" t="n">
        <v>58830</v>
      </c>
      <c r="F333" s="24" t="n">
        <v>64400</v>
      </c>
      <c r="G333" s="24" t="n">
        <v>60830</v>
      </c>
      <c r="H333" s="24" t="n">
        <f aca="false">INDEX('SOC Summary'!$K$3:$K$774,MATCH($A333,'SOC Summary'!$A$3:$A$774,0))</f>
        <v>65990</v>
      </c>
      <c r="I333" s="24" t="n">
        <f aca="false">IF(ISNUMBER(E333),H333-E333,"")</f>
        <v>7160</v>
      </c>
      <c r="J333" s="31" t="n">
        <f aca="false">IF(AND(ISNUMBER(E333),E333&gt;0),(H333-E333)/E333,"")</f>
        <v>0.12170661227265</v>
      </c>
      <c r="K333" s="24" t="n">
        <f aca="false">IF(ISNUMBER(G333),H333-G333,"")</f>
        <v>5160</v>
      </c>
      <c r="L333" s="31" t="n">
        <f aca="false">IF(AND(ISNUMBER(G333),G333&gt;0),(H333-G333)/G333,"")</f>
        <v>0.0848265658392241</v>
      </c>
      <c r="M333" s="0" t="str">
        <f aca="false">INDEX('SOC Summary'!$L$3:$L$774,MATCH($A333,'SOC Summary'!$A$3:$A$774,0))</f>
        <v>Moderate</v>
      </c>
      <c r="X333" s="26" t="n">
        <f aca="false">_xlfn.RANK.AVG(D333,$D$5:$D$776,1)</f>
        <v>347.5</v>
      </c>
      <c r="Y333" s="26" t="n">
        <f aca="false">IF(L333="","",_xlfn.RANK.AVG(L333,$L$5:$L$776,1))</f>
        <v>695</v>
      </c>
    </row>
    <row r="334" customFormat="false" ht="15" hidden="false" customHeight="true" outlineLevel="0" collapsed="false">
      <c r="A334" s="0" t="s">
        <v>742</v>
      </c>
      <c r="B334" s="0" t="str">
        <f aca="false">IFERROR(INDEX('BLS OEWS May2025'!$B$3:$B$1396,MATCH($A334,'BLS OEWS May2025'!$A$3:$A$1396,0)),"")</f>
        <v>Health Education Specialists</v>
      </c>
      <c r="C334" s="0" t="str">
        <f aca="false">INDEX('SOC Summary'!$D$3:$D$774,MATCH($A334,'SOC Summary'!$A$3:$A$774,0))</f>
        <v>Services and other</v>
      </c>
      <c r="D334" s="27" t="n">
        <f aca="false">INDEX('SOC Summary'!$H$3:$H$774,MATCH($A334,'SOC Summary'!$A$3:$A$774,0))</f>
        <v>0.66</v>
      </c>
      <c r="E334" s="24" t="n">
        <v>56190</v>
      </c>
      <c r="F334" s="24" t="n">
        <v>57800</v>
      </c>
      <c r="G334" s="24" t="n">
        <v>65150</v>
      </c>
      <c r="H334" s="24" t="n">
        <f aca="false">INDEX('SOC Summary'!$K$3:$K$774,MATCH($A334,'SOC Summary'!$A$3:$A$774,0))</f>
        <v>65690</v>
      </c>
      <c r="I334" s="24" t="n">
        <f aca="false">IF(ISNUMBER(E334),H334-E334,"")</f>
        <v>9500</v>
      </c>
      <c r="J334" s="31" t="n">
        <f aca="false">IF(AND(ISNUMBER(E334),E334&gt;0),(H334-E334)/E334,"")</f>
        <v>0.169069229400249</v>
      </c>
      <c r="K334" s="24" t="n">
        <f aca="false">IF(ISNUMBER(G334),H334-G334,"")</f>
        <v>540</v>
      </c>
      <c r="L334" s="31" t="n">
        <f aca="false">IF(AND(ISNUMBER(G334),G334&gt;0),(H334-G334)/G334,"")</f>
        <v>0.00828856485034536</v>
      </c>
      <c r="M334" s="0" t="str">
        <f aca="false">INDEX('SOC Summary'!$L$3:$L$774,MATCH($A334,'SOC Summary'!$A$3:$A$774,0))</f>
        <v>High</v>
      </c>
      <c r="X334" s="26" t="n">
        <f aca="false">_xlfn.RANK.AVG(D334,$D$5:$D$776,1)</f>
        <v>750</v>
      </c>
      <c r="Y334" s="26" t="n">
        <f aca="false">IF(L334="","",_xlfn.RANK.AVG(L334,$L$5:$L$776,1))</f>
        <v>401</v>
      </c>
    </row>
    <row r="335" customFormat="false" ht="15" hidden="false" customHeight="true" outlineLevel="0" collapsed="false">
      <c r="A335" s="0" t="s">
        <v>2102</v>
      </c>
      <c r="B335" s="0" t="str">
        <f aca="false">IFERROR(INDEX('BLS OEWS May2025'!$B$3:$B$1396,MATCH($A335,'BLS OEWS May2025'!$A$3:$A$1396,0)),"")</f>
        <v>Computer, Automated Teller, and Office Machine Repairers</v>
      </c>
      <c r="C335" s="0" t="str">
        <f aca="false">INDEX('SOC Summary'!$D$3:$D$774,MATCH($A335,'SOC Summary'!$A$3:$A$774,0))</f>
        <v>Services and other</v>
      </c>
      <c r="D335" s="27" t="n">
        <f aca="false">INDEX('SOC Summary'!$H$3:$H$774,MATCH($A335,'SOC Summary'!$A$3:$A$774,0))</f>
        <v>0.28</v>
      </c>
      <c r="E335" s="24" t="n">
        <v>81440</v>
      </c>
      <c r="F335" s="24" t="n">
        <v>77580</v>
      </c>
      <c r="G335" s="24" t="n">
        <v>73010</v>
      </c>
      <c r="H335" s="24" t="n">
        <f aca="false">INDEX('SOC Summary'!$K$3:$K$774,MATCH($A335,'SOC Summary'!$A$3:$A$774,0))</f>
        <v>65600</v>
      </c>
      <c r="I335" s="24" t="n">
        <f aca="false">IF(ISNUMBER(E335),H335-E335,"")</f>
        <v>-15840</v>
      </c>
      <c r="J335" s="31" t="n">
        <f aca="false">IF(AND(ISNUMBER(E335),E335&gt;0),(H335-E335)/E335,"")</f>
        <v>-0.194499017681729</v>
      </c>
      <c r="K335" s="24" t="n">
        <f aca="false">IF(ISNUMBER(G335),H335-G335,"")</f>
        <v>-7410</v>
      </c>
      <c r="L335" s="31" t="n">
        <f aca="false">IF(AND(ISNUMBER(G335),G335&gt;0),(H335-G335)/G335,"")</f>
        <v>-0.101492946171757</v>
      </c>
      <c r="M335" s="0" t="str">
        <f aca="false">INDEX('SOC Summary'!$L$3:$L$774,MATCH($A335,'SOC Summary'!$A$3:$A$774,0))</f>
        <v>Moderate</v>
      </c>
      <c r="X335" s="26" t="n">
        <f aca="false">_xlfn.RANK.AVG(D335,$D$5:$D$776,1)</f>
        <v>397.5</v>
      </c>
      <c r="Y335" s="26" t="n">
        <f aca="false">IF(L335="","",_xlfn.RANK.AVG(L335,$L$5:$L$776,1))</f>
        <v>74</v>
      </c>
    </row>
    <row r="336" customFormat="false" ht="15" hidden="false" customHeight="true" outlineLevel="0" collapsed="false">
      <c r="A336" s="0" t="s">
        <v>2117</v>
      </c>
      <c r="B336" s="0" t="str">
        <f aca="false">IFERROR(INDEX('BLS OEWS May2025'!$B$3:$B$1396,MATCH($A336,'BLS OEWS May2025'!$A$3:$A$1396,0)),"")</f>
        <v>Electrical and Electronics Repairers, Commercial and Industrial Equipment</v>
      </c>
      <c r="C336" s="0" t="str">
        <f aca="false">INDEX('SOC Summary'!$D$3:$D$774,MATCH($A336,'SOC Summary'!$A$3:$A$774,0))</f>
        <v>Services and other</v>
      </c>
      <c r="D336" s="27" t="n">
        <f aca="false">INDEX('SOC Summary'!$H$3:$H$774,MATCH($A336,'SOC Summary'!$A$3:$A$774,0))</f>
        <v>0.27</v>
      </c>
      <c r="E336" s="24" t="n">
        <v>51650</v>
      </c>
      <c r="F336" s="24" t="n">
        <v>58320</v>
      </c>
      <c r="G336" s="24" t="n">
        <v>59990</v>
      </c>
      <c r="H336" s="24" t="n">
        <f aca="false">INDEX('SOC Summary'!$K$3:$K$774,MATCH($A336,'SOC Summary'!$A$3:$A$774,0))</f>
        <v>65010</v>
      </c>
      <c r="I336" s="24" t="n">
        <f aca="false">IF(ISNUMBER(E336),H336-E336,"")</f>
        <v>13360</v>
      </c>
      <c r="J336" s="31" t="n">
        <f aca="false">IF(AND(ISNUMBER(E336),E336&gt;0),(H336-E336)/E336,"")</f>
        <v>0.258664085188771</v>
      </c>
      <c r="K336" s="24" t="n">
        <f aca="false">IF(ISNUMBER(G336),H336-G336,"")</f>
        <v>5020</v>
      </c>
      <c r="L336" s="31" t="n">
        <f aca="false">IF(AND(ISNUMBER(G336),G336&gt;0),(H336-G336)/G336,"")</f>
        <v>0.0836806134355726</v>
      </c>
      <c r="M336" s="0" t="str">
        <f aca="false">INDEX('SOC Summary'!$L$3:$L$774,MATCH($A336,'SOC Summary'!$A$3:$A$774,0))</f>
        <v>Moderate</v>
      </c>
      <c r="X336" s="26" t="n">
        <f aca="false">_xlfn.RANK.AVG(D336,$D$5:$D$776,1)</f>
        <v>386</v>
      </c>
      <c r="Y336" s="26" t="n">
        <f aca="false">IF(L336="","",_xlfn.RANK.AVG(L336,$L$5:$L$776,1))</f>
        <v>694</v>
      </c>
    </row>
    <row r="337" customFormat="false" ht="15" hidden="false" customHeight="true" outlineLevel="0" collapsed="false">
      <c r="A337" s="0" t="s">
        <v>321</v>
      </c>
      <c r="B337" s="0" t="str">
        <f aca="false">IFERROR(INDEX('BLS OEWS May2025'!$B$3:$B$1396,MATCH($A337,'BLS OEWS May2025'!$A$3:$A$1396,0)),"")</f>
        <v>Labor Relations Specialists</v>
      </c>
      <c r="C337" s="0" t="str">
        <f aca="false">INDEX('SOC Summary'!$D$3:$D$774,MATCH($A337,'SOC Summary'!$A$3:$A$774,0))</f>
        <v>Business and finance</v>
      </c>
      <c r="D337" s="27" t="n">
        <f aca="false">INDEX('SOC Summary'!$H$3:$H$774,MATCH($A337,'SOC Summary'!$A$3:$A$774,0))</f>
        <v>0.55</v>
      </c>
      <c r="E337" s="24" t="n">
        <v>62200</v>
      </c>
      <c r="F337" s="24" t="n">
        <v>62800</v>
      </c>
      <c r="G337" s="24" t="n">
        <v>64590</v>
      </c>
      <c r="H337" s="24" t="n">
        <f aca="false">INDEX('SOC Summary'!$K$3:$K$774,MATCH($A337,'SOC Summary'!$A$3:$A$774,0))</f>
        <v>64810</v>
      </c>
      <c r="I337" s="24" t="n">
        <f aca="false">IF(ISNUMBER(E337),H337-E337,"")</f>
        <v>2610</v>
      </c>
      <c r="J337" s="31" t="n">
        <f aca="false">IF(AND(ISNUMBER(E337),E337&gt;0),(H337-E337)/E337,"")</f>
        <v>0.0419614147909968</v>
      </c>
      <c r="K337" s="24" t="n">
        <f aca="false">IF(ISNUMBER(G337),H337-G337,"")</f>
        <v>220</v>
      </c>
      <c r="L337" s="31" t="n">
        <f aca="false">IF(AND(ISNUMBER(G337),G337&gt;0),(H337-G337)/G337,"")</f>
        <v>0.00340610001548227</v>
      </c>
      <c r="M337" s="0" t="str">
        <f aca="false">INDEX('SOC Summary'!$L$3:$L$774,MATCH($A337,'SOC Summary'!$A$3:$A$774,0))</f>
        <v>High</v>
      </c>
      <c r="X337" s="26" t="n">
        <f aca="false">_xlfn.RANK.AVG(D337,$D$5:$D$776,1)</f>
        <v>691</v>
      </c>
      <c r="Y337" s="26" t="n">
        <f aca="false">IF(L337="","",_xlfn.RANK.AVG(L337,$L$5:$L$776,1))</f>
        <v>373</v>
      </c>
    </row>
    <row r="338" customFormat="false" ht="15" hidden="false" customHeight="true" outlineLevel="0" collapsed="false">
      <c r="A338" s="0" t="s">
        <v>1668</v>
      </c>
      <c r="B338" s="0" t="str">
        <f aca="false">IFERROR(INDEX('BLS OEWS May2025'!$B$3:$B$1396,MATCH($A338,'BLS OEWS May2025'!$A$3:$A$1396,0)),"")</f>
        <v>Demonstrators and Product Promoters</v>
      </c>
      <c r="C338" s="0" t="str">
        <f aca="false">INDEX('SOC Summary'!$D$3:$D$774,MATCH($A338,'SOC Summary'!$A$3:$A$774,0))</f>
        <v>Sales</v>
      </c>
      <c r="D338" s="27" t="n">
        <f aca="false">INDEX('SOC Summary'!$H$3:$H$774,MATCH($A338,'SOC Summary'!$A$3:$A$774,0))</f>
        <v>0.45</v>
      </c>
      <c r="E338" s="24" t="n">
        <v>43410</v>
      </c>
      <c r="F338" s="24" t="n">
        <v>50790</v>
      </c>
      <c r="G338" s="24" t="n">
        <v>64770</v>
      </c>
      <c r="H338" s="24" t="n">
        <f aca="false">INDEX('SOC Summary'!$K$3:$K$774,MATCH($A338,'SOC Summary'!$A$3:$A$774,0))</f>
        <v>64520</v>
      </c>
      <c r="I338" s="24" t="n">
        <f aca="false">IF(ISNUMBER(E338),H338-E338,"")</f>
        <v>21110</v>
      </c>
      <c r="J338" s="31" t="n">
        <f aca="false">IF(AND(ISNUMBER(E338),E338&gt;0),(H338-E338)/E338,"")</f>
        <v>0.486293480764801</v>
      </c>
      <c r="K338" s="24" t="n">
        <f aca="false">IF(ISNUMBER(G338),H338-G338,"")</f>
        <v>-250</v>
      </c>
      <c r="L338" s="31" t="n">
        <f aca="false">IF(AND(ISNUMBER(G338),G338&gt;0),(H338-G338)/G338,"")</f>
        <v>-0.00385981164119191</v>
      </c>
      <c r="M338" s="0" t="str">
        <f aca="false">INDEX('SOC Summary'!$L$3:$L$774,MATCH($A338,'SOC Summary'!$A$3:$A$774,0))</f>
        <v>Elevated</v>
      </c>
      <c r="X338" s="26" t="n">
        <f aca="false">_xlfn.RANK.AVG(D338,$D$5:$D$776,1)</f>
        <v>597.5</v>
      </c>
      <c r="Y338" s="26" t="n">
        <f aca="false">IF(L338="","",_xlfn.RANK.AVG(L338,$L$5:$L$776,1))</f>
        <v>342</v>
      </c>
    </row>
    <row r="339" customFormat="false" ht="15" hidden="false" customHeight="true" outlineLevel="0" collapsed="false">
      <c r="A339" s="0" t="s">
        <v>363</v>
      </c>
      <c r="B339" s="0" t="str">
        <f aca="false">IFERROR(INDEX('BLS OEWS May2025'!$B$3:$B$1396,MATCH($A339,'BLS OEWS May2025'!$A$3:$A$1396,0)),"")</f>
        <v>Credit Analysts</v>
      </c>
      <c r="C339" s="0" t="str">
        <f aca="false">INDEX('SOC Summary'!$D$3:$D$774,MATCH($A339,'SOC Summary'!$A$3:$A$774,0))</f>
        <v>Business and finance</v>
      </c>
      <c r="D339" s="27" t="n">
        <f aca="false">INDEX('SOC Summary'!$H$3:$H$774,MATCH($A339,'SOC Summary'!$A$3:$A$774,0))</f>
        <v>0.58</v>
      </c>
      <c r="E339" s="24" t="n">
        <v>71960</v>
      </c>
      <c r="F339" s="24" t="n">
        <v>73200</v>
      </c>
      <c r="G339" s="24" t="n">
        <v>67370</v>
      </c>
      <c r="H339" s="24" t="n">
        <f aca="false">INDEX('SOC Summary'!$K$3:$K$774,MATCH($A339,'SOC Summary'!$A$3:$A$774,0))</f>
        <v>64390</v>
      </c>
      <c r="I339" s="24" t="n">
        <f aca="false">IF(ISNUMBER(E339),H339-E339,"")</f>
        <v>-7570</v>
      </c>
      <c r="J339" s="31" t="n">
        <f aca="false">IF(AND(ISNUMBER(E339),E339&gt;0),(H339-E339)/E339,"")</f>
        <v>-0.105197331851028</v>
      </c>
      <c r="K339" s="24" t="n">
        <f aca="false">IF(ISNUMBER(G339),H339-G339,"")</f>
        <v>-2980</v>
      </c>
      <c r="L339" s="31" t="n">
        <f aca="false">IF(AND(ISNUMBER(G339),G339&gt;0),(H339-G339)/G339,"")</f>
        <v>-0.044233338281134</v>
      </c>
      <c r="M339" s="0" t="str">
        <f aca="false">INDEX('SOC Summary'!$L$3:$L$774,MATCH($A339,'SOC Summary'!$A$3:$A$774,0))</f>
        <v>High</v>
      </c>
      <c r="X339" s="26" t="n">
        <f aca="false">_xlfn.RANK.AVG(D339,$D$5:$D$776,1)</f>
        <v>715.5</v>
      </c>
      <c r="Y339" s="26" t="n">
        <f aca="false">IF(L339="","",_xlfn.RANK.AVG(L339,$L$5:$L$776,1))</f>
        <v>181</v>
      </c>
    </row>
    <row r="340" customFormat="false" ht="15" hidden="false" customHeight="true" outlineLevel="0" collapsed="false">
      <c r="A340" s="0" t="s">
        <v>648</v>
      </c>
      <c r="B340" s="0" t="str">
        <f aca="false">IFERROR(INDEX('BLS OEWS May2025'!$B$3:$B$1396,MATCH($A340,'BLS OEWS May2025'!$A$3:$A$1396,0)),"")</f>
        <v>School Psychologists</v>
      </c>
      <c r="C340" s="0" t="str">
        <f aca="false">INDEX('SOC Summary'!$D$3:$D$774,MATCH($A340,'SOC Summary'!$A$3:$A$774,0))</f>
        <v>Life, physical, and social science</v>
      </c>
      <c r="D340" s="27" t="n">
        <f aca="false">INDEX('SOC Summary'!$H$3:$H$774,MATCH($A340,'SOC Summary'!$A$3:$A$774,0))</f>
        <v>0.37</v>
      </c>
      <c r="E340" s="24" t="n">
        <v>60250</v>
      </c>
      <c r="F340" s="24" t="n">
        <v>62790</v>
      </c>
      <c r="G340" s="24" t="n">
        <v>63830</v>
      </c>
      <c r="H340" s="24" t="n">
        <f aca="false">INDEX('SOC Summary'!$K$3:$K$774,MATCH($A340,'SOC Summary'!$A$3:$A$774,0))</f>
        <v>63940</v>
      </c>
      <c r="I340" s="24" t="n">
        <f aca="false">IF(ISNUMBER(E340),H340-E340,"")</f>
        <v>3690</v>
      </c>
      <c r="J340" s="31" t="n">
        <f aca="false">IF(AND(ISNUMBER(E340),E340&gt;0),(H340-E340)/E340,"")</f>
        <v>0.0612448132780083</v>
      </c>
      <c r="K340" s="24" t="n">
        <f aca="false">IF(ISNUMBER(G340),H340-G340,"")</f>
        <v>110</v>
      </c>
      <c r="L340" s="31" t="n">
        <f aca="false">IF(AND(ISNUMBER(G340),G340&gt;0),(H340-G340)/G340,"")</f>
        <v>0.00172332758890804</v>
      </c>
      <c r="M340" s="0" t="str">
        <f aca="false">INDEX('SOC Summary'!$L$3:$L$774,MATCH($A340,'SOC Summary'!$A$3:$A$774,0))</f>
        <v>Elevated</v>
      </c>
      <c r="X340" s="26" t="n">
        <f aca="false">_xlfn.RANK.AVG(D340,$D$5:$D$776,1)</f>
        <v>482.5</v>
      </c>
      <c r="Y340" s="26" t="n">
        <f aca="false">IF(L340="","",_xlfn.RANK.AVG(L340,$L$5:$L$776,1))</f>
        <v>365</v>
      </c>
    </row>
    <row r="341" customFormat="false" ht="15" hidden="false" customHeight="true" outlineLevel="0" collapsed="false">
      <c r="A341" s="0" t="s">
        <v>372</v>
      </c>
      <c r="B341" s="0" t="str">
        <f aca="false">IFERROR(INDEX('BLS OEWS May2025'!$B$3:$B$1396,MATCH($A341,'BLS OEWS May2025'!$A$3:$A$1396,0)),"")</f>
        <v>Financial Risk Specialists</v>
      </c>
      <c r="C341" s="0" t="str">
        <f aca="false">INDEX('SOC Summary'!$D$3:$D$774,MATCH($A341,'SOC Summary'!$A$3:$A$774,0))</f>
        <v>Business and finance</v>
      </c>
      <c r="D341" s="27" t="n">
        <f aca="false">INDEX('SOC Summary'!$H$3:$H$774,MATCH($A341,'SOC Summary'!$A$3:$A$774,0))</f>
        <v>0.57</v>
      </c>
      <c r="E341" s="24" t="n">
        <v>55800</v>
      </c>
      <c r="F341" s="24" t="n">
        <v>55290</v>
      </c>
      <c r="G341" s="24" t="n">
        <v>56320</v>
      </c>
      <c r="H341" s="24" t="n">
        <f aca="false">INDEX('SOC Summary'!$K$3:$K$774,MATCH($A341,'SOC Summary'!$A$3:$A$774,0))</f>
        <v>63850</v>
      </c>
      <c r="I341" s="24" t="n">
        <f aca="false">IF(ISNUMBER(E341),H341-E341,"")</f>
        <v>8050</v>
      </c>
      <c r="J341" s="31" t="n">
        <f aca="false">IF(AND(ISNUMBER(E341),E341&gt;0),(H341-E341)/E341,"")</f>
        <v>0.14426523297491</v>
      </c>
      <c r="K341" s="24" t="n">
        <f aca="false">IF(ISNUMBER(G341),H341-G341,"")</f>
        <v>7530</v>
      </c>
      <c r="L341" s="31" t="n">
        <f aca="false">IF(AND(ISNUMBER(G341),G341&gt;0),(H341-G341)/G341,"")</f>
        <v>0.133700284090909</v>
      </c>
      <c r="M341" s="0" t="str">
        <f aca="false">INDEX('SOC Summary'!$L$3:$L$774,MATCH($A341,'SOC Summary'!$A$3:$A$774,0))</f>
        <v>High</v>
      </c>
      <c r="X341" s="26" t="n">
        <f aca="false">_xlfn.RANK.AVG(D341,$D$5:$D$776,1)</f>
        <v>708</v>
      </c>
      <c r="Y341" s="26" t="n">
        <f aca="false">IF(L341="","",_xlfn.RANK.AVG(L341,$L$5:$L$776,1))</f>
        <v>740</v>
      </c>
    </row>
    <row r="342" customFormat="false" ht="15" hidden="false" customHeight="true" outlineLevel="0" collapsed="false">
      <c r="A342" s="0" t="s">
        <v>2014</v>
      </c>
      <c r="B342" s="0" t="str">
        <f aca="false">IFERROR(INDEX('BLS OEWS May2025'!$B$3:$B$1396,MATCH($A342,'BLS OEWS May2025'!$A$3:$A$1396,0)),"")</f>
        <v>Helpers--Electricians</v>
      </c>
      <c r="C342" s="0" t="str">
        <f aca="false">INDEX('SOC Summary'!$D$3:$D$774,MATCH($A342,'SOC Summary'!$A$3:$A$774,0))</f>
        <v>Production, construction and transportation</v>
      </c>
      <c r="D342" s="27" t="n">
        <f aca="false">INDEX('SOC Summary'!$H$3:$H$774,MATCH($A342,'SOC Summary'!$A$3:$A$774,0))</f>
        <v>0.04</v>
      </c>
      <c r="E342" s="24" t="n">
        <v>71000</v>
      </c>
      <c r="F342" s="24" t="n">
        <v>68670</v>
      </c>
      <c r="G342" s="24" t="n">
        <v>64440</v>
      </c>
      <c r="H342" s="24" t="n">
        <f aca="false">INDEX('SOC Summary'!$K$3:$K$774,MATCH($A342,'SOC Summary'!$A$3:$A$774,0))</f>
        <v>63630</v>
      </c>
      <c r="I342" s="24" t="n">
        <f aca="false">IF(ISNUMBER(E342),H342-E342,"")</f>
        <v>-7370</v>
      </c>
      <c r="J342" s="31" t="n">
        <f aca="false">IF(AND(ISNUMBER(E342),E342&gt;0),(H342-E342)/E342,"")</f>
        <v>-0.103802816901408</v>
      </c>
      <c r="K342" s="24" t="n">
        <f aca="false">IF(ISNUMBER(G342),H342-G342,"")</f>
        <v>-810</v>
      </c>
      <c r="L342" s="31" t="n">
        <f aca="false">IF(AND(ISNUMBER(G342),G342&gt;0),(H342-G342)/G342,"")</f>
        <v>-0.0125698324022346</v>
      </c>
      <c r="M342" s="0" t="str">
        <f aca="false">INDEX('SOC Summary'!$L$3:$L$774,MATCH($A342,'SOC Summary'!$A$3:$A$774,0))</f>
        <v>Low</v>
      </c>
      <c r="X342" s="26" t="n">
        <f aca="false">_xlfn.RANK.AVG(D342,$D$5:$D$776,1)</f>
        <v>93</v>
      </c>
      <c r="Y342" s="26" t="n">
        <f aca="false">IF(L342="","",_xlfn.RANK.AVG(L342,$L$5:$L$776,1))</f>
        <v>308</v>
      </c>
    </row>
    <row r="343" customFormat="false" ht="15" hidden="false" customHeight="true" outlineLevel="0" collapsed="false">
      <c r="A343" s="0" t="s">
        <v>1221</v>
      </c>
      <c r="B343" s="0" t="str">
        <f aca="false">IFERROR(INDEX('BLS OEWS May2025'!$B$3:$B$1396,MATCH($A343,'BLS OEWS May2025'!$A$3:$A$1396,0)),"")</f>
        <v>Cardiovascular Technologists and Technicians</v>
      </c>
      <c r="C343" s="0" t="str">
        <f aca="false">INDEX('SOC Summary'!$D$3:$D$774,MATCH($A343,'SOC Summary'!$A$3:$A$774,0))</f>
        <v>Health care</v>
      </c>
      <c r="D343" s="27" t="n">
        <f aca="false">INDEX('SOC Summary'!$H$3:$H$774,MATCH($A343,'SOC Summary'!$A$3:$A$774,0))</f>
        <v>0.2</v>
      </c>
      <c r="E343" s="24" t="n">
        <v>55750</v>
      </c>
      <c r="F343" s="24" t="n">
        <v>55660</v>
      </c>
      <c r="G343" s="24" t="n">
        <v>61180</v>
      </c>
      <c r="H343" s="24" t="n">
        <f aca="false">INDEX('SOC Summary'!$K$3:$K$774,MATCH($A343,'SOC Summary'!$A$3:$A$774,0))</f>
        <v>62960</v>
      </c>
      <c r="I343" s="24" t="n">
        <f aca="false">IF(ISNUMBER(E343),H343-E343,"")</f>
        <v>7210</v>
      </c>
      <c r="J343" s="31" t="n">
        <f aca="false">IF(AND(ISNUMBER(E343),E343&gt;0),(H343-E343)/E343,"")</f>
        <v>0.12932735426009</v>
      </c>
      <c r="K343" s="24" t="n">
        <f aca="false">IF(ISNUMBER(G343),H343-G343,"")</f>
        <v>1780</v>
      </c>
      <c r="L343" s="31" t="n">
        <f aca="false">IF(AND(ISNUMBER(G343),G343&gt;0),(H343-G343)/G343,"")</f>
        <v>0.0290944753187316</v>
      </c>
      <c r="M343" s="0" t="str">
        <f aca="false">INDEX('SOC Summary'!$L$3:$L$774,MATCH($A343,'SOC Summary'!$A$3:$A$774,0))</f>
        <v>Moderate</v>
      </c>
      <c r="X343" s="26" t="n">
        <f aca="false">_xlfn.RANK.AVG(D343,$D$5:$D$776,1)</f>
        <v>314</v>
      </c>
      <c r="Y343" s="26" t="n">
        <f aca="false">IF(L343="","",_xlfn.RANK.AVG(L343,$L$5:$L$776,1))</f>
        <v>516</v>
      </c>
    </row>
    <row r="344" customFormat="false" ht="15" hidden="false" customHeight="true" outlineLevel="0" collapsed="false">
      <c r="A344" s="0" t="s">
        <v>748</v>
      </c>
      <c r="B344" s="0" t="str">
        <f aca="false">IFERROR(INDEX('BLS OEWS May2025'!$B$3:$B$1396,MATCH($A344,'BLS OEWS May2025'!$A$3:$A$1396,0)),"")</f>
        <v>Community Health Workers</v>
      </c>
      <c r="C344" s="0" t="str">
        <f aca="false">INDEX('SOC Summary'!$D$3:$D$774,MATCH($A344,'SOC Summary'!$A$3:$A$774,0))</f>
        <v>Services and other</v>
      </c>
      <c r="D344" s="27" t="n">
        <f aca="false">INDEX('SOC Summary'!$H$3:$H$774,MATCH($A344,'SOC Summary'!$A$3:$A$774,0))</f>
        <v>0.52</v>
      </c>
      <c r="E344" s="24" t="n">
        <v>61300</v>
      </c>
      <c r="F344" s="24" t="n">
        <v>58550</v>
      </c>
      <c r="G344" s="24" t="n">
        <v>60730</v>
      </c>
      <c r="H344" s="24" t="n">
        <f aca="false">INDEX('SOC Summary'!$K$3:$K$774,MATCH($A344,'SOC Summary'!$A$3:$A$774,0))</f>
        <v>61660</v>
      </c>
      <c r="I344" s="24" t="n">
        <f aca="false">IF(ISNUMBER(E344),H344-E344,"")</f>
        <v>360</v>
      </c>
      <c r="J344" s="31" t="n">
        <f aca="false">IF(AND(ISNUMBER(E344),E344&gt;0),(H344-E344)/E344,"")</f>
        <v>0.00587275693311582</v>
      </c>
      <c r="K344" s="24" t="n">
        <f aca="false">IF(ISNUMBER(G344),H344-G344,"")</f>
        <v>930</v>
      </c>
      <c r="L344" s="31" t="n">
        <f aca="false">IF(AND(ISNUMBER(G344),G344&gt;0),(H344-G344)/G344,"")</f>
        <v>0.0153136835172073</v>
      </c>
      <c r="M344" s="0" t="str">
        <f aca="false">INDEX('SOC Summary'!$L$3:$L$774,MATCH($A344,'SOC Summary'!$A$3:$A$774,0))</f>
        <v>High</v>
      </c>
      <c r="X344" s="26" t="n">
        <f aca="false">_xlfn.RANK.AVG(D344,$D$5:$D$776,1)</f>
        <v>669</v>
      </c>
      <c r="Y344" s="26" t="n">
        <f aca="false">IF(L344="","",_xlfn.RANK.AVG(L344,$L$5:$L$776,1))</f>
        <v>442</v>
      </c>
    </row>
    <row r="345" customFormat="false" ht="15" hidden="false" customHeight="true" outlineLevel="0" collapsed="false">
      <c r="A345" s="0" t="s">
        <v>2425</v>
      </c>
      <c r="B345" s="0" t="str">
        <f aca="false">IFERROR(INDEX('BLS OEWS May2025'!$B$3:$B$1396,MATCH($A345,'BLS OEWS May2025'!$A$3:$A$1396,0)),"")</f>
        <v>Woodworking Machine Setters, Operators, and Tenders, Except Sawing</v>
      </c>
      <c r="C345" s="0" t="str">
        <f aca="false">INDEX('SOC Summary'!$D$3:$D$774,MATCH($A345,'SOC Summary'!$A$3:$A$774,0))</f>
        <v>Production, construction and transportation</v>
      </c>
      <c r="D345" s="27" t="n">
        <f aca="false">INDEX('SOC Summary'!$H$3:$H$774,MATCH($A345,'SOC Summary'!$A$3:$A$774,0))</f>
        <v>0.04</v>
      </c>
      <c r="E345" s="24" t="n">
        <v>63680</v>
      </c>
      <c r="F345" s="24" t="n">
        <v>61250</v>
      </c>
      <c r="G345" s="24" t="n">
        <v>63350</v>
      </c>
      <c r="H345" s="24" t="n">
        <f aca="false">INDEX('SOC Summary'!$K$3:$K$774,MATCH($A345,'SOC Summary'!$A$3:$A$774,0))</f>
        <v>61420</v>
      </c>
      <c r="I345" s="24" t="n">
        <f aca="false">IF(ISNUMBER(E345),H345-E345,"")</f>
        <v>-2260</v>
      </c>
      <c r="J345" s="31" t="n">
        <f aca="false">IF(AND(ISNUMBER(E345),E345&gt;0),(H345-E345)/E345,"")</f>
        <v>-0.0354899497487437</v>
      </c>
      <c r="K345" s="24" t="n">
        <f aca="false">IF(ISNUMBER(G345),H345-G345,"")</f>
        <v>-1930</v>
      </c>
      <c r="L345" s="31" t="n">
        <f aca="false">IF(AND(ISNUMBER(G345),G345&gt;0),(H345-G345)/G345,"")</f>
        <v>-0.0304656669297553</v>
      </c>
      <c r="M345" s="0" t="str">
        <f aca="false">INDEX('SOC Summary'!$L$3:$L$774,MATCH($A345,'SOC Summary'!$A$3:$A$774,0))</f>
        <v>Low</v>
      </c>
      <c r="X345" s="26" t="n">
        <f aca="false">_xlfn.RANK.AVG(D345,$D$5:$D$776,1)</f>
        <v>93</v>
      </c>
      <c r="Y345" s="26" t="n">
        <f aca="false">IF(L345="","",_xlfn.RANK.AVG(L345,$L$5:$L$776,1))</f>
        <v>235</v>
      </c>
    </row>
    <row r="346" customFormat="false" ht="15" hidden="false" customHeight="true" outlineLevel="0" collapsed="false">
      <c r="A346" s="0" t="s">
        <v>2292</v>
      </c>
      <c r="B346" s="0" t="str">
        <f aca="false">IFERROR(INDEX('BLS OEWS May2025'!$B$3:$B$1396,MATCH($A346,'BLS OEWS May2025'!$A$3:$A$1396,0)),"")</f>
        <v>Extruding and Drawing Machine Setters, Operators, and Tenders, Metal and Plastic</v>
      </c>
      <c r="C346" s="0" t="str">
        <f aca="false">INDEX('SOC Summary'!$D$3:$D$774,MATCH($A346,'SOC Summary'!$A$3:$A$774,0))</f>
        <v>Production, construction and transportation</v>
      </c>
      <c r="D346" s="27" t="n">
        <f aca="false">INDEX('SOC Summary'!$H$3:$H$774,MATCH($A346,'SOC Summary'!$A$3:$A$774,0))</f>
        <v>0.09</v>
      </c>
      <c r="E346" s="24" t="n">
        <v>63490</v>
      </c>
      <c r="F346" s="24" t="n">
        <v>63370</v>
      </c>
      <c r="G346" s="24" t="n">
        <v>65700</v>
      </c>
      <c r="H346" s="24" t="n">
        <f aca="false">INDEX('SOC Summary'!$K$3:$K$774,MATCH($A346,'SOC Summary'!$A$3:$A$774,0))</f>
        <v>60840</v>
      </c>
      <c r="I346" s="24" t="n">
        <f aca="false">IF(ISNUMBER(E346),H346-E346,"")</f>
        <v>-2650</v>
      </c>
      <c r="J346" s="31" t="n">
        <f aca="false">IF(AND(ISNUMBER(E346),E346&gt;0),(H346-E346)/E346,"")</f>
        <v>-0.0417388565128367</v>
      </c>
      <c r="K346" s="24" t="n">
        <f aca="false">IF(ISNUMBER(G346),H346-G346,"")</f>
        <v>-4860</v>
      </c>
      <c r="L346" s="31" t="n">
        <f aca="false">IF(AND(ISNUMBER(G346),G346&gt;0),(H346-G346)/G346,"")</f>
        <v>-0.073972602739726</v>
      </c>
      <c r="M346" s="0" t="str">
        <f aca="false">INDEX('SOC Summary'!$L$3:$L$774,MATCH($A346,'SOC Summary'!$A$3:$A$774,0))</f>
        <v>Low</v>
      </c>
      <c r="X346" s="26" t="n">
        <f aca="false">_xlfn.RANK.AVG(D346,$D$5:$D$776,1)</f>
        <v>160</v>
      </c>
      <c r="Y346" s="26" t="n">
        <f aca="false">IF(L346="","",_xlfn.RANK.AVG(L346,$L$5:$L$776,1))</f>
        <v>111</v>
      </c>
    </row>
    <row r="347" customFormat="false" ht="15" hidden="false" customHeight="true" outlineLevel="0" collapsed="false">
      <c r="A347" s="0" t="s">
        <v>856</v>
      </c>
      <c r="B347" s="0" t="str">
        <f aca="false">IFERROR(INDEX('BLS OEWS May2025'!$B$3:$B$1396,MATCH($A347,'BLS OEWS May2025'!$A$3:$A$1396,0)),"")</f>
        <v>Education Teachers, Postsecondary</v>
      </c>
      <c r="C347" s="0" t="str">
        <f aca="false">INDEX('SOC Summary'!$D$3:$D$774,MATCH($A347,'SOC Summary'!$A$3:$A$774,0))</f>
        <v>Educational instruction</v>
      </c>
      <c r="D347" s="27" t="n">
        <f aca="false">INDEX('SOC Summary'!$H$3:$H$774,MATCH($A347,'SOC Summary'!$A$3:$A$774,0))</f>
        <v>0.44</v>
      </c>
      <c r="E347" s="24" t="n">
        <v>58280</v>
      </c>
      <c r="F347" s="24" t="n">
        <v>60860</v>
      </c>
      <c r="G347" s="24" t="n">
        <v>59090</v>
      </c>
      <c r="H347" s="24" t="n">
        <f aca="false">INDEX('SOC Summary'!$K$3:$K$774,MATCH($A347,'SOC Summary'!$A$3:$A$774,0))</f>
        <v>60830</v>
      </c>
      <c r="I347" s="24" t="n">
        <f aca="false">IF(ISNUMBER(E347),H347-E347,"")</f>
        <v>2550</v>
      </c>
      <c r="J347" s="31" t="n">
        <f aca="false">IF(AND(ISNUMBER(E347),E347&gt;0),(H347-E347)/E347,"")</f>
        <v>0.0437542896362389</v>
      </c>
      <c r="K347" s="24" t="n">
        <f aca="false">IF(ISNUMBER(G347),H347-G347,"")</f>
        <v>1740</v>
      </c>
      <c r="L347" s="31" t="n">
        <f aca="false">IF(AND(ISNUMBER(G347),G347&gt;0),(H347-G347)/G347,"")</f>
        <v>0.0294466068708749</v>
      </c>
      <c r="M347" s="0" t="str">
        <f aca="false">INDEX('SOC Summary'!$L$3:$L$774,MATCH($A347,'SOC Summary'!$A$3:$A$774,0))</f>
        <v>Elevated</v>
      </c>
      <c r="X347" s="26" t="n">
        <f aca="false">_xlfn.RANK.AVG(D347,$D$5:$D$776,1)</f>
        <v>584</v>
      </c>
      <c r="Y347" s="26" t="n">
        <f aca="false">IF(L347="","",_xlfn.RANK.AVG(L347,$L$5:$L$776,1))</f>
        <v>518</v>
      </c>
    </row>
    <row r="348" customFormat="false" ht="15" hidden="false" customHeight="true" outlineLevel="0" collapsed="false">
      <c r="A348" s="0" t="s">
        <v>2463</v>
      </c>
      <c r="B348" s="0" t="str">
        <f aca="false">IFERROR(INDEX('BLS OEWS May2025'!$B$3:$B$1396,MATCH($A348,'BLS OEWS May2025'!$A$3:$A$1396,0)),"")</f>
        <v>Separating, Filtering, Clarifying, Precipitating, and Still Machine Setters, Operators, and Tenders</v>
      </c>
      <c r="C348" s="0" t="str">
        <f aca="false">INDEX('SOC Summary'!$D$3:$D$774,MATCH($A348,'SOC Summary'!$A$3:$A$774,0))</f>
        <v>Production, construction and transportation</v>
      </c>
      <c r="D348" s="27" t="n">
        <f aca="false">INDEX('SOC Summary'!$H$3:$H$774,MATCH($A348,'SOC Summary'!$A$3:$A$774,0))</f>
        <v>0.09</v>
      </c>
      <c r="E348" s="24" t="n">
        <v>52470</v>
      </c>
      <c r="F348" s="24" t="n">
        <v>53170</v>
      </c>
      <c r="G348" s="24" t="n">
        <v>54200</v>
      </c>
      <c r="H348" s="24" t="n">
        <f aca="false">INDEX('SOC Summary'!$K$3:$K$774,MATCH($A348,'SOC Summary'!$A$3:$A$774,0))</f>
        <v>60100</v>
      </c>
      <c r="I348" s="24" t="n">
        <f aca="false">IF(ISNUMBER(E348),H348-E348,"")</f>
        <v>7630</v>
      </c>
      <c r="J348" s="31" t="n">
        <f aca="false">IF(AND(ISNUMBER(E348),E348&gt;0),(H348-E348)/E348,"")</f>
        <v>0.145416428435296</v>
      </c>
      <c r="K348" s="24" t="n">
        <f aca="false">IF(ISNUMBER(G348),H348-G348,"")</f>
        <v>5900</v>
      </c>
      <c r="L348" s="31" t="n">
        <f aca="false">IF(AND(ISNUMBER(G348),G348&gt;0),(H348-G348)/G348,"")</f>
        <v>0.108856088560886</v>
      </c>
      <c r="M348" s="0" t="str">
        <f aca="false">INDEX('SOC Summary'!$L$3:$L$774,MATCH($A348,'SOC Summary'!$A$3:$A$774,0))</f>
        <v>Low</v>
      </c>
      <c r="X348" s="26" t="n">
        <f aca="false">_xlfn.RANK.AVG(D348,$D$5:$D$776,1)</f>
        <v>160</v>
      </c>
      <c r="Y348" s="26" t="n">
        <f aca="false">IF(L348="","",_xlfn.RANK.AVG(L348,$L$5:$L$776,1))</f>
        <v>722</v>
      </c>
    </row>
    <row r="349" customFormat="false" ht="15" hidden="false" customHeight="true" outlineLevel="0" collapsed="false">
      <c r="A349" s="0" t="s">
        <v>2185</v>
      </c>
      <c r="B349" s="0" t="str">
        <f aca="false">IFERROR(INDEX('BLS OEWS May2025'!$B$3:$B$1396,MATCH($A349,'BLS OEWS May2025'!$A$3:$A$1396,0)),"")</f>
        <v>Maintenance Workers, Machinery</v>
      </c>
      <c r="C349" s="0" t="str">
        <f aca="false">INDEX('SOC Summary'!$D$3:$D$774,MATCH($A349,'SOC Summary'!$A$3:$A$774,0))</f>
        <v>Services and other</v>
      </c>
      <c r="D349" s="27" t="n">
        <f aca="false">INDEX('SOC Summary'!$H$3:$H$774,MATCH($A349,'SOC Summary'!$A$3:$A$774,0))</f>
        <v>0.15</v>
      </c>
      <c r="E349" s="24" t="n">
        <v>62770</v>
      </c>
      <c r="F349" s="24" t="n">
        <v>58040</v>
      </c>
      <c r="G349" s="24" t="n">
        <v>56540</v>
      </c>
      <c r="H349" s="24" t="n">
        <f aca="false">INDEX('SOC Summary'!$K$3:$K$774,MATCH($A349,'SOC Summary'!$A$3:$A$774,0))</f>
        <v>60020</v>
      </c>
      <c r="I349" s="24" t="n">
        <f aca="false">IF(ISNUMBER(E349),H349-E349,"")</f>
        <v>-2750</v>
      </c>
      <c r="J349" s="31" t="n">
        <f aca="false">IF(AND(ISNUMBER(E349),E349&gt;0),(H349-E349)/E349,"")</f>
        <v>-0.0438107376135096</v>
      </c>
      <c r="K349" s="24" t="n">
        <f aca="false">IF(ISNUMBER(G349),H349-G349,"")</f>
        <v>3480</v>
      </c>
      <c r="L349" s="31" t="n">
        <f aca="false">IF(AND(ISNUMBER(G349),G349&gt;0),(H349-G349)/G349,"")</f>
        <v>0.0615493455960382</v>
      </c>
      <c r="M349" s="0" t="str">
        <f aca="false">INDEX('SOC Summary'!$L$3:$L$774,MATCH($A349,'SOC Summary'!$A$3:$A$774,0))</f>
        <v>Low</v>
      </c>
      <c r="X349" s="26" t="n">
        <f aca="false">_xlfn.RANK.AVG(D349,$D$5:$D$776,1)</f>
        <v>250.5</v>
      </c>
      <c r="Y349" s="26" t="n">
        <f aca="false">IF(L349="","",_xlfn.RANK.AVG(L349,$L$5:$L$776,1))</f>
        <v>643</v>
      </c>
    </row>
    <row r="350" customFormat="false" ht="15" hidden="false" customHeight="true" outlineLevel="0" collapsed="false">
      <c r="A350" s="0" t="s">
        <v>562</v>
      </c>
      <c r="B350" s="0" t="str">
        <f aca="false">IFERROR(INDEX('BLS OEWS May2025'!$B$3:$B$1396,MATCH($A350,'BLS OEWS May2025'!$A$3:$A$1396,0)),"")</f>
        <v>Engineering Technologists and Technicians, Except Drafters, All Other</v>
      </c>
      <c r="C350" s="0" t="str">
        <f aca="false">INDEX('SOC Summary'!$D$3:$D$774,MATCH($A350,'SOC Summary'!$A$3:$A$774,0))</f>
        <v>Engineering</v>
      </c>
      <c r="D350" s="27" t="n">
        <f aca="false">INDEX('SOC Summary'!$H$3:$H$774,MATCH($A350,'SOC Summary'!$A$3:$A$774,0))</f>
        <v>0.19</v>
      </c>
      <c r="E350" s="24" t="n">
        <v>70250</v>
      </c>
      <c r="F350" s="24" t="n">
        <v>66200</v>
      </c>
      <c r="G350" s="24" t="n">
        <v>64410</v>
      </c>
      <c r="H350" s="24" t="n">
        <f aca="false">INDEX('SOC Summary'!$K$3:$K$774,MATCH($A350,'SOC Summary'!$A$3:$A$774,0))</f>
        <v>59930</v>
      </c>
      <c r="I350" s="24" t="n">
        <f aca="false">IF(ISNUMBER(E350),H350-E350,"")</f>
        <v>-10320</v>
      </c>
      <c r="J350" s="31" t="n">
        <f aca="false">IF(AND(ISNUMBER(E350),E350&gt;0),(H350-E350)/E350,"")</f>
        <v>-0.146903914590747</v>
      </c>
      <c r="K350" s="24" t="n">
        <f aca="false">IF(ISNUMBER(G350),H350-G350,"")</f>
        <v>-4480</v>
      </c>
      <c r="L350" s="31" t="n">
        <f aca="false">IF(AND(ISNUMBER(G350),G350&gt;0),(H350-G350)/G350,"")</f>
        <v>-0.0695544170159913</v>
      </c>
      <c r="M350" s="0" t="str">
        <f aca="false">INDEX('SOC Summary'!$L$3:$L$774,MATCH($A350,'SOC Summary'!$A$3:$A$774,0))</f>
        <v>Low</v>
      </c>
      <c r="X350" s="26" t="n">
        <f aca="false">_xlfn.RANK.AVG(D350,$D$5:$D$776,1)</f>
        <v>301</v>
      </c>
      <c r="Y350" s="26" t="n">
        <f aca="false">IF(L350="","",_xlfn.RANK.AVG(L350,$L$5:$L$776,1))</f>
        <v>120</v>
      </c>
    </row>
    <row r="351" customFormat="false" ht="15" hidden="false" customHeight="true" outlineLevel="0" collapsed="false">
      <c r="A351" s="0" t="s">
        <v>2481</v>
      </c>
      <c r="B351" s="0" t="str">
        <f aca="false">IFERROR(INDEX('BLS OEWS May2025'!$B$3:$B$1396,MATCH($A351,'BLS OEWS May2025'!$A$3:$A$1396,0)),"")</f>
        <v>Extruding, Forming, Pressing, and Compacting Machine Setters, Operators, and Tenders</v>
      </c>
      <c r="C351" s="0" t="str">
        <f aca="false">INDEX('SOC Summary'!$D$3:$D$774,MATCH($A351,'SOC Summary'!$A$3:$A$774,0))</f>
        <v>Production, construction and transportation</v>
      </c>
      <c r="D351" s="27" t="n">
        <f aca="false">INDEX('SOC Summary'!$H$3:$H$774,MATCH($A351,'SOC Summary'!$A$3:$A$774,0))</f>
        <v>0.11</v>
      </c>
      <c r="E351" s="24" t="n">
        <v>58740</v>
      </c>
      <c r="F351" s="24" t="n">
        <v>57080</v>
      </c>
      <c r="G351" s="24" t="n">
        <v>57310</v>
      </c>
      <c r="H351" s="24" t="n">
        <f aca="false">INDEX('SOC Summary'!$K$3:$K$774,MATCH($A351,'SOC Summary'!$A$3:$A$774,0))</f>
        <v>58770</v>
      </c>
      <c r="I351" s="24" t="n">
        <f aca="false">IF(ISNUMBER(E351),H351-E351,"")</f>
        <v>30</v>
      </c>
      <c r="J351" s="31" t="n">
        <f aca="false">IF(AND(ISNUMBER(E351),E351&gt;0),(H351-E351)/E351,"")</f>
        <v>0.000510725229826353</v>
      </c>
      <c r="K351" s="24" t="n">
        <f aca="false">IF(ISNUMBER(G351),H351-G351,"")</f>
        <v>1460</v>
      </c>
      <c r="L351" s="31" t="n">
        <f aca="false">IF(AND(ISNUMBER(G351),G351&gt;0),(H351-G351)/G351,"")</f>
        <v>0.0254754842086896</v>
      </c>
      <c r="M351" s="0" t="str">
        <f aca="false">INDEX('SOC Summary'!$L$3:$L$774,MATCH($A351,'SOC Summary'!$A$3:$A$774,0))</f>
        <v>Low</v>
      </c>
      <c r="X351" s="26" t="n">
        <f aca="false">_xlfn.RANK.AVG(D351,$D$5:$D$776,1)</f>
        <v>190</v>
      </c>
      <c r="Y351" s="26" t="n">
        <f aca="false">IF(L351="","",_xlfn.RANK.AVG(L351,$L$5:$L$776,1))</f>
        <v>494</v>
      </c>
    </row>
    <row r="352" customFormat="false" ht="15" hidden="false" customHeight="true" outlineLevel="0" collapsed="false">
      <c r="A352" s="0" t="s">
        <v>1970</v>
      </c>
      <c r="B352" s="0" t="str">
        <f aca="false">IFERROR(INDEX('BLS OEWS May2025'!$B$3:$B$1396,MATCH($A352,'BLS OEWS May2025'!$A$3:$A$1396,0)),"")</f>
        <v>Glaziers</v>
      </c>
      <c r="C352" s="0" t="str">
        <f aca="false">INDEX('SOC Summary'!$D$3:$D$774,MATCH($A352,'SOC Summary'!$A$3:$A$774,0))</f>
        <v>Production, construction and transportation</v>
      </c>
      <c r="D352" s="27" t="n">
        <f aca="false">INDEX('SOC Summary'!$H$3:$H$774,MATCH($A352,'SOC Summary'!$A$3:$A$774,0))</f>
        <v>0.02</v>
      </c>
      <c r="E352" s="24" t="n">
        <v>51630</v>
      </c>
      <c r="F352" s="24" t="n">
        <v>53390</v>
      </c>
      <c r="G352" s="24" t="n">
        <v>57000</v>
      </c>
      <c r="H352" s="24" t="n">
        <f aca="false">INDEX('SOC Summary'!$K$3:$K$774,MATCH($A352,'SOC Summary'!$A$3:$A$774,0))</f>
        <v>58480</v>
      </c>
      <c r="I352" s="24" t="n">
        <f aca="false">IF(ISNUMBER(E352),H352-E352,"")</f>
        <v>6850</v>
      </c>
      <c r="J352" s="31" t="n">
        <f aca="false">IF(AND(ISNUMBER(E352),E352&gt;0),(H352-E352)/E352,"")</f>
        <v>0.132674801472012</v>
      </c>
      <c r="K352" s="24" t="n">
        <f aca="false">IF(ISNUMBER(G352),H352-G352,"")</f>
        <v>1480</v>
      </c>
      <c r="L352" s="31" t="n">
        <f aca="false">IF(AND(ISNUMBER(G352),G352&gt;0),(H352-G352)/G352,"")</f>
        <v>0.0259649122807018</v>
      </c>
      <c r="M352" s="0" t="str">
        <f aca="false">INDEX('SOC Summary'!$L$3:$L$774,MATCH($A352,'SOC Summary'!$A$3:$A$774,0))</f>
        <v>Low</v>
      </c>
      <c r="X352" s="26" t="n">
        <f aca="false">_xlfn.RANK.AVG(D352,$D$5:$D$776,1)</f>
        <v>63.5</v>
      </c>
      <c r="Y352" s="26" t="n">
        <f aca="false">IF(L352="","",_xlfn.RANK.AVG(L352,$L$5:$L$776,1))</f>
        <v>498</v>
      </c>
    </row>
    <row r="353" customFormat="false" ht="15" hidden="false" customHeight="true" outlineLevel="0" collapsed="false">
      <c r="A353" s="0" t="s">
        <v>1683</v>
      </c>
      <c r="B353" s="0" t="str">
        <f aca="false">IFERROR(INDEX('BLS OEWS May2025'!$B$3:$B$1396,MATCH($A353,'BLS OEWS May2025'!$A$3:$A$1396,0)),"")</f>
        <v>Telemarketers</v>
      </c>
      <c r="C353" s="0" t="str">
        <f aca="false">INDEX('SOC Summary'!$D$3:$D$774,MATCH($A353,'SOC Summary'!$A$3:$A$774,0))</f>
        <v>Sales</v>
      </c>
      <c r="D353" s="27" t="n">
        <f aca="false">INDEX('SOC Summary'!$H$3:$H$774,MATCH($A353,'SOC Summary'!$A$3:$A$774,0))</f>
        <v>0.73</v>
      </c>
      <c r="E353" s="24" t="n">
        <v>96520</v>
      </c>
      <c r="F353" s="24" t="n">
        <v>81580</v>
      </c>
      <c r="G353" s="24" t="n">
        <v>66430</v>
      </c>
      <c r="H353" s="24" t="n">
        <f aca="false">INDEX('SOC Summary'!$K$3:$K$774,MATCH($A353,'SOC Summary'!$A$3:$A$774,0))</f>
        <v>58430</v>
      </c>
      <c r="I353" s="24" t="n">
        <f aca="false">IF(ISNUMBER(E353),H353-E353,"")</f>
        <v>-38090</v>
      </c>
      <c r="J353" s="31" t="n">
        <f aca="false">IF(AND(ISNUMBER(E353),E353&gt;0),(H353-E353)/E353,"")</f>
        <v>-0.394633236634894</v>
      </c>
      <c r="K353" s="41" t="n">
        <f aca="false">IF(ISNUMBER(G353),H353-G353,"")</f>
        <v>-8000</v>
      </c>
      <c r="L353" s="31" t="n">
        <f aca="false">IF(AND(ISNUMBER(G353),G353&gt;0),(H353-G353)/G353,"")</f>
        <v>-0.120427517687792</v>
      </c>
      <c r="M353" s="0" t="str">
        <f aca="false">INDEX('SOC Summary'!$L$3:$L$774,MATCH($A353,'SOC Summary'!$A$3:$A$774,0))</f>
        <v>High</v>
      </c>
      <c r="X353" s="26" t="n">
        <f aca="false">_xlfn.RANK.AVG(D353,$D$5:$D$776,1)</f>
        <v>768</v>
      </c>
      <c r="Y353" s="26" t="n">
        <f aca="false">IF(L353="","",_xlfn.RANK.AVG(L353,$L$5:$L$776,1))</f>
        <v>45</v>
      </c>
    </row>
    <row r="354" customFormat="false" ht="15" hidden="false" customHeight="true" outlineLevel="0" collapsed="false">
      <c r="A354" s="0" t="s">
        <v>566</v>
      </c>
      <c r="B354" s="0" t="str">
        <f aca="false">IFERROR(INDEX('BLS OEWS May2025'!$B$3:$B$1396,MATCH($A354,'BLS OEWS May2025'!$A$3:$A$1396,0)),"")</f>
        <v>Surveying and Mapping Technicians</v>
      </c>
      <c r="C354" s="0" t="str">
        <f aca="false">INDEX('SOC Summary'!$D$3:$D$774,MATCH($A354,'SOC Summary'!$A$3:$A$774,0))</f>
        <v>Engineering</v>
      </c>
      <c r="D354" s="27" t="n">
        <f aca="false">INDEX('SOC Summary'!$H$3:$H$774,MATCH($A354,'SOC Summary'!$A$3:$A$774,0))</f>
        <v>0.32</v>
      </c>
      <c r="E354" s="24" t="n">
        <v>56580</v>
      </c>
      <c r="F354" s="24" t="n">
        <v>56050</v>
      </c>
      <c r="G354" s="24" t="n">
        <v>56720</v>
      </c>
      <c r="H354" s="24" t="n">
        <f aca="false">INDEX('SOC Summary'!$K$3:$K$774,MATCH($A354,'SOC Summary'!$A$3:$A$774,0))</f>
        <v>58010</v>
      </c>
      <c r="I354" s="24" t="n">
        <f aca="false">IF(ISNUMBER(E354),H354-E354,"")</f>
        <v>1430</v>
      </c>
      <c r="J354" s="31" t="n">
        <f aca="false">IF(AND(ISNUMBER(E354),E354&gt;0),(H354-E354)/E354,"")</f>
        <v>0.0252739483916578</v>
      </c>
      <c r="K354" s="24" t="n">
        <f aca="false">IF(ISNUMBER(G354),H354-G354,"")</f>
        <v>1290</v>
      </c>
      <c r="L354" s="31" t="n">
        <f aca="false">IF(AND(ISNUMBER(G354),G354&gt;0),(H354-G354)/G354,"")</f>
        <v>0.0227433004231312</v>
      </c>
      <c r="M354" s="0" t="str">
        <f aca="false">INDEX('SOC Summary'!$L$3:$L$774,MATCH($A354,'SOC Summary'!$A$3:$A$774,0))</f>
        <v>Moderate</v>
      </c>
      <c r="X354" s="26" t="n">
        <f aca="false">_xlfn.RANK.AVG(D354,$D$5:$D$776,1)</f>
        <v>436</v>
      </c>
      <c r="Y354" s="26" t="n">
        <f aca="false">IF(L354="","",_xlfn.RANK.AVG(L354,$L$5:$L$776,1))</f>
        <v>481</v>
      </c>
    </row>
    <row r="355" customFormat="false" ht="15" hidden="false" customHeight="true" outlineLevel="0" collapsed="false">
      <c r="A355" s="0" t="s">
        <v>874</v>
      </c>
      <c r="B355" s="0" t="str">
        <f aca="false">IFERROR(INDEX('BLS OEWS May2025'!$B$3:$B$1396,MATCH($A355,'BLS OEWS May2025'!$A$3:$A$1396,0)),"")</f>
        <v>English Language and Literature Teachers, Postsecondary</v>
      </c>
      <c r="C355" s="0" t="str">
        <f aca="false">INDEX('SOC Summary'!$D$3:$D$774,MATCH($A355,'SOC Summary'!$A$3:$A$774,0))</f>
        <v>Educational instruction</v>
      </c>
      <c r="D355" s="27" t="n">
        <f aca="false">INDEX('SOC Summary'!$H$3:$H$774,MATCH($A355,'SOC Summary'!$A$3:$A$774,0))</f>
        <v>0.49</v>
      </c>
      <c r="E355" s="24" t="n">
        <v>57680</v>
      </c>
      <c r="F355" s="24" t="n">
        <v>57600</v>
      </c>
      <c r="G355" s="24" t="n">
        <v>59590</v>
      </c>
      <c r="H355" s="24" t="n">
        <f aca="false">INDEX('SOC Summary'!$K$3:$K$774,MATCH($A355,'SOC Summary'!$A$3:$A$774,0))</f>
        <v>57720</v>
      </c>
      <c r="I355" s="24" t="n">
        <f aca="false">IF(ISNUMBER(E355),H355-E355,"")</f>
        <v>40</v>
      </c>
      <c r="J355" s="31" t="n">
        <f aca="false">IF(AND(ISNUMBER(E355),E355&gt;0),(H355-E355)/E355,"")</f>
        <v>0.000693481276005548</v>
      </c>
      <c r="K355" s="24" t="n">
        <f aca="false">IF(ISNUMBER(G355),H355-G355,"")</f>
        <v>-1870</v>
      </c>
      <c r="L355" s="31" t="n">
        <f aca="false">IF(AND(ISNUMBER(G355),G355&gt;0),(H355-G355)/G355,"")</f>
        <v>-0.0313811042121161</v>
      </c>
      <c r="M355" s="0" t="str">
        <f aca="false">INDEX('SOC Summary'!$L$3:$L$774,MATCH($A355,'SOC Summary'!$A$3:$A$774,0))</f>
        <v>Elevated</v>
      </c>
      <c r="X355" s="26" t="n">
        <f aca="false">_xlfn.RANK.AVG(D355,$D$5:$D$776,1)</f>
        <v>643.5</v>
      </c>
      <c r="Y355" s="26" t="n">
        <f aca="false">IF(L355="","",_xlfn.RANK.AVG(L355,$L$5:$L$776,1))</f>
        <v>231</v>
      </c>
    </row>
    <row r="356" customFormat="false" ht="15" hidden="false" customHeight="true" outlineLevel="0" collapsed="false">
      <c r="A356" s="0" t="s">
        <v>683</v>
      </c>
      <c r="B356" s="0" t="str">
        <f aca="false">IFERROR(INDEX('BLS OEWS May2025'!$B$3:$B$1396,MATCH($A356,'BLS OEWS May2025'!$A$3:$A$1396,0)),"")</f>
        <v>Chemical Technicians</v>
      </c>
      <c r="C356" s="0" t="str">
        <f aca="false">INDEX('SOC Summary'!$D$3:$D$774,MATCH($A356,'SOC Summary'!$A$3:$A$774,0))</f>
        <v>Life, physical, and social science</v>
      </c>
      <c r="D356" s="27" t="n">
        <f aca="false">INDEX('SOC Summary'!$H$3:$H$774,MATCH($A356,'SOC Summary'!$A$3:$A$774,0))</f>
        <v>0.25</v>
      </c>
      <c r="E356" s="24" t="n">
        <v>56030</v>
      </c>
      <c r="F356" s="24" t="n">
        <v>55880</v>
      </c>
      <c r="G356" s="24" t="n">
        <v>55640</v>
      </c>
      <c r="H356" s="24" t="n">
        <f aca="false">INDEX('SOC Summary'!$K$3:$K$774,MATCH($A356,'SOC Summary'!$A$3:$A$774,0))</f>
        <v>57540</v>
      </c>
      <c r="I356" s="24" t="n">
        <f aca="false">IF(ISNUMBER(E356),H356-E356,"")</f>
        <v>1510</v>
      </c>
      <c r="J356" s="31" t="n">
        <f aca="false">IF(AND(ISNUMBER(E356),E356&gt;0),(H356-E356)/E356,"")</f>
        <v>0.026949848295556</v>
      </c>
      <c r="K356" s="24" t="n">
        <f aca="false">IF(ISNUMBER(G356),H356-G356,"")</f>
        <v>1900</v>
      </c>
      <c r="L356" s="31" t="n">
        <f aca="false">IF(AND(ISNUMBER(G356),G356&gt;0),(H356-G356)/G356,"")</f>
        <v>0.0341480948957585</v>
      </c>
      <c r="M356" s="0" t="str">
        <f aca="false">INDEX('SOC Summary'!$L$3:$L$774,MATCH($A356,'SOC Summary'!$A$3:$A$774,0))</f>
        <v>Moderate</v>
      </c>
      <c r="X356" s="26" t="n">
        <f aca="false">_xlfn.RANK.AVG(D356,$D$5:$D$776,1)</f>
        <v>367.5</v>
      </c>
      <c r="Y356" s="26" t="n">
        <f aca="false">IF(L356="","",_xlfn.RANK.AVG(L356,$L$5:$L$776,1))</f>
        <v>544</v>
      </c>
    </row>
    <row r="357" customFormat="false" ht="15" hidden="false" customHeight="true" outlineLevel="0" collapsed="false">
      <c r="A357" s="0" t="s">
        <v>756</v>
      </c>
      <c r="B357" s="0" t="str">
        <f aca="false">IFERROR(INDEX('BLS OEWS May2025'!$B$3:$B$1396,MATCH($A357,'BLS OEWS May2025'!$A$3:$A$1396,0)),"")</f>
        <v>Clergy</v>
      </c>
      <c r="C357" s="0" t="str">
        <f aca="false">INDEX('SOC Summary'!$D$3:$D$774,MATCH($A357,'SOC Summary'!$A$3:$A$774,0))</f>
        <v>Services and other</v>
      </c>
      <c r="D357" s="27" t="n">
        <f aca="false">INDEX('SOC Summary'!$H$3:$H$774,MATCH($A357,'SOC Summary'!$A$3:$A$774,0))</f>
        <v>0.43</v>
      </c>
      <c r="E357" s="24" t="n">
        <v>53140</v>
      </c>
      <c r="F357" s="24" t="n">
        <v>56640</v>
      </c>
      <c r="G357" s="24" t="n">
        <v>58080</v>
      </c>
      <c r="H357" s="24" t="n">
        <f aca="false">INDEX('SOC Summary'!$K$3:$K$774,MATCH($A357,'SOC Summary'!$A$3:$A$774,0))</f>
        <v>57200</v>
      </c>
      <c r="I357" s="24" t="n">
        <f aca="false">IF(ISNUMBER(E357),H357-E357,"")</f>
        <v>4060</v>
      </c>
      <c r="J357" s="31" t="n">
        <f aca="false">IF(AND(ISNUMBER(E357),E357&gt;0),(H357-E357)/E357,"")</f>
        <v>0.0764019570944674</v>
      </c>
      <c r="K357" s="24" t="n">
        <f aca="false">IF(ISNUMBER(G357),H357-G357,"")</f>
        <v>-880</v>
      </c>
      <c r="L357" s="31" t="n">
        <f aca="false">IF(AND(ISNUMBER(G357),G357&gt;0),(H357-G357)/G357,"")</f>
        <v>-0.0151515151515152</v>
      </c>
      <c r="M357" s="0" t="str">
        <f aca="false">INDEX('SOC Summary'!$L$3:$L$774,MATCH($A357,'SOC Summary'!$A$3:$A$774,0))</f>
        <v>Elevated</v>
      </c>
      <c r="X357" s="26" t="n">
        <f aca="false">_xlfn.RANK.AVG(D357,$D$5:$D$776,1)</f>
        <v>571</v>
      </c>
      <c r="Y357" s="26" t="n">
        <f aca="false">IF(L357="","",_xlfn.RANK.AVG(L357,$L$5:$L$776,1))</f>
        <v>302</v>
      </c>
    </row>
    <row r="358" customFormat="false" ht="15" hidden="false" customHeight="true" outlineLevel="0" collapsed="false">
      <c r="A358" s="0" t="s">
        <v>356</v>
      </c>
      <c r="B358" s="0" t="str">
        <f aca="false">IFERROR(INDEX('BLS OEWS May2025'!$B$3:$B$1396,MATCH($A358,'BLS OEWS May2025'!$A$3:$A$1396,0)),"")</f>
        <v>Property Appraisers and Assessors</v>
      </c>
      <c r="C358" s="0" t="str">
        <f aca="false">INDEX('SOC Summary'!$D$3:$D$774,MATCH($A358,'SOC Summary'!$A$3:$A$774,0))</f>
        <v>Business and finance</v>
      </c>
      <c r="D358" s="27" t="n">
        <f aca="false">INDEX('SOC Summary'!$H$3:$H$774,MATCH($A358,'SOC Summary'!$A$3:$A$774,0))</f>
        <v>0.42</v>
      </c>
      <c r="E358" s="24" t="n">
        <v>59970</v>
      </c>
      <c r="F358" s="24" t="n">
        <v>62090</v>
      </c>
      <c r="G358" s="24" t="n">
        <v>59070</v>
      </c>
      <c r="H358" s="24" t="n">
        <f aca="false">INDEX('SOC Summary'!$K$3:$K$774,MATCH($A358,'SOC Summary'!$A$3:$A$774,0))</f>
        <v>57070</v>
      </c>
      <c r="I358" s="24" t="n">
        <f aca="false">IF(ISNUMBER(E358),H358-E358,"")</f>
        <v>-2900</v>
      </c>
      <c r="J358" s="31" t="n">
        <f aca="false">IF(AND(ISNUMBER(E358),E358&gt;0),(H358-E358)/E358,"")</f>
        <v>-0.048357512089378</v>
      </c>
      <c r="K358" s="24" t="n">
        <f aca="false">IF(ISNUMBER(G358),H358-G358,"")</f>
        <v>-2000</v>
      </c>
      <c r="L358" s="31" t="n">
        <f aca="false">IF(AND(ISNUMBER(G358),G358&gt;0),(H358-G358)/G358,"")</f>
        <v>-0.0338581344167936</v>
      </c>
      <c r="M358" s="0" t="str">
        <f aca="false">INDEX('SOC Summary'!$L$3:$L$774,MATCH($A358,'SOC Summary'!$A$3:$A$774,0))</f>
        <v>Elevated</v>
      </c>
      <c r="X358" s="26" t="n">
        <f aca="false">_xlfn.RANK.AVG(D358,$D$5:$D$776,1)</f>
        <v>552.5</v>
      </c>
      <c r="Y358" s="26" t="n">
        <f aca="false">IF(L358="","",_xlfn.RANK.AVG(L358,$L$5:$L$776,1))</f>
        <v>222</v>
      </c>
    </row>
    <row r="359" customFormat="false" ht="15" hidden="false" customHeight="true" outlineLevel="0" collapsed="false">
      <c r="A359" s="0" t="s">
        <v>2336</v>
      </c>
      <c r="B359" s="0" t="str">
        <f aca="false">IFERROR(INDEX('BLS OEWS May2025'!$B$3:$B$1396,MATCH($A359,'BLS OEWS May2025'!$A$3:$A$1396,0)),"")</f>
        <v>Tool and Die Makers</v>
      </c>
      <c r="C359" s="0" t="str">
        <f aca="false">INDEX('SOC Summary'!$D$3:$D$774,MATCH($A359,'SOC Summary'!$A$3:$A$774,0))</f>
        <v>Production, construction and transportation</v>
      </c>
      <c r="D359" s="27" t="n">
        <f aca="false">INDEX('SOC Summary'!$H$3:$H$774,MATCH($A359,'SOC Summary'!$A$3:$A$774,0))</f>
        <v>0.03</v>
      </c>
      <c r="E359" s="24" t="n">
        <v>61730</v>
      </c>
      <c r="F359" s="24" t="n">
        <v>58150</v>
      </c>
      <c r="G359" s="24" t="n">
        <v>55130</v>
      </c>
      <c r="H359" s="24" t="n">
        <f aca="false">INDEX('SOC Summary'!$K$3:$K$774,MATCH($A359,'SOC Summary'!$A$3:$A$774,0))</f>
        <v>56930</v>
      </c>
      <c r="I359" s="24" t="n">
        <f aca="false">IF(ISNUMBER(E359),H359-E359,"")</f>
        <v>-4800</v>
      </c>
      <c r="J359" s="31" t="n">
        <f aca="false">IF(AND(ISNUMBER(E359),E359&gt;0),(H359-E359)/E359,"")</f>
        <v>-0.0777579782925644</v>
      </c>
      <c r="K359" s="24" t="n">
        <f aca="false">IF(ISNUMBER(G359),H359-G359,"")</f>
        <v>1800</v>
      </c>
      <c r="L359" s="31" t="n">
        <f aca="false">IF(AND(ISNUMBER(G359),G359&gt;0),(H359-G359)/G359,"")</f>
        <v>0.0326500997641937</v>
      </c>
      <c r="M359" s="0" t="str">
        <f aca="false">INDEX('SOC Summary'!$L$3:$L$774,MATCH($A359,'SOC Summary'!$A$3:$A$774,0))</f>
        <v>Low</v>
      </c>
      <c r="X359" s="26" t="n">
        <f aca="false">_xlfn.RANK.AVG(D359,$D$5:$D$776,1)</f>
        <v>78</v>
      </c>
      <c r="Y359" s="26" t="n">
        <f aca="false">IF(L359="","",_xlfn.RANK.AVG(L359,$L$5:$L$776,1))</f>
        <v>534</v>
      </c>
    </row>
    <row r="360" customFormat="false" ht="15" hidden="false" customHeight="true" outlineLevel="0" collapsed="false">
      <c r="A360" s="0" t="s">
        <v>385</v>
      </c>
      <c r="B360" s="0" t="str">
        <f aca="false">IFERROR(INDEX('BLS OEWS May2025'!$B$3:$B$1396,MATCH($A360,'BLS OEWS May2025'!$A$3:$A$1396,0)),"")</f>
        <v>Tax Examiners and Collectors, and Revenue Agents</v>
      </c>
      <c r="C360" s="0" t="str">
        <f aca="false">INDEX('SOC Summary'!$D$3:$D$774,MATCH($A360,'SOC Summary'!$A$3:$A$774,0))</f>
        <v>Business and finance</v>
      </c>
      <c r="D360" s="27" t="n">
        <f aca="false">INDEX('SOC Summary'!$H$3:$H$774,MATCH($A360,'SOC Summary'!$A$3:$A$774,0))</f>
        <v>0.5</v>
      </c>
      <c r="E360" s="24" t="n">
        <v>50610</v>
      </c>
      <c r="F360" s="24" t="n">
        <v>50250</v>
      </c>
      <c r="G360" s="24" t="n">
        <v>53530</v>
      </c>
      <c r="H360" s="24" t="n">
        <f aca="false">INDEX('SOC Summary'!$K$3:$K$774,MATCH($A360,'SOC Summary'!$A$3:$A$774,0))</f>
        <v>56610</v>
      </c>
      <c r="I360" s="24" t="n">
        <f aca="false">IF(ISNUMBER(E360),H360-E360,"")</f>
        <v>6000</v>
      </c>
      <c r="J360" s="31" t="n">
        <f aca="false">IF(AND(ISNUMBER(E360),E360&gt;0),(H360-E360)/E360,"")</f>
        <v>0.1185536455246</v>
      </c>
      <c r="K360" s="24" t="n">
        <f aca="false">IF(ISNUMBER(G360),H360-G360,"")</f>
        <v>3080</v>
      </c>
      <c r="L360" s="31" t="n">
        <f aca="false">IF(AND(ISNUMBER(G360),G360&gt;0),(H360-G360)/G360,"")</f>
        <v>0.0575378292546236</v>
      </c>
      <c r="M360" s="0" t="str">
        <f aca="false">INDEX('SOC Summary'!$L$3:$L$774,MATCH($A360,'SOC Summary'!$A$3:$A$774,0))</f>
        <v>High</v>
      </c>
      <c r="X360" s="26" t="n">
        <f aca="false">_xlfn.RANK.AVG(D360,$D$5:$D$776,1)</f>
        <v>654</v>
      </c>
      <c r="Y360" s="26" t="n">
        <f aca="false">IF(L360="","",_xlfn.RANK.AVG(L360,$L$5:$L$776,1))</f>
        <v>632</v>
      </c>
    </row>
    <row r="361" customFormat="false" ht="15" hidden="false" customHeight="true" outlineLevel="0" collapsed="false">
      <c r="A361" s="0" t="s">
        <v>587</v>
      </c>
      <c r="B361" s="0" t="str">
        <f aca="false">IFERROR(INDEX('BLS OEWS May2025'!$B$3:$B$1396,MATCH($A361,'BLS OEWS May2025'!$A$3:$A$1396,0)),"")</f>
        <v>Biological Scientists, All Other</v>
      </c>
      <c r="C361" s="0" t="str">
        <f aca="false">INDEX('SOC Summary'!$D$3:$D$774,MATCH($A361,'SOC Summary'!$A$3:$A$774,0))</f>
        <v>Life, physical, and social science</v>
      </c>
      <c r="D361" s="27" t="n">
        <f aca="false">INDEX('SOC Summary'!$H$3:$H$774,MATCH($A361,'SOC Summary'!$A$3:$A$774,0))</f>
        <v>0.475</v>
      </c>
      <c r="E361" s="24" t="n">
        <v>55300</v>
      </c>
      <c r="F361" s="24" t="n">
        <v>61220</v>
      </c>
      <c r="G361" s="24" t="n">
        <v>59710</v>
      </c>
      <c r="H361" s="24" t="n">
        <f aca="false">INDEX('SOC Summary'!$K$3:$K$774,MATCH($A361,'SOC Summary'!$A$3:$A$774,0))</f>
        <v>55850</v>
      </c>
      <c r="I361" s="24" t="n">
        <f aca="false">IF(ISNUMBER(E361),H361-E361,"")</f>
        <v>550</v>
      </c>
      <c r="J361" s="31" t="n">
        <f aca="false">IF(AND(ISNUMBER(E361),E361&gt;0),(H361-E361)/E361,"")</f>
        <v>0.00994575045207957</v>
      </c>
      <c r="K361" s="24" t="n">
        <f aca="false">IF(ISNUMBER(G361),H361-G361,"")</f>
        <v>-3860</v>
      </c>
      <c r="L361" s="31" t="n">
        <f aca="false">IF(AND(ISNUMBER(G361),G361&gt;0),(H361-G361)/G361,"")</f>
        <v>-0.0646457879752135</v>
      </c>
      <c r="M361" s="0" t="str">
        <f aca="false">INDEX('SOC Summary'!$L$3:$L$774,MATCH($A361,'SOC Summary'!$A$3:$A$774,0))</f>
        <v>Elevated</v>
      </c>
      <c r="X361" s="26" t="n">
        <f aca="false">_xlfn.RANK.AVG(D361,$D$5:$D$776,1)</f>
        <v>626.5</v>
      </c>
      <c r="Y361" s="26" t="n">
        <f aca="false">IF(L361="","",_xlfn.RANK.AVG(L361,$L$5:$L$776,1))</f>
        <v>135</v>
      </c>
    </row>
    <row r="362" customFormat="false" ht="15" hidden="false" customHeight="true" outlineLevel="0" collapsed="false">
      <c r="A362" s="0" t="s">
        <v>1728</v>
      </c>
      <c r="B362" s="0" t="str">
        <f aca="false">IFERROR(INDEX('BLS OEWS May2025'!$B$3:$B$1396,MATCH($A362,'BLS OEWS May2025'!$A$3:$A$1396,0)),"")</f>
        <v>Procurement Clerks</v>
      </c>
      <c r="C362" s="0" t="str">
        <f aca="false">INDEX('SOC Summary'!$D$3:$D$774,MATCH($A362,'SOC Summary'!$A$3:$A$774,0))</f>
        <v>Office support</v>
      </c>
      <c r="D362" s="27" t="n">
        <f aca="false">INDEX('SOC Summary'!$H$3:$H$774,MATCH($A362,'SOC Summary'!$A$3:$A$774,0))</f>
        <v>0.66</v>
      </c>
      <c r="E362" s="24" t="n">
        <v>63340</v>
      </c>
      <c r="F362" s="24" t="n">
        <v>61580</v>
      </c>
      <c r="G362" s="24" t="n">
        <v>59900</v>
      </c>
      <c r="H362" s="24" t="n">
        <f aca="false">INDEX('SOC Summary'!$K$3:$K$774,MATCH($A362,'SOC Summary'!$A$3:$A$774,0))</f>
        <v>55810</v>
      </c>
      <c r="I362" s="24" t="n">
        <f aca="false">IF(ISNUMBER(E362),H362-E362,"")</f>
        <v>-7530</v>
      </c>
      <c r="J362" s="31" t="n">
        <f aca="false">IF(AND(ISNUMBER(E362),E362&gt;0),(H362-E362)/E362,"")</f>
        <v>-0.118882222923903</v>
      </c>
      <c r="K362" s="24" t="n">
        <f aca="false">IF(ISNUMBER(G362),H362-G362,"")</f>
        <v>-4090</v>
      </c>
      <c r="L362" s="31" t="n">
        <f aca="false">IF(AND(ISNUMBER(G362),G362&gt;0),(H362-G362)/G362,"")</f>
        <v>-0.0682804674457429</v>
      </c>
      <c r="M362" s="0" t="str">
        <f aca="false">INDEX('SOC Summary'!$L$3:$L$774,MATCH($A362,'SOC Summary'!$A$3:$A$774,0))</f>
        <v>High</v>
      </c>
      <c r="X362" s="26" t="n">
        <f aca="false">_xlfn.RANK.AVG(D362,$D$5:$D$776,1)</f>
        <v>750</v>
      </c>
      <c r="Y362" s="26" t="n">
        <f aca="false">IF(L362="","",_xlfn.RANK.AVG(L362,$L$5:$L$776,1))</f>
        <v>130</v>
      </c>
    </row>
    <row r="363" customFormat="false" ht="15" hidden="false" customHeight="true" outlineLevel="0" collapsed="false">
      <c r="A363" s="0" t="s">
        <v>1851</v>
      </c>
      <c r="B363" s="0" t="str">
        <f aca="false">IFERROR(INDEX('BLS OEWS May2025'!$B$3:$B$1396,MATCH($A363,'BLS OEWS May2025'!$A$3:$A$1396,0)),"")</f>
        <v>Mail Clerks and Mail Machine Operators, Except Postal Service</v>
      </c>
      <c r="C363" s="0" t="str">
        <f aca="false">INDEX('SOC Summary'!$D$3:$D$774,MATCH($A363,'SOC Summary'!$A$3:$A$774,0))</f>
        <v>Office support</v>
      </c>
      <c r="D363" s="27" t="n">
        <f aca="false">INDEX('SOC Summary'!$H$3:$H$774,MATCH($A363,'SOC Summary'!$A$3:$A$774,0))</f>
        <v>0.12</v>
      </c>
      <c r="E363" s="24" t="n">
        <v>67750</v>
      </c>
      <c r="F363" s="24" t="n">
        <v>66600</v>
      </c>
      <c r="G363" s="24" t="n">
        <v>62730</v>
      </c>
      <c r="H363" s="24" t="n">
        <f aca="false">INDEX('SOC Summary'!$K$3:$K$774,MATCH($A363,'SOC Summary'!$A$3:$A$774,0))</f>
        <v>55230</v>
      </c>
      <c r="I363" s="24" t="n">
        <f aca="false">IF(ISNUMBER(E363),H363-E363,"")</f>
        <v>-12520</v>
      </c>
      <c r="J363" s="31" t="n">
        <f aca="false">IF(AND(ISNUMBER(E363),E363&gt;0),(H363-E363)/E363,"")</f>
        <v>-0.18479704797048</v>
      </c>
      <c r="K363" s="24" t="n">
        <f aca="false">IF(ISNUMBER(G363),H363-G363,"")</f>
        <v>-7500</v>
      </c>
      <c r="L363" s="31" t="n">
        <f aca="false">IF(AND(ISNUMBER(G363),G363&gt;0),(H363-G363)/G363,"")</f>
        <v>-0.119560019129603</v>
      </c>
      <c r="M363" s="0" t="str">
        <f aca="false">INDEX('SOC Summary'!$L$3:$L$774,MATCH($A363,'SOC Summary'!$A$3:$A$774,0))</f>
        <v>Low</v>
      </c>
      <c r="X363" s="26" t="n">
        <f aca="false">_xlfn.RANK.AVG(D363,$D$5:$D$776,1)</f>
        <v>207</v>
      </c>
      <c r="Y363" s="26" t="n">
        <f aca="false">IF(L363="","",_xlfn.RANK.AVG(L363,$L$5:$L$776,1))</f>
        <v>49</v>
      </c>
    </row>
    <row r="364" customFormat="false" ht="15" hidden="false" customHeight="true" outlineLevel="0" collapsed="false">
      <c r="A364" s="0" t="s">
        <v>1502</v>
      </c>
      <c r="B364" s="0" t="str">
        <f aca="false">IFERROR(INDEX('BLS OEWS May2025'!$B$3:$B$1396,MATCH($A364,'BLS OEWS May2025'!$A$3:$A$1396,0)),"")</f>
        <v>Tree Trimmers and Pruners</v>
      </c>
      <c r="C364" s="0" t="str">
        <f aca="false">INDEX('SOC Summary'!$D$3:$D$774,MATCH($A364,'SOC Summary'!$A$3:$A$774,0))</f>
        <v>Services and other</v>
      </c>
      <c r="D364" s="27" t="n">
        <f aca="false">INDEX('SOC Summary'!$H$3:$H$774,MATCH($A364,'SOC Summary'!$A$3:$A$774,0))</f>
        <v>0.06</v>
      </c>
      <c r="E364" s="24" t="n">
        <v>48150</v>
      </c>
      <c r="F364" s="24" t="n">
        <v>50270</v>
      </c>
      <c r="G364" s="24" t="n">
        <v>47870</v>
      </c>
      <c r="H364" s="24" t="n">
        <f aca="false">INDEX('SOC Summary'!$K$3:$K$774,MATCH($A364,'SOC Summary'!$A$3:$A$774,0))</f>
        <v>55160</v>
      </c>
      <c r="I364" s="24" t="n">
        <f aca="false">IF(ISNUMBER(E364),H364-E364,"")</f>
        <v>7010</v>
      </c>
      <c r="J364" s="31" t="n">
        <f aca="false">IF(AND(ISNUMBER(E364),E364&gt;0),(H364-E364)/E364,"")</f>
        <v>0.145586708203531</v>
      </c>
      <c r="K364" s="24" t="n">
        <f aca="false">IF(ISNUMBER(G364),H364-G364,"")</f>
        <v>7290</v>
      </c>
      <c r="L364" s="31" t="n">
        <f aca="false">IF(AND(ISNUMBER(G364),G364&gt;0),(H364-G364)/G364,"")</f>
        <v>0.152287445163986</v>
      </c>
      <c r="M364" s="0" t="str">
        <f aca="false">INDEX('SOC Summary'!$L$3:$L$774,MATCH($A364,'SOC Summary'!$A$3:$A$774,0))</f>
        <v>Low</v>
      </c>
      <c r="X364" s="26" t="n">
        <f aca="false">_xlfn.RANK.AVG(D364,$D$5:$D$776,1)</f>
        <v>118</v>
      </c>
      <c r="Y364" s="26" t="n">
        <f aca="false">IF(L364="","",_xlfn.RANK.AVG(L364,$L$5:$L$776,1))</f>
        <v>748</v>
      </c>
    </row>
    <row r="365" customFormat="false" ht="15" hidden="false" customHeight="true" outlineLevel="0" collapsed="false">
      <c r="A365" s="0" t="s">
        <v>1652</v>
      </c>
      <c r="B365" s="0" t="str">
        <f aca="false">IFERROR(INDEX('BLS OEWS May2025'!$B$3:$B$1396,MATCH($A365,'BLS OEWS May2025'!$A$3:$A$1396,0)),"")</f>
        <v>Travel Agents</v>
      </c>
      <c r="C365" s="0" t="str">
        <f aca="false">INDEX('SOC Summary'!$D$3:$D$774,MATCH($A365,'SOC Summary'!$A$3:$A$774,0))</f>
        <v>Sales</v>
      </c>
      <c r="D365" s="27" t="n">
        <f aca="false">INDEX('SOC Summary'!$H$3:$H$774,MATCH($A365,'SOC Summary'!$A$3:$A$774,0))</f>
        <v>0.56</v>
      </c>
      <c r="E365" s="24" t="n">
        <v>53180</v>
      </c>
      <c r="F365" s="24" t="n">
        <v>58250</v>
      </c>
      <c r="G365" s="24" t="n">
        <v>59150</v>
      </c>
      <c r="H365" s="24" t="n">
        <f aca="false">INDEX('SOC Summary'!$K$3:$K$774,MATCH($A365,'SOC Summary'!$A$3:$A$774,0))</f>
        <v>55110</v>
      </c>
      <c r="I365" s="24" t="n">
        <f aca="false">IF(ISNUMBER(E365),H365-E365,"")</f>
        <v>1930</v>
      </c>
      <c r="J365" s="31" t="n">
        <f aca="false">IF(AND(ISNUMBER(E365),E365&gt;0),(H365-E365)/E365,"")</f>
        <v>0.036291839037232</v>
      </c>
      <c r="K365" s="24" t="n">
        <f aca="false">IF(ISNUMBER(G365),H365-G365,"")</f>
        <v>-4040</v>
      </c>
      <c r="L365" s="31" t="n">
        <f aca="false">IF(AND(ISNUMBER(G365),G365&gt;0),(H365-G365)/G365,"")</f>
        <v>-0.0683009298393914</v>
      </c>
      <c r="M365" s="0" t="str">
        <f aca="false">INDEX('SOC Summary'!$L$3:$L$774,MATCH($A365,'SOC Summary'!$A$3:$A$774,0))</f>
        <v>High</v>
      </c>
      <c r="X365" s="26" t="n">
        <f aca="false">_xlfn.RANK.AVG(D365,$D$5:$D$776,1)</f>
        <v>699.5</v>
      </c>
      <c r="Y365" s="26" t="n">
        <f aca="false">IF(L365="","",_xlfn.RANK.AVG(L365,$L$5:$L$776,1))</f>
        <v>129</v>
      </c>
    </row>
    <row r="366" customFormat="false" ht="15" hidden="false" customHeight="true" outlineLevel="0" collapsed="false">
      <c r="A366" s="0" t="s">
        <v>1016</v>
      </c>
      <c r="B366" s="0" t="str">
        <f aca="false">IFERROR(INDEX('BLS OEWS May2025'!$B$3:$B$1396,MATCH($A366,'BLS OEWS May2025'!$A$3:$A$1396,0)),"")</f>
        <v>Actors</v>
      </c>
      <c r="C366" s="0" t="str">
        <f aca="false">INDEX('SOC Summary'!$D$3:$D$774,MATCH($A366,'SOC Summary'!$A$3:$A$774,0))</f>
        <v>Arts, sports and media</v>
      </c>
      <c r="D366" s="27" t="n">
        <f aca="false">INDEX('SOC Summary'!$H$3:$H$774,MATCH($A366,'SOC Summary'!$A$3:$A$774,0))</f>
        <v>0.25</v>
      </c>
      <c r="E366" s="24" t="n">
        <v>54160</v>
      </c>
      <c r="F366" s="24" t="n">
        <v>62560</v>
      </c>
      <c r="G366" s="24" t="n">
        <v>38800</v>
      </c>
      <c r="H366" s="24" t="n">
        <f aca="false">INDEX('SOC Summary'!$K$3:$K$774,MATCH($A366,'SOC Summary'!$A$3:$A$774,0))</f>
        <v>55000</v>
      </c>
      <c r="I366" s="24" t="n">
        <f aca="false">IF(ISNUMBER(E366),H366-E366,"")</f>
        <v>840</v>
      </c>
      <c r="J366" s="31" t="n">
        <f aca="false">IF(AND(ISNUMBER(E366),E366&gt;0),(H366-E366)/E366,"")</f>
        <v>0.0155096011816839</v>
      </c>
      <c r="K366" s="24" t="n">
        <f aca="false">IF(ISNUMBER(G366),H366-G366,"")</f>
        <v>16200</v>
      </c>
      <c r="L366" s="31" t="n">
        <f aca="false">IF(AND(ISNUMBER(G366),G366&gt;0),(H366-G366)/G366,"")</f>
        <v>0.417525773195876</v>
      </c>
      <c r="M366" s="0" t="str">
        <f aca="false">INDEX('SOC Summary'!$L$3:$L$774,MATCH($A366,'SOC Summary'!$A$3:$A$774,0))</f>
        <v>Moderate</v>
      </c>
      <c r="X366" s="26" t="n">
        <f aca="false">_xlfn.RANK.AVG(D366,$D$5:$D$776,1)</f>
        <v>367.5</v>
      </c>
      <c r="Y366" s="26" t="n">
        <f aca="false">IF(L366="","",_xlfn.RANK.AVG(L366,$L$5:$L$776,1))</f>
        <v>769</v>
      </c>
    </row>
    <row r="367" customFormat="false" ht="15" hidden="false" customHeight="true" outlineLevel="0" collapsed="false">
      <c r="A367" s="0" t="s">
        <v>1594</v>
      </c>
      <c r="B367" s="0" t="str">
        <f aca="false">IFERROR(INDEX('BLS OEWS May2025'!$B$3:$B$1396,MATCH($A367,'BLS OEWS May2025'!$A$3:$A$1396,0)),"")</f>
        <v>Tour and Travel Guides</v>
      </c>
      <c r="C367" s="0" t="str">
        <f aca="false">INDEX('SOC Summary'!$D$3:$D$774,MATCH($A367,'SOC Summary'!$A$3:$A$774,0))</f>
        <v>Services and other</v>
      </c>
      <c r="D367" s="27" t="n">
        <f aca="false">INDEX('SOC Summary'!$H$3:$H$774,MATCH($A367,'SOC Summary'!$A$3:$A$774,0))</f>
        <v>0.38</v>
      </c>
      <c r="E367" s="24" t="n">
        <v>41180</v>
      </c>
      <c r="F367" s="24" t="n">
        <v>46760</v>
      </c>
      <c r="G367" s="24" t="n">
        <v>49010</v>
      </c>
      <c r="H367" s="24" t="n">
        <f aca="false">INDEX('SOC Summary'!$K$3:$K$774,MATCH($A367,'SOC Summary'!$A$3:$A$774,0))</f>
        <v>53500</v>
      </c>
      <c r="I367" s="24" t="n">
        <f aca="false">IF(ISNUMBER(E367),H367-E367,"")</f>
        <v>12320</v>
      </c>
      <c r="J367" s="31" t="n">
        <f aca="false">IF(AND(ISNUMBER(E367),E367&gt;0),(H367-E367)/E367,"")</f>
        <v>0.29917435648373</v>
      </c>
      <c r="K367" s="24" t="n">
        <f aca="false">IF(ISNUMBER(G367),H367-G367,"")</f>
        <v>4490</v>
      </c>
      <c r="L367" s="31" t="n">
        <f aca="false">IF(AND(ISNUMBER(G367),G367&gt;0),(H367-G367)/G367,"")</f>
        <v>0.0916139563354417</v>
      </c>
      <c r="M367" s="0" t="str">
        <f aca="false">INDEX('SOC Summary'!$L$3:$L$774,MATCH($A367,'SOC Summary'!$A$3:$A$774,0))</f>
        <v>Elevated</v>
      </c>
      <c r="X367" s="26" t="n">
        <f aca="false">_xlfn.RANK.AVG(D367,$D$5:$D$776,1)</f>
        <v>492.5</v>
      </c>
      <c r="Y367" s="26" t="n">
        <f aca="false">IF(L367="","",_xlfn.RANK.AVG(L367,$L$5:$L$776,1))</f>
        <v>703</v>
      </c>
    </row>
    <row r="368" customFormat="false" ht="15" hidden="false" customHeight="true" outlineLevel="0" collapsed="false">
      <c r="A368" s="0" t="s">
        <v>1342</v>
      </c>
      <c r="B368" s="0" t="str">
        <f aca="false">IFERROR(INDEX('BLS OEWS May2025'!$B$3:$B$1396,MATCH($A368,'BLS OEWS May2025'!$A$3:$A$1396,0)),"")</f>
        <v>First-Line Supervisors of Correctional Officers</v>
      </c>
      <c r="C368" s="0" t="str">
        <f aca="false">INDEX('SOC Summary'!$D$3:$D$774,MATCH($A368,'SOC Summary'!$A$3:$A$774,0))</f>
        <v>Services and other</v>
      </c>
      <c r="D368" s="27" t="n">
        <f aca="false">INDEX('SOC Summary'!$H$3:$H$774,MATCH($A368,'SOC Summary'!$A$3:$A$774,0))</f>
        <v>0.23</v>
      </c>
      <c r="E368" s="24" t="n">
        <v>55900</v>
      </c>
      <c r="F368" s="24" t="n">
        <v>52280</v>
      </c>
      <c r="G368" s="24" t="n">
        <v>53390</v>
      </c>
      <c r="H368" s="24" t="n">
        <f aca="false">INDEX('SOC Summary'!$K$3:$K$774,MATCH($A368,'SOC Summary'!$A$3:$A$774,0))</f>
        <v>53380</v>
      </c>
      <c r="I368" s="24" t="n">
        <f aca="false">IF(ISNUMBER(E368),H368-E368,"")</f>
        <v>-2520</v>
      </c>
      <c r="J368" s="31" t="n">
        <f aca="false">IF(AND(ISNUMBER(E368),E368&gt;0),(H368-E368)/E368,"")</f>
        <v>-0.0450805008944544</v>
      </c>
      <c r="K368" s="24" t="n">
        <f aca="false">IF(ISNUMBER(G368),H368-G368,"")</f>
        <v>-10</v>
      </c>
      <c r="L368" s="31" t="n">
        <f aca="false">IF(AND(ISNUMBER(G368),G368&gt;0),(H368-G368)/G368,"")</f>
        <v>-0.000187300992695261</v>
      </c>
      <c r="M368" s="0" t="str">
        <f aca="false">INDEX('SOC Summary'!$L$3:$L$774,MATCH($A368,'SOC Summary'!$A$3:$A$774,0))</f>
        <v>Moderate</v>
      </c>
      <c r="X368" s="26" t="n">
        <f aca="false">_xlfn.RANK.AVG(D368,$D$5:$D$776,1)</f>
        <v>347.5</v>
      </c>
      <c r="Y368" s="26" t="n">
        <f aca="false">IF(L368="","",_xlfn.RANK.AVG(L368,$L$5:$L$776,1))</f>
        <v>355</v>
      </c>
    </row>
    <row r="369" customFormat="false" ht="15" hidden="false" customHeight="true" outlineLevel="0" collapsed="false">
      <c r="A369" s="0" t="s">
        <v>1823</v>
      </c>
      <c r="B369" s="0" t="str">
        <f aca="false">IFERROR(INDEX('BLS OEWS May2025'!$B$3:$B$1396,MATCH($A369,'BLS OEWS May2025'!$A$3:$A$1396,0)),"")</f>
        <v>Weighers, Measurers, Checkers, and Samplers, Recordkeeping</v>
      </c>
      <c r="C369" s="0" t="str">
        <f aca="false">INDEX('SOC Summary'!$D$3:$D$774,MATCH($A369,'SOC Summary'!$A$3:$A$774,0))</f>
        <v>Office support</v>
      </c>
      <c r="D369" s="27" t="n">
        <f aca="false">INDEX('SOC Summary'!$H$3:$H$774,MATCH($A369,'SOC Summary'!$A$3:$A$774,0))</f>
        <v>0.27</v>
      </c>
      <c r="E369" s="24" t="n">
        <v>52610</v>
      </c>
      <c r="F369" s="24" t="n">
        <v>51250</v>
      </c>
      <c r="G369" s="24" t="n">
        <v>49720</v>
      </c>
      <c r="H369" s="24" t="n">
        <f aca="false">INDEX('SOC Summary'!$K$3:$K$774,MATCH($A369,'SOC Summary'!$A$3:$A$774,0))</f>
        <v>53300</v>
      </c>
      <c r="I369" s="24" t="n">
        <f aca="false">IF(ISNUMBER(E369),H369-E369,"")</f>
        <v>690</v>
      </c>
      <c r="J369" s="31" t="n">
        <f aca="false">IF(AND(ISNUMBER(E369),E369&gt;0),(H369-E369)/E369,"")</f>
        <v>0.0131153773046949</v>
      </c>
      <c r="K369" s="24" t="n">
        <f aca="false">IF(ISNUMBER(G369),H369-G369,"")</f>
        <v>3580</v>
      </c>
      <c r="L369" s="31" t="n">
        <f aca="false">IF(AND(ISNUMBER(G369),G369&gt;0),(H369-G369)/G369,"")</f>
        <v>0.0720032180209171</v>
      </c>
      <c r="M369" s="0" t="str">
        <f aca="false">INDEX('SOC Summary'!$L$3:$L$774,MATCH($A369,'SOC Summary'!$A$3:$A$774,0))</f>
        <v>Moderate</v>
      </c>
      <c r="X369" s="26" t="n">
        <f aca="false">_xlfn.RANK.AVG(D369,$D$5:$D$776,1)</f>
        <v>386</v>
      </c>
      <c r="Y369" s="26" t="n">
        <f aca="false">IF(L369="","",_xlfn.RANK.AVG(L369,$L$5:$L$776,1))</f>
        <v>674</v>
      </c>
    </row>
    <row r="370" customFormat="false" ht="15" hidden="false" customHeight="true" outlineLevel="0" collapsed="false">
      <c r="A370" s="0" t="s">
        <v>984</v>
      </c>
      <c r="B370" s="0" t="str">
        <f aca="false">IFERROR(INDEX('BLS OEWS May2025'!$B$3:$B$1396,MATCH($A370,'BLS OEWS May2025'!$A$3:$A$1396,0)),"")</f>
        <v>Art Directors</v>
      </c>
      <c r="C370" s="0" t="str">
        <f aca="false">INDEX('SOC Summary'!$D$3:$D$774,MATCH($A370,'SOC Summary'!$A$3:$A$774,0))</f>
        <v>Arts, sports and media</v>
      </c>
      <c r="D370" s="27" t="n">
        <f aca="false">INDEX('SOC Summary'!$H$3:$H$774,MATCH($A370,'SOC Summary'!$A$3:$A$774,0))</f>
        <v>0.12</v>
      </c>
      <c r="E370" s="24" t="n">
        <v>54470</v>
      </c>
      <c r="F370" s="24" t="n">
        <v>51200</v>
      </c>
      <c r="G370" s="24" t="n">
        <v>50370</v>
      </c>
      <c r="H370" s="24" t="n">
        <f aca="false">INDEX('SOC Summary'!$K$3:$K$774,MATCH($A370,'SOC Summary'!$A$3:$A$774,0))</f>
        <v>53070</v>
      </c>
      <c r="I370" s="24" t="n">
        <f aca="false">IF(ISNUMBER(E370),H370-E370,"")</f>
        <v>-1400</v>
      </c>
      <c r="J370" s="31" t="n">
        <f aca="false">IF(AND(ISNUMBER(E370),E370&gt;0),(H370-E370)/E370,"")</f>
        <v>-0.0257022214062787</v>
      </c>
      <c r="K370" s="24" t="n">
        <f aca="false">IF(ISNUMBER(G370),H370-G370,"")</f>
        <v>2700</v>
      </c>
      <c r="L370" s="31" t="n">
        <f aca="false">IF(AND(ISNUMBER(G370),G370&gt;0),(H370-G370)/G370,"")</f>
        <v>0.0536033353186421</v>
      </c>
      <c r="M370" s="0" t="str">
        <f aca="false">INDEX('SOC Summary'!$L$3:$L$774,MATCH($A370,'SOC Summary'!$A$3:$A$774,0))</f>
        <v>Low</v>
      </c>
      <c r="X370" s="26" t="n">
        <f aca="false">_xlfn.RANK.AVG(D370,$D$5:$D$776,1)</f>
        <v>207</v>
      </c>
      <c r="Y370" s="26" t="n">
        <f aca="false">IF(L370="","",_xlfn.RANK.AVG(L370,$L$5:$L$776,1))</f>
        <v>618</v>
      </c>
    </row>
    <row r="371" customFormat="false" ht="15" hidden="false" customHeight="true" outlineLevel="0" collapsed="false">
      <c r="A371" s="0" t="s">
        <v>1925</v>
      </c>
      <c r="B371" s="0" t="str">
        <f aca="false">IFERROR(INDEX('BLS OEWS May2025'!$B$3:$B$1396,MATCH($A371,'BLS OEWS May2025'!$A$3:$A$1396,0)),"")</f>
        <v>Brickmasons and Blockmasons</v>
      </c>
      <c r="C371" s="0" t="str">
        <f aca="false">INDEX('SOC Summary'!$D$3:$D$774,MATCH($A371,'SOC Summary'!$A$3:$A$774,0))</f>
        <v>Production, construction and transportation</v>
      </c>
      <c r="D371" s="27" t="n">
        <f aca="false">INDEX('SOC Summary'!$H$3:$H$774,MATCH($A371,'SOC Summary'!$A$3:$A$774,0))</f>
        <v>0.04</v>
      </c>
      <c r="E371" s="24" t="n">
        <v>55530</v>
      </c>
      <c r="F371" s="24" t="n">
        <v>56830</v>
      </c>
      <c r="G371" s="24" t="n">
        <v>53520</v>
      </c>
      <c r="H371" s="24" t="n">
        <f aca="false">INDEX('SOC Summary'!$K$3:$K$774,MATCH($A371,'SOC Summary'!$A$3:$A$774,0))</f>
        <v>52550</v>
      </c>
      <c r="I371" s="24" t="n">
        <f aca="false">IF(ISNUMBER(E371),H371-E371,"")</f>
        <v>-2980</v>
      </c>
      <c r="J371" s="31" t="n">
        <f aca="false">IF(AND(ISNUMBER(E371),E371&gt;0),(H371-E371)/E371,"")</f>
        <v>-0.0536646857554475</v>
      </c>
      <c r="K371" s="24" t="n">
        <f aca="false">IF(ISNUMBER(G371),H371-G371,"")</f>
        <v>-970</v>
      </c>
      <c r="L371" s="31" t="n">
        <f aca="false">IF(AND(ISNUMBER(G371),G371&gt;0),(H371-G371)/G371,"")</f>
        <v>-0.0181240657698057</v>
      </c>
      <c r="M371" s="0" t="str">
        <f aca="false">INDEX('SOC Summary'!$L$3:$L$774,MATCH($A371,'SOC Summary'!$A$3:$A$774,0))</f>
        <v>Low</v>
      </c>
      <c r="X371" s="26" t="n">
        <f aca="false">_xlfn.RANK.AVG(D371,$D$5:$D$776,1)</f>
        <v>93</v>
      </c>
      <c r="Y371" s="26" t="n">
        <f aca="false">IF(L371="","",_xlfn.RANK.AVG(L371,$L$5:$L$776,1))</f>
        <v>293</v>
      </c>
    </row>
    <row r="372" customFormat="false" ht="15" hidden="false" customHeight="true" outlineLevel="0" collapsed="false">
      <c r="A372" s="0" t="s">
        <v>1295</v>
      </c>
      <c r="B372" s="0" t="str">
        <f aca="false">IFERROR(INDEX('BLS OEWS May2025'!$B$3:$B$1396,MATCH($A372,'BLS OEWS May2025'!$A$3:$A$1396,0)),"")</f>
        <v>Orderlies</v>
      </c>
      <c r="C372" s="0" t="str">
        <f aca="false">INDEX('SOC Summary'!$D$3:$D$774,MATCH($A372,'SOC Summary'!$A$3:$A$774,0))</f>
        <v>Health care</v>
      </c>
      <c r="D372" s="27" t="n">
        <f aca="false">INDEX('SOC Summary'!$H$3:$H$774,MATCH($A372,'SOC Summary'!$A$3:$A$774,0))</f>
        <v>0</v>
      </c>
      <c r="E372" s="24" t="n">
        <v>44790</v>
      </c>
      <c r="F372" s="24" t="n">
        <v>48710</v>
      </c>
      <c r="G372" s="24" t="n">
        <v>53020</v>
      </c>
      <c r="H372" s="24" t="n">
        <f aca="false">INDEX('SOC Summary'!$K$3:$K$774,MATCH($A372,'SOC Summary'!$A$3:$A$774,0))</f>
        <v>52440</v>
      </c>
      <c r="I372" s="24" t="n">
        <f aca="false">IF(ISNUMBER(E372),H372-E372,"")</f>
        <v>7650</v>
      </c>
      <c r="J372" s="31" t="n">
        <f aca="false">IF(AND(ISNUMBER(E372),E372&gt;0),(H372-E372)/E372,"")</f>
        <v>0.170797052913597</v>
      </c>
      <c r="K372" s="24" t="n">
        <f aca="false">IF(ISNUMBER(G372),H372-G372,"")</f>
        <v>-580</v>
      </c>
      <c r="L372" s="31" t="n">
        <f aca="false">IF(AND(ISNUMBER(G372),G372&gt;0),(H372-G372)/G372,"")</f>
        <v>-0.010939268200679</v>
      </c>
      <c r="M372" s="0" t="str">
        <f aca="false">INDEX('SOC Summary'!$L$3:$L$774,MATCH($A372,'SOC Summary'!$A$3:$A$774,0))</f>
        <v>Low</v>
      </c>
      <c r="X372" s="26" t="n">
        <f aca="false">_xlfn.RANK.AVG(D372,$D$5:$D$776,1)</f>
        <v>28.5</v>
      </c>
      <c r="Y372" s="26" t="n">
        <f aca="false">IF(L372="","",_xlfn.RANK.AVG(L372,$L$5:$L$776,1))</f>
        <v>315</v>
      </c>
    </row>
    <row r="373" customFormat="false" ht="15" hidden="false" customHeight="true" outlineLevel="0" collapsed="false">
      <c r="A373" s="0" t="s">
        <v>2256</v>
      </c>
      <c r="B373" s="0" t="str">
        <f aca="false">IFERROR(INDEX('BLS OEWS May2025'!$B$3:$B$1396,MATCH($A373,'BLS OEWS May2025'!$A$3:$A$1396,0)),"")</f>
        <v>Structural Metal Fabricators and Fitters</v>
      </c>
      <c r="C373" s="0" t="str">
        <f aca="false">INDEX('SOC Summary'!$D$3:$D$774,MATCH($A373,'SOC Summary'!$A$3:$A$774,0))</f>
        <v>Production, construction and transportation</v>
      </c>
      <c r="D373" s="27" t="n">
        <f aca="false">INDEX('SOC Summary'!$H$3:$H$774,MATCH($A373,'SOC Summary'!$A$3:$A$774,0))</f>
        <v>0</v>
      </c>
      <c r="E373" s="24" t="n">
        <v>58870</v>
      </c>
      <c r="F373" s="24" t="n">
        <v>57810</v>
      </c>
      <c r="G373" s="24" t="n">
        <v>53380</v>
      </c>
      <c r="H373" s="24" t="n">
        <f aca="false">INDEX('SOC Summary'!$K$3:$K$774,MATCH($A373,'SOC Summary'!$A$3:$A$774,0))</f>
        <v>52360</v>
      </c>
      <c r="I373" s="24" t="n">
        <f aca="false">IF(ISNUMBER(E373),H373-E373,"")</f>
        <v>-6510</v>
      </c>
      <c r="J373" s="31" t="n">
        <f aca="false">IF(AND(ISNUMBER(E373),E373&gt;0),(H373-E373)/E373,"")</f>
        <v>-0.110582639714625</v>
      </c>
      <c r="K373" s="24" t="n">
        <f aca="false">IF(ISNUMBER(G373),H373-G373,"")</f>
        <v>-1020</v>
      </c>
      <c r="L373" s="31" t="n">
        <f aca="false">IF(AND(ISNUMBER(G373),G373&gt;0),(H373-G373)/G373,"")</f>
        <v>-0.0191082802547771</v>
      </c>
      <c r="M373" s="0" t="str">
        <f aca="false">INDEX('SOC Summary'!$L$3:$L$774,MATCH($A373,'SOC Summary'!$A$3:$A$774,0))</f>
        <v>Low</v>
      </c>
      <c r="X373" s="26" t="n">
        <f aca="false">_xlfn.RANK.AVG(D373,$D$5:$D$776,1)</f>
        <v>28.5</v>
      </c>
      <c r="Y373" s="26" t="n">
        <f aca="false">IF(L373="","",_xlfn.RANK.AVG(L373,$L$5:$L$776,1))</f>
        <v>284</v>
      </c>
    </row>
    <row r="374" customFormat="false" ht="15" hidden="false" customHeight="true" outlineLevel="0" collapsed="false">
      <c r="A374" s="0" t="s">
        <v>1068</v>
      </c>
      <c r="B374" s="0" t="str">
        <f aca="false">IFERROR(INDEX('BLS OEWS May2025'!$B$3:$B$1396,MATCH($A374,'BLS OEWS May2025'!$A$3:$A$1396,0)),"")</f>
        <v>Interpreters and Translators</v>
      </c>
      <c r="C374" s="0" t="str">
        <f aca="false">INDEX('SOC Summary'!$D$3:$D$774,MATCH($A374,'SOC Summary'!$A$3:$A$774,0))</f>
        <v>Arts, sports and media</v>
      </c>
      <c r="D374" s="27" t="n">
        <f aca="false">INDEX('SOC Summary'!$H$3:$H$774,MATCH($A374,'SOC Summary'!$A$3:$A$774,0))</f>
        <v>0.8</v>
      </c>
      <c r="E374" s="24" t="n">
        <v>52160</v>
      </c>
      <c r="F374" s="24" t="n">
        <v>51560</v>
      </c>
      <c r="G374" s="24" t="n">
        <v>53360</v>
      </c>
      <c r="H374" s="24" t="n">
        <f aca="false">INDEX('SOC Summary'!$K$3:$K$774,MATCH($A374,'SOC Summary'!$A$3:$A$774,0))</f>
        <v>52060</v>
      </c>
      <c r="I374" s="24" t="n">
        <f aca="false">IF(ISNUMBER(E374),H374-E374,"")</f>
        <v>-100</v>
      </c>
      <c r="J374" s="31" t="n">
        <f aca="false">IF(AND(ISNUMBER(E374),E374&gt;0),(H374-E374)/E374,"")</f>
        <v>-0.00191717791411043</v>
      </c>
      <c r="K374" s="24" t="n">
        <f aca="false">IF(ISNUMBER(G374),H374-G374,"")</f>
        <v>-1300</v>
      </c>
      <c r="L374" s="31" t="n">
        <f aca="false">IF(AND(ISNUMBER(G374),G374&gt;0),(H374-G374)/G374,"")</f>
        <v>-0.0243628185907046</v>
      </c>
      <c r="M374" s="0" t="str">
        <f aca="false">INDEX('SOC Summary'!$L$3:$L$774,MATCH($A374,'SOC Summary'!$A$3:$A$774,0))</f>
        <v>High</v>
      </c>
      <c r="X374" s="26" t="n">
        <f aca="false">_xlfn.RANK.AVG(D374,$D$5:$D$776,1)</f>
        <v>771</v>
      </c>
      <c r="Y374" s="26" t="n">
        <f aca="false">IF(L374="","",_xlfn.RANK.AVG(L374,$L$5:$L$776,1))</f>
        <v>253</v>
      </c>
    </row>
    <row r="375" customFormat="false" ht="15" hidden="false" customHeight="true" outlineLevel="0" collapsed="false">
      <c r="A375" s="0" t="s">
        <v>1159</v>
      </c>
      <c r="B375" s="0" t="str">
        <f aca="false">IFERROR(INDEX('BLS OEWS May2025'!$B$3:$B$1396,MATCH($A375,'BLS OEWS May2025'!$A$3:$A$1396,0)),"")</f>
        <v>Nurse Anesthetists</v>
      </c>
      <c r="C375" s="0" t="str">
        <f aca="false">INDEX('SOC Summary'!$D$3:$D$774,MATCH($A375,'SOC Summary'!$A$3:$A$774,0))</f>
        <v>Health care</v>
      </c>
      <c r="D375" s="27" t="n">
        <f aca="false">INDEX('SOC Summary'!$H$3:$H$774,MATCH($A375,'SOC Summary'!$A$3:$A$774,0))</f>
        <v>0.2</v>
      </c>
      <c r="E375" s="24" t="n">
        <v>46540</v>
      </c>
      <c r="F375" s="24" t="n">
        <v>47810</v>
      </c>
      <c r="G375" s="24" t="n">
        <v>50350</v>
      </c>
      <c r="H375" s="24" t="n">
        <f aca="false">INDEX('SOC Summary'!$K$3:$K$774,MATCH($A375,'SOC Summary'!$A$3:$A$774,0))</f>
        <v>51840</v>
      </c>
      <c r="I375" s="24" t="n">
        <f aca="false">IF(ISNUMBER(E375),H375-E375,"")</f>
        <v>5300</v>
      </c>
      <c r="J375" s="31" t="n">
        <f aca="false">IF(AND(ISNUMBER(E375),E375&gt;0),(H375-E375)/E375,"")</f>
        <v>0.113880532874946</v>
      </c>
      <c r="K375" s="24" t="n">
        <f aca="false">IF(ISNUMBER(G375),H375-G375,"")</f>
        <v>1490</v>
      </c>
      <c r="L375" s="31" t="n">
        <f aca="false">IF(AND(ISNUMBER(G375),G375&gt;0),(H375-G375)/G375,"")</f>
        <v>0.0295928500496524</v>
      </c>
      <c r="M375" s="0" t="str">
        <f aca="false">INDEX('SOC Summary'!$L$3:$L$774,MATCH($A375,'SOC Summary'!$A$3:$A$774,0))</f>
        <v>Moderate</v>
      </c>
      <c r="X375" s="26" t="n">
        <f aca="false">_xlfn.RANK.AVG(D375,$D$5:$D$776,1)</f>
        <v>314</v>
      </c>
      <c r="Y375" s="26" t="n">
        <f aca="false">IF(L375="","",_xlfn.RANK.AVG(L375,$L$5:$L$776,1))</f>
        <v>519</v>
      </c>
    </row>
    <row r="376" customFormat="false" ht="15" hidden="false" customHeight="true" outlineLevel="0" collapsed="false">
      <c r="A376" s="0" t="s">
        <v>1680</v>
      </c>
      <c r="B376" s="0" t="str">
        <f aca="false">IFERROR(INDEX('BLS OEWS May2025'!$B$3:$B$1396,MATCH($A376,'BLS OEWS May2025'!$A$3:$A$1396,0)),"")</f>
        <v>Sales Engineers</v>
      </c>
      <c r="C376" s="0" t="str">
        <f aca="false">INDEX('SOC Summary'!$D$3:$D$774,MATCH($A376,'SOC Summary'!$A$3:$A$774,0))</f>
        <v>Sales</v>
      </c>
      <c r="D376" s="27" t="n">
        <f aca="false">INDEX('SOC Summary'!$H$3:$H$774,MATCH($A376,'SOC Summary'!$A$3:$A$774,0))</f>
        <v>0.58</v>
      </c>
      <c r="E376" s="24" t="n">
        <v>59700</v>
      </c>
      <c r="F376" s="24" t="n">
        <v>59340</v>
      </c>
      <c r="G376" s="24" t="n">
        <v>56690</v>
      </c>
      <c r="H376" s="24" t="n">
        <f aca="false">INDEX('SOC Summary'!$K$3:$K$774,MATCH($A376,'SOC Summary'!$A$3:$A$774,0))</f>
        <v>51790</v>
      </c>
      <c r="I376" s="24" t="n">
        <f aca="false">IF(ISNUMBER(E376),H376-E376,"")</f>
        <v>-7910</v>
      </c>
      <c r="J376" s="31" t="n">
        <f aca="false">IF(AND(ISNUMBER(E376),E376&gt;0),(H376-E376)/E376,"")</f>
        <v>-0.13249581239531</v>
      </c>
      <c r="K376" s="24" t="n">
        <f aca="false">IF(ISNUMBER(G376),H376-G376,"")</f>
        <v>-4900</v>
      </c>
      <c r="L376" s="31" t="n">
        <f aca="false">IF(AND(ISNUMBER(G376),G376&gt;0),(H376-G376)/G376,"")</f>
        <v>-0.0864349973540307</v>
      </c>
      <c r="M376" s="0" t="str">
        <f aca="false">INDEX('SOC Summary'!$L$3:$L$774,MATCH($A376,'SOC Summary'!$A$3:$A$774,0))</f>
        <v>High</v>
      </c>
      <c r="X376" s="26" t="n">
        <f aca="false">_xlfn.RANK.AVG(D376,$D$5:$D$776,1)</f>
        <v>715.5</v>
      </c>
      <c r="Y376" s="26" t="n">
        <f aca="false">IF(L376="","",_xlfn.RANK.AVG(L376,$L$5:$L$776,1))</f>
        <v>92</v>
      </c>
    </row>
    <row r="377" customFormat="false" ht="15" hidden="false" customHeight="true" outlineLevel="0" collapsed="false">
      <c r="A377" s="0" t="s">
        <v>1088</v>
      </c>
      <c r="B377" s="0" t="str">
        <f aca="false">IFERROR(INDEX('BLS OEWS May2025'!$B$3:$B$1396,MATCH($A377,'BLS OEWS May2025'!$A$3:$A$1396,0)),"")</f>
        <v>Photographers</v>
      </c>
      <c r="C377" s="0" t="str">
        <f aca="false">INDEX('SOC Summary'!$D$3:$D$774,MATCH($A377,'SOC Summary'!$A$3:$A$774,0))</f>
        <v>Arts, sports and media</v>
      </c>
      <c r="D377" s="27" t="n">
        <f aca="false">INDEX('SOC Summary'!$H$3:$H$774,MATCH($A377,'SOC Summary'!$A$3:$A$774,0))</f>
        <v>0.11</v>
      </c>
      <c r="E377" s="24" t="n">
        <v>47380</v>
      </c>
      <c r="F377" s="24" t="n">
        <v>53630</v>
      </c>
      <c r="G377" s="24" t="n">
        <v>51230</v>
      </c>
      <c r="H377" s="24" t="n">
        <f aca="false">INDEX('SOC Summary'!$K$3:$K$774,MATCH($A377,'SOC Summary'!$A$3:$A$774,0))</f>
        <v>51760</v>
      </c>
      <c r="I377" s="24" t="n">
        <f aca="false">IF(ISNUMBER(E377),H377-E377,"")</f>
        <v>4380</v>
      </c>
      <c r="J377" s="31" t="n">
        <f aca="false">IF(AND(ISNUMBER(E377),E377&gt;0),(H377-E377)/E377,"")</f>
        <v>0.0924440692275222</v>
      </c>
      <c r="K377" s="24" t="n">
        <f aca="false">IF(ISNUMBER(G377),H377-G377,"")</f>
        <v>530</v>
      </c>
      <c r="L377" s="31" t="n">
        <f aca="false">IF(AND(ISNUMBER(G377),G377&gt;0),(H377-G377)/G377,"")</f>
        <v>0.0103455006831934</v>
      </c>
      <c r="M377" s="0" t="str">
        <f aca="false">INDEX('SOC Summary'!$L$3:$L$774,MATCH($A377,'SOC Summary'!$A$3:$A$774,0))</f>
        <v>Low</v>
      </c>
      <c r="X377" s="26" t="n">
        <f aca="false">_xlfn.RANK.AVG(D377,$D$5:$D$776,1)</f>
        <v>190</v>
      </c>
      <c r="Y377" s="26" t="n">
        <f aca="false">IF(L377="","",_xlfn.RANK.AVG(L377,$L$5:$L$776,1))</f>
        <v>416</v>
      </c>
    </row>
    <row r="378" customFormat="false" ht="15" hidden="false" customHeight="true" outlineLevel="0" collapsed="false">
      <c r="A378" s="0" t="s">
        <v>2037</v>
      </c>
      <c r="B378" s="0" t="str">
        <f aca="false">IFERROR(INDEX('BLS OEWS May2025'!$B$3:$B$1396,MATCH($A378,'BLS OEWS May2025'!$A$3:$A$1396,0)),"")</f>
        <v>Hazardous Materials Removal Workers</v>
      </c>
      <c r="C378" s="0" t="str">
        <f aca="false">INDEX('SOC Summary'!$D$3:$D$774,MATCH($A378,'SOC Summary'!$A$3:$A$774,0))</f>
        <v>Production, construction and transportation</v>
      </c>
      <c r="D378" s="27" t="n">
        <f aca="false">INDEX('SOC Summary'!$H$3:$H$774,MATCH($A378,'SOC Summary'!$A$3:$A$774,0))</f>
        <v>0.09</v>
      </c>
      <c r="E378" s="24" t="n">
        <v>46780</v>
      </c>
      <c r="F378" s="24" t="n">
        <v>49960</v>
      </c>
      <c r="G378" s="24" t="n">
        <v>50570</v>
      </c>
      <c r="H378" s="24" t="n">
        <f aca="false">INDEX('SOC Summary'!$K$3:$K$774,MATCH($A378,'SOC Summary'!$A$3:$A$774,0))</f>
        <v>51710</v>
      </c>
      <c r="I378" s="24" t="n">
        <f aca="false">IF(ISNUMBER(E378),H378-E378,"")</f>
        <v>4930</v>
      </c>
      <c r="J378" s="31" t="n">
        <f aca="false">IF(AND(ISNUMBER(E378),E378&gt;0),(H378-E378)/E378,"")</f>
        <v>0.105386917486105</v>
      </c>
      <c r="K378" s="24" t="n">
        <f aca="false">IF(ISNUMBER(G378),H378-G378,"")</f>
        <v>1140</v>
      </c>
      <c r="L378" s="31" t="n">
        <f aca="false">IF(AND(ISNUMBER(G378),G378&gt;0),(H378-G378)/G378,"")</f>
        <v>0.0225430096895393</v>
      </c>
      <c r="M378" s="0" t="str">
        <f aca="false">INDEX('SOC Summary'!$L$3:$L$774,MATCH($A378,'SOC Summary'!$A$3:$A$774,0))</f>
        <v>Low</v>
      </c>
      <c r="X378" s="26" t="n">
        <f aca="false">_xlfn.RANK.AVG(D378,$D$5:$D$776,1)</f>
        <v>160</v>
      </c>
      <c r="Y378" s="26" t="n">
        <f aca="false">IF(L378="","",_xlfn.RANK.AVG(L378,$L$5:$L$776,1))</f>
        <v>479</v>
      </c>
    </row>
    <row r="379" customFormat="false" ht="15" hidden="false" customHeight="true" outlineLevel="0" collapsed="false">
      <c r="A379" s="0" t="s">
        <v>1303</v>
      </c>
      <c r="B379" s="0" t="str">
        <f aca="false">IFERROR(INDEX('BLS OEWS May2025'!$B$3:$B$1396,MATCH($A379,'BLS OEWS May2025'!$A$3:$A$1396,0)),"")</f>
        <v>Occupational Therapy Assistants</v>
      </c>
      <c r="C379" s="0" t="str">
        <f aca="false">INDEX('SOC Summary'!$D$3:$D$774,MATCH($A379,'SOC Summary'!$A$3:$A$774,0))</f>
        <v>Health care</v>
      </c>
      <c r="D379" s="27" t="n">
        <f aca="false">INDEX('SOC Summary'!$H$3:$H$774,MATCH($A379,'SOC Summary'!$A$3:$A$774,0))</f>
        <v>0.25</v>
      </c>
      <c r="E379" s="24" t="n">
        <v>43810</v>
      </c>
      <c r="F379" s="24" t="n">
        <v>46090</v>
      </c>
      <c r="G379" s="24" t="n">
        <v>47910</v>
      </c>
      <c r="H379" s="24" t="n">
        <f aca="false">INDEX('SOC Summary'!$K$3:$K$774,MATCH($A379,'SOC Summary'!$A$3:$A$774,0))</f>
        <v>51290</v>
      </c>
      <c r="I379" s="24" t="n">
        <f aca="false">IF(ISNUMBER(E379),H379-E379,"")</f>
        <v>7480</v>
      </c>
      <c r="J379" s="31" t="n">
        <f aca="false">IF(AND(ISNUMBER(E379),E379&gt;0),(H379-E379)/E379,"")</f>
        <v>0.170737274594841</v>
      </c>
      <c r="K379" s="24" t="n">
        <f aca="false">IF(ISNUMBER(G379),H379-G379,"")</f>
        <v>3380</v>
      </c>
      <c r="L379" s="31" t="n">
        <f aca="false">IF(AND(ISNUMBER(G379),G379&gt;0),(H379-G379)/G379,"")</f>
        <v>0.0705489459403047</v>
      </c>
      <c r="M379" s="0" t="str">
        <f aca="false">INDEX('SOC Summary'!$L$3:$L$774,MATCH($A379,'SOC Summary'!$A$3:$A$774,0))</f>
        <v>Moderate</v>
      </c>
      <c r="X379" s="26" t="n">
        <f aca="false">_xlfn.RANK.AVG(D379,$D$5:$D$776,1)</f>
        <v>367.5</v>
      </c>
      <c r="Y379" s="26" t="n">
        <f aca="false">IF(L379="","",_xlfn.RANK.AVG(L379,$L$5:$L$776,1))</f>
        <v>669</v>
      </c>
    </row>
    <row r="380" customFormat="false" ht="15" hidden="false" customHeight="true" outlineLevel="0" collapsed="false">
      <c r="A380" s="0" t="s">
        <v>473</v>
      </c>
      <c r="B380" s="0" t="str">
        <f aca="false">IFERROR(INDEX('BLS OEWS May2025'!$B$3:$B$1396,MATCH($A380,'BLS OEWS May2025'!$A$3:$A$1396,0)),"")</f>
        <v>Surveyors</v>
      </c>
      <c r="C380" s="0" t="str">
        <f aca="false">INDEX('SOC Summary'!$D$3:$D$774,MATCH($A380,'SOC Summary'!$A$3:$A$774,0))</f>
        <v>Engineering</v>
      </c>
      <c r="D380" s="27" t="n">
        <f aca="false">INDEX('SOC Summary'!$H$3:$H$774,MATCH($A380,'SOC Summary'!$A$3:$A$774,0))</f>
        <v>0.355</v>
      </c>
      <c r="E380" s="24" t="n">
        <v>47770</v>
      </c>
      <c r="F380" s="24" t="n">
        <v>50740</v>
      </c>
      <c r="G380" s="24" t="n">
        <v>53080</v>
      </c>
      <c r="H380" s="24" t="n">
        <f aca="false">INDEX('SOC Summary'!$K$3:$K$774,MATCH($A380,'SOC Summary'!$A$3:$A$774,0))</f>
        <v>50830</v>
      </c>
      <c r="I380" s="24" t="n">
        <f aca="false">IF(ISNUMBER(E380),H380-E380,"")</f>
        <v>3060</v>
      </c>
      <c r="J380" s="31" t="n">
        <f aca="false">IF(AND(ISNUMBER(E380),E380&gt;0),(H380-E380)/E380,"")</f>
        <v>0.0640569395017794</v>
      </c>
      <c r="K380" s="24" t="n">
        <f aca="false">IF(ISNUMBER(G380),H380-G380,"")</f>
        <v>-2250</v>
      </c>
      <c r="L380" s="31" t="n">
        <f aca="false">IF(AND(ISNUMBER(G380),G380&gt;0),(H380-G380)/G380,"")</f>
        <v>-0.042388847023361</v>
      </c>
      <c r="M380" s="0" t="str">
        <f aca="false">INDEX('SOC Summary'!$L$3:$L$774,MATCH($A380,'SOC Summary'!$A$3:$A$774,0))</f>
        <v>Elevated</v>
      </c>
      <c r="X380" s="26" t="n">
        <f aca="false">_xlfn.RANK.AVG(D380,$D$5:$D$776,1)</f>
        <v>471.5</v>
      </c>
      <c r="Y380" s="26" t="n">
        <f aca="false">IF(L380="","",_xlfn.RANK.AVG(L380,$L$5:$L$776,1))</f>
        <v>189</v>
      </c>
    </row>
    <row r="381" customFormat="false" ht="15" hidden="false" customHeight="true" outlineLevel="0" collapsed="false">
      <c r="A381" s="0" t="s">
        <v>1409</v>
      </c>
      <c r="B381" s="0" t="str">
        <f aca="false">IFERROR(INDEX('BLS OEWS May2025'!$B$3:$B$1396,MATCH($A381,'BLS OEWS May2025'!$A$3:$A$1396,0)),"")</f>
        <v>Transportation Security Screeners</v>
      </c>
      <c r="C381" s="0" t="str">
        <f aca="false">INDEX('SOC Summary'!$D$3:$D$774,MATCH($A381,'SOC Summary'!$A$3:$A$774,0))</f>
        <v>Services and other</v>
      </c>
      <c r="D381" s="27" t="n">
        <f aca="false">INDEX('SOC Summary'!$H$3:$H$774,MATCH($A381,'SOC Summary'!$A$3:$A$774,0))</f>
        <v>0.14</v>
      </c>
      <c r="E381" s="24" t="n">
        <v>47550</v>
      </c>
      <c r="F381" s="24" t="n">
        <v>47950</v>
      </c>
      <c r="G381" s="24" t="n">
        <v>46340</v>
      </c>
      <c r="H381" s="24" t="n">
        <f aca="false">INDEX('SOC Summary'!$K$3:$K$774,MATCH($A381,'SOC Summary'!$A$3:$A$774,0))</f>
        <v>50290</v>
      </c>
      <c r="I381" s="24" t="n">
        <f aca="false">IF(ISNUMBER(E381),H381-E381,"")</f>
        <v>2740</v>
      </c>
      <c r="J381" s="31" t="n">
        <f aca="false">IF(AND(ISNUMBER(E381),E381&gt;0),(H381-E381)/E381,"")</f>
        <v>0.0576235541535226</v>
      </c>
      <c r="K381" s="24" t="n">
        <f aca="false">IF(ISNUMBER(G381),H381-G381,"")</f>
        <v>3950</v>
      </c>
      <c r="L381" s="31" t="n">
        <f aca="false">IF(AND(ISNUMBER(G381),G381&gt;0),(H381-G381)/G381,"")</f>
        <v>0.0852395338800173</v>
      </c>
      <c r="M381" s="0" t="str">
        <f aca="false">INDEX('SOC Summary'!$L$3:$L$774,MATCH($A381,'SOC Summary'!$A$3:$A$774,0))</f>
        <v>Low</v>
      </c>
      <c r="X381" s="26" t="n">
        <f aca="false">_xlfn.RANK.AVG(D381,$D$5:$D$776,1)</f>
        <v>237</v>
      </c>
      <c r="Y381" s="26" t="n">
        <f aca="false">IF(L381="","",_xlfn.RANK.AVG(L381,$L$5:$L$776,1))</f>
        <v>696</v>
      </c>
    </row>
    <row r="382" customFormat="false" ht="15" hidden="false" customHeight="true" outlineLevel="0" collapsed="false">
      <c r="A382" s="0" t="s">
        <v>816</v>
      </c>
      <c r="B382" s="0" t="str">
        <f aca="false">IFERROR(INDEX('BLS OEWS May2025'!$B$3:$B$1396,MATCH($A382,'BLS OEWS May2025'!$A$3:$A$1396,0)),"")</f>
        <v>Biological Science Teachers, Postsecondary</v>
      </c>
      <c r="C382" s="0" t="str">
        <f aca="false">INDEX('SOC Summary'!$D$3:$D$774,MATCH($A382,'SOC Summary'!$A$3:$A$774,0))</f>
        <v>Educational instruction</v>
      </c>
      <c r="D382" s="27" t="n">
        <f aca="false">INDEX('SOC Summary'!$H$3:$H$774,MATCH($A382,'SOC Summary'!$A$3:$A$774,0))</f>
        <v>0.37</v>
      </c>
      <c r="E382" s="24" t="n">
        <v>49920</v>
      </c>
      <c r="F382" s="24" t="n">
        <v>52050</v>
      </c>
      <c r="G382" s="24" t="n">
        <v>53250</v>
      </c>
      <c r="H382" s="24" t="n">
        <f aca="false">INDEX('SOC Summary'!$K$3:$K$774,MATCH($A382,'SOC Summary'!$A$3:$A$774,0))</f>
        <v>50190</v>
      </c>
      <c r="I382" s="24" t="n">
        <f aca="false">IF(ISNUMBER(E382),H382-E382,"")</f>
        <v>270</v>
      </c>
      <c r="J382" s="31" t="n">
        <f aca="false">IF(AND(ISNUMBER(E382),E382&gt;0),(H382-E382)/E382,"")</f>
        <v>0.00540865384615385</v>
      </c>
      <c r="K382" s="24" t="n">
        <f aca="false">IF(ISNUMBER(G382),H382-G382,"")</f>
        <v>-3060</v>
      </c>
      <c r="L382" s="31" t="n">
        <f aca="false">IF(AND(ISNUMBER(G382),G382&gt;0),(H382-G382)/G382,"")</f>
        <v>-0.0574647887323944</v>
      </c>
      <c r="M382" s="0" t="str">
        <f aca="false">INDEX('SOC Summary'!$L$3:$L$774,MATCH($A382,'SOC Summary'!$A$3:$A$774,0))</f>
        <v>Elevated</v>
      </c>
      <c r="X382" s="26" t="n">
        <f aca="false">_xlfn.RANK.AVG(D382,$D$5:$D$776,1)</f>
        <v>482.5</v>
      </c>
      <c r="Y382" s="26" t="n">
        <f aca="false">IF(L382="","",_xlfn.RANK.AVG(L382,$L$5:$L$776,1))</f>
        <v>151</v>
      </c>
    </row>
    <row r="383" customFormat="false" ht="15" hidden="false" customHeight="true" outlineLevel="0" collapsed="false">
      <c r="A383" s="0" t="s">
        <v>1590</v>
      </c>
      <c r="B383" s="0" t="str">
        <f aca="false">IFERROR(INDEX('BLS OEWS May2025'!$B$3:$B$1396,MATCH($A383,'BLS OEWS May2025'!$A$3:$A$1396,0)),"")</f>
        <v>Concierges</v>
      </c>
      <c r="C383" s="0" t="str">
        <f aca="false">INDEX('SOC Summary'!$D$3:$D$774,MATCH($A383,'SOC Summary'!$A$3:$A$774,0))</f>
        <v>Services and other</v>
      </c>
      <c r="D383" s="27" t="n">
        <f aca="false">INDEX('SOC Summary'!$H$3:$H$774,MATCH($A383,'SOC Summary'!$A$3:$A$774,0))</f>
        <v>0.51</v>
      </c>
      <c r="E383" s="24" t="n">
        <v>37600</v>
      </c>
      <c r="F383" s="24" t="n">
        <v>41020</v>
      </c>
      <c r="G383" s="24" t="n">
        <v>44200</v>
      </c>
      <c r="H383" s="24" t="n">
        <f aca="false">INDEX('SOC Summary'!$K$3:$K$774,MATCH($A383,'SOC Summary'!$A$3:$A$774,0))</f>
        <v>49240</v>
      </c>
      <c r="I383" s="24" t="n">
        <f aca="false">IF(ISNUMBER(E383),H383-E383,"")</f>
        <v>11640</v>
      </c>
      <c r="J383" s="31" t="n">
        <f aca="false">IF(AND(ISNUMBER(E383),E383&gt;0),(H383-E383)/E383,"")</f>
        <v>0.309574468085106</v>
      </c>
      <c r="K383" s="24" t="n">
        <f aca="false">IF(ISNUMBER(G383),H383-G383,"")</f>
        <v>5040</v>
      </c>
      <c r="L383" s="31" t="n">
        <f aca="false">IF(AND(ISNUMBER(G383),G383&gt;0),(H383-G383)/G383,"")</f>
        <v>0.114027149321267</v>
      </c>
      <c r="M383" s="0" t="str">
        <f aca="false">INDEX('SOC Summary'!$L$3:$L$774,MATCH($A383,'SOC Summary'!$A$3:$A$774,0))</f>
        <v>High</v>
      </c>
      <c r="X383" s="26" t="n">
        <f aca="false">_xlfn.RANK.AVG(D383,$D$5:$D$776,1)</f>
        <v>661.5</v>
      </c>
      <c r="Y383" s="26" t="n">
        <f aca="false">IF(L383="","",_xlfn.RANK.AVG(L383,$L$5:$L$776,1))</f>
        <v>725</v>
      </c>
    </row>
    <row r="384" customFormat="false" ht="15" hidden="false" customHeight="true" outlineLevel="0" collapsed="false">
      <c r="A384" s="0" t="s">
        <v>789</v>
      </c>
      <c r="B384" s="0" t="str">
        <f aca="false">IFERROR(INDEX('BLS OEWS May2025'!$B$3:$B$1396,MATCH($A384,'BLS OEWS May2025'!$A$3:$A$1396,0)),"")</f>
        <v>Title Examiners, Abstractors, and Searchers</v>
      </c>
      <c r="C384" s="0" t="str">
        <f aca="false">INDEX('SOC Summary'!$D$3:$D$774,MATCH($A384,'SOC Summary'!$A$3:$A$774,0))</f>
        <v>Legal</v>
      </c>
      <c r="D384" s="27" t="n">
        <f aca="false">INDEX('SOC Summary'!$H$3:$H$774,MATCH($A384,'SOC Summary'!$A$3:$A$774,0))</f>
        <v>0.59</v>
      </c>
      <c r="E384" s="24" t="n">
        <v>53680</v>
      </c>
      <c r="F384" s="24" t="n">
        <v>49760</v>
      </c>
      <c r="G384" s="24" t="n">
        <v>48170</v>
      </c>
      <c r="H384" s="24" t="n">
        <f aca="false">INDEX('SOC Summary'!$K$3:$K$774,MATCH($A384,'SOC Summary'!$A$3:$A$774,0))</f>
        <v>48580</v>
      </c>
      <c r="I384" s="24" t="n">
        <f aca="false">IF(ISNUMBER(E384),H384-E384,"")</f>
        <v>-5100</v>
      </c>
      <c r="J384" s="31" t="n">
        <f aca="false">IF(AND(ISNUMBER(E384),E384&gt;0),(H384-E384)/E384,"")</f>
        <v>-0.0950074515648286</v>
      </c>
      <c r="K384" s="24" t="n">
        <f aca="false">IF(ISNUMBER(G384),H384-G384,"")</f>
        <v>410</v>
      </c>
      <c r="L384" s="31" t="n">
        <f aca="false">IF(AND(ISNUMBER(G384),G384&gt;0),(H384-G384)/G384,"")</f>
        <v>0.00851152169400042</v>
      </c>
      <c r="M384" s="0" t="str">
        <f aca="false">INDEX('SOC Summary'!$L$3:$L$774,MATCH($A384,'SOC Summary'!$A$3:$A$774,0))</f>
        <v>High</v>
      </c>
      <c r="X384" s="26" t="n">
        <f aca="false">_xlfn.RANK.AVG(D384,$D$5:$D$776,1)</f>
        <v>722.5</v>
      </c>
      <c r="Y384" s="26" t="n">
        <f aca="false">IF(L384="","",_xlfn.RANK.AVG(L384,$L$5:$L$776,1))</f>
        <v>402</v>
      </c>
    </row>
    <row r="385" customFormat="false" ht="15" hidden="false" customHeight="true" outlineLevel="0" collapsed="false">
      <c r="A385" s="0" t="s">
        <v>2173</v>
      </c>
      <c r="B385" s="0" t="str">
        <f aca="false">IFERROR(INDEX('BLS OEWS May2025'!$B$3:$B$1396,MATCH($A385,'BLS OEWS May2025'!$A$3:$A$1396,0)),"")</f>
        <v>Control and Valve Installers and Repairers, Except Mechanical Door</v>
      </c>
      <c r="C385" s="0" t="str">
        <f aca="false">INDEX('SOC Summary'!$D$3:$D$774,MATCH($A385,'SOC Summary'!$A$3:$A$774,0))</f>
        <v>Services and other</v>
      </c>
      <c r="D385" s="27" t="n">
        <f aca="false">INDEX('SOC Summary'!$H$3:$H$774,MATCH($A385,'SOC Summary'!$A$3:$A$774,0))</f>
        <v>0.1</v>
      </c>
      <c r="E385" s="24" t="n">
        <v>46410</v>
      </c>
      <c r="F385" s="24" t="n">
        <v>47780</v>
      </c>
      <c r="G385" s="24" t="n">
        <v>46920</v>
      </c>
      <c r="H385" s="24" t="n">
        <f aca="false">INDEX('SOC Summary'!$K$3:$K$774,MATCH($A385,'SOC Summary'!$A$3:$A$774,0))</f>
        <v>48240</v>
      </c>
      <c r="I385" s="24" t="n">
        <f aca="false">IF(ISNUMBER(E385),H385-E385,"")</f>
        <v>1830</v>
      </c>
      <c r="J385" s="31" t="n">
        <f aca="false">IF(AND(ISNUMBER(E385),E385&gt;0),(H385-E385)/E385,"")</f>
        <v>0.0394311570782159</v>
      </c>
      <c r="K385" s="24" t="n">
        <f aca="false">IF(ISNUMBER(G385),H385-G385,"")</f>
        <v>1320</v>
      </c>
      <c r="L385" s="31" t="n">
        <f aca="false">IF(AND(ISNUMBER(G385),G385&gt;0),(H385-G385)/G385,"")</f>
        <v>0.0281329923273657</v>
      </c>
      <c r="M385" s="0" t="str">
        <f aca="false">INDEX('SOC Summary'!$L$3:$L$774,MATCH($A385,'SOC Summary'!$A$3:$A$774,0))</f>
        <v>Low</v>
      </c>
      <c r="X385" s="26" t="n">
        <f aca="false">_xlfn.RANK.AVG(D385,$D$5:$D$776,1)</f>
        <v>173.5</v>
      </c>
      <c r="Y385" s="26" t="n">
        <f aca="false">IF(L385="","",_xlfn.RANK.AVG(L385,$L$5:$L$776,1))</f>
        <v>508</v>
      </c>
    </row>
    <row r="386" customFormat="false" ht="15" hidden="false" customHeight="true" outlineLevel="0" collapsed="false">
      <c r="A386" s="0" t="s">
        <v>1311</v>
      </c>
      <c r="B386" s="0" t="str">
        <f aca="false">IFERROR(INDEX('BLS OEWS May2025'!$B$3:$B$1396,MATCH($A386,'BLS OEWS May2025'!$A$3:$A$1396,0)),"")</f>
        <v>Physical Therapist Aides</v>
      </c>
      <c r="C386" s="0" t="str">
        <f aca="false">INDEX('SOC Summary'!$D$3:$D$774,MATCH($A386,'SOC Summary'!$A$3:$A$774,0))</f>
        <v>Health care</v>
      </c>
      <c r="D386" s="27" t="n">
        <f aca="false">INDEX('SOC Summary'!$H$3:$H$774,MATCH($A386,'SOC Summary'!$A$3:$A$774,0))</f>
        <v>0.16</v>
      </c>
      <c r="E386" s="24" t="n">
        <v>42800</v>
      </c>
      <c r="F386" s="24" t="n">
        <v>42390</v>
      </c>
      <c r="G386" s="24" t="n">
        <v>44010</v>
      </c>
      <c r="H386" s="24" t="n">
        <f aca="false">INDEX('SOC Summary'!$K$3:$K$774,MATCH($A386,'SOC Summary'!$A$3:$A$774,0))</f>
        <v>48150</v>
      </c>
      <c r="I386" s="24" t="n">
        <f aca="false">IF(ISNUMBER(E386),H386-E386,"")</f>
        <v>5350</v>
      </c>
      <c r="J386" s="31" t="n">
        <f aca="false">IF(AND(ISNUMBER(E386),E386&gt;0),(H386-E386)/E386,"")</f>
        <v>0.125</v>
      </c>
      <c r="K386" s="24" t="n">
        <f aca="false">IF(ISNUMBER(G386),H386-G386,"")</f>
        <v>4140</v>
      </c>
      <c r="L386" s="31" t="n">
        <f aca="false">IF(AND(ISNUMBER(G386),G386&gt;0),(H386-G386)/G386,"")</f>
        <v>0.0940695296523517</v>
      </c>
      <c r="M386" s="0" t="str">
        <f aca="false">INDEX('SOC Summary'!$L$3:$L$774,MATCH($A386,'SOC Summary'!$A$3:$A$774,0))</f>
        <v>Low</v>
      </c>
      <c r="X386" s="26" t="n">
        <f aca="false">_xlfn.RANK.AVG(D386,$D$5:$D$776,1)</f>
        <v>264</v>
      </c>
      <c r="Y386" s="26" t="n">
        <f aca="false">IF(L386="","",_xlfn.RANK.AVG(L386,$L$5:$L$776,1))</f>
        <v>705</v>
      </c>
    </row>
    <row r="387" customFormat="false" ht="15" hidden="false" customHeight="true" outlineLevel="0" collapsed="false">
      <c r="A387" s="0" t="s">
        <v>232</v>
      </c>
      <c r="B387" s="0" t="str">
        <f aca="false">IFERROR(INDEX('BLS OEWS May2025'!$B$3:$B$1396,MATCH($A387,'BLS OEWS May2025'!$A$3:$A$1396,0)),"")</f>
        <v>Training and Development Managers</v>
      </c>
      <c r="C387" s="0" t="str">
        <f aca="false">INDEX('SOC Summary'!$D$3:$D$774,MATCH($A387,'SOC Summary'!$A$3:$A$774,0))</f>
        <v>Management</v>
      </c>
      <c r="D387" s="27" t="n">
        <f aca="false">INDEX('SOC Summary'!$H$3:$H$774,MATCH($A387,'SOC Summary'!$A$3:$A$774,0))</f>
        <v>0.63</v>
      </c>
      <c r="E387" s="24" t="n">
        <v>39550</v>
      </c>
      <c r="F387" s="24" t="n">
        <v>41540</v>
      </c>
      <c r="G387" s="24" t="n">
        <v>44960</v>
      </c>
      <c r="H387" s="24" t="n">
        <f aca="false">INDEX('SOC Summary'!$K$3:$K$774,MATCH($A387,'SOC Summary'!$A$3:$A$774,0))</f>
        <v>48050</v>
      </c>
      <c r="I387" s="24" t="n">
        <f aca="false">IF(ISNUMBER(E387),H387-E387,"")</f>
        <v>8500</v>
      </c>
      <c r="J387" s="31" t="n">
        <f aca="false">IF(AND(ISNUMBER(E387),E387&gt;0),(H387-E387)/E387,"")</f>
        <v>0.214917825537295</v>
      </c>
      <c r="K387" s="24" t="n">
        <f aca="false">IF(ISNUMBER(G387),H387-G387,"")</f>
        <v>3090</v>
      </c>
      <c r="L387" s="31" t="n">
        <f aca="false">IF(AND(ISNUMBER(G387),G387&gt;0),(H387-G387)/G387,"")</f>
        <v>0.0687277580071174</v>
      </c>
      <c r="M387" s="0" t="str">
        <f aca="false">INDEX('SOC Summary'!$L$3:$L$774,MATCH($A387,'SOC Summary'!$A$3:$A$774,0))</f>
        <v>High</v>
      </c>
      <c r="X387" s="26" t="n">
        <f aca="false">_xlfn.RANK.AVG(D387,$D$5:$D$776,1)</f>
        <v>739.5</v>
      </c>
      <c r="Y387" s="26" t="n">
        <f aca="false">IF(L387="","",_xlfn.RANK.AVG(L387,$L$5:$L$776,1))</f>
        <v>662</v>
      </c>
    </row>
    <row r="388" customFormat="false" ht="15" hidden="false" customHeight="true" outlineLevel="0" collapsed="false">
      <c r="A388" s="0" t="s">
        <v>1064</v>
      </c>
      <c r="B388" s="0" t="str">
        <f aca="false">IFERROR(INDEX('BLS OEWS May2025'!$B$3:$B$1396,MATCH($A388,'BLS OEWS May2025'!$A$3:$A$1396,0)),"")</f>
        <v>Writers and Authors</v>
      </c>
      <c r="C388" s="0" t="str">
        <f aca="false">INDEX('SOC Summary'!$D$3:$D$774,MATCH($A388,'SOC Summary'!$A$3:$A$774,0))</f>
        <v>Arts, sports and media</v>
      </c>
      <c r="D388" s="27" t="n">
        <f aca="false">INDEX('SOC Summary'!$H$3:$H$774,MATCH($A388,'SOC Summary'!$A$3:$A$774,0))</f>
        <v>0.695</v>
      </c>
      <c r="E388" s="24" t="n">
        <v>54010</v>
      </c>
      <c r="F388" s="24" t="n">
        <v>49450</v>
      </c>
      <c r="G388" s="24" t="n">
        <v>47800</v>
      </c>
      <c r="H388" s="24" t="n">
        <f aca="false">INDEX('SOC Summary'!$K$3:$K$774,MATCH($A388,'SOC Summary'!$A$3:$A$774,0))</f>
        <v>47940</v>
      </c>
      <c r="I388" s="24" t="n">
        <f aca="false">IF(ISNUMBER(E388),H388-E388,"")</f>
        <v>-6070</v>
      </c>
      <c r="J388" s="31" t="n">
        <f aca="false">IF(AND(ISNUMBER(E388),E388&gt;0),(H388-E388)/E388,"")</f>
        <v>-0.112386595074986</v>
      </c>
      <c r="K388" s="41" t="n">
        <f aca="false">IF(ISNUMBER(G388),H388-G388,"")</f>
        <v>140</v>
      </c>
      <c r="L388" s="31" t="n">
        <f aca="false">IF(AND(ISNUMBER(G388),G388&gt;0),(H388-G388)/G388,"")</f>
        <v>0.00292887029288703</v>
      </c>
      <c r="M388" s="0" t="str">
        <f aca="false">INDEX('SOC Summary'!$L$3:$L$774,MATCH($A388,'SOC Summary'!$A$3:$A$774,0))</f>
        <v>High</v>
      </c>
      <c r="X388" s="26" t="n">
        <f aca="false">_xlfn.RANK.AVG(D388,$D$5:$D$776,1)</f>
        <v>760</v>
      </c>
      <c r="Y388" s="26" t="n">
        <f aca="false">IF(L388="","",_xlfn.RANK.AVG(L388,$L$5:$L$776,1))</f>
        <v>371</v>
      </c>
    </row>
    <row r="389" customFormat="false" ht="15" hidden="false" customHeight="true" outlineLevel="0" collapsed="false">
      <c r="A389" s="0" t="s">
        <v>804</v>
      </c>
      <c r="B389" s="0" t="str">
        <f aca="false">IFERROR(INDEX('BLS OEWS May2025'!$B$3:$B$1396,MATCH($A389,'BLS OEWS May2025'!$A$3:$A$1396,0)),"")</f>
        <v>Mathematical Science Teachers, Postsecondary</v>
      </c>
      <c r="C389" s="0" t="str">
        <f aca="false">INDEX('SOC Summary'!$D$3:$D$774,MATCH($A389,'SOC Summary'!$A$3:$A$774,0))</f>
        <v>Educational instruction</v>
      </c>
      <c r="D389" s="27" t="n">
        <f aca="false">INDEX('SOC Summary'!$H$3:$H$774,MATCH($A389,'SOC Summary'!$A$3:$A$774,0))</f>
        <v>0.34</v>
      </c>
      <c r="E389" s="24" t="n">
        <v>46560</v>
      </c>
      <c r="F389" s="24" t="n">
        <v>48230</v>
      </c>
      <c r="G389" s="24" t="n">
        <v>48820</v>
      </c>
      <c r="H389" s="24" t="n">
        <f aca="false">INDEX('SOC Summary'!$K$3:$K$774,MATCH($A389,'SOC Summary'!$A$3:$A$774,0))</f>
        <v>47670</v>
      </c>
      <c r="I389" s="24" t="n">
        <f aca="false">IF(ISNUMBER(E389),H389-E389,"")</f>
        <v>1110</v>
      </c>
      <c r="J389" s="31" t="n">
        <f aca="false">IF(AND(ISNUMBER(E389),E389&gt;0),(H389-E389)/E389,"")</f>
        <v>0.023840206185567</v>
      </c>
      <c r="K389" s="24" t="n">
        <f aca="false">IF(ISNUMBER(G389),H389-G389,"")</f>
        <v>-1150</v>
      </c>
      <c r="L389" s="31" t="n">
        <f aca="false">IF(AND(ISNUMBER(G389),G389&gt;0),(H389-G389)/G389,"")</f>
        <v>-0.0235559197050389</v>
      </c>
      <c r="M389" s="0" t="str">
        <f aca="false">INDEX('SOC Summary'!$L$3:$L$774,MATCH($A389,'SOC Summary'!$A$3:$A$774,0))</f>
        <v>Moderate</v>
      </c>
      <c r="X389" s="26" t="n">
        <f aca="false">_xlfn.RANK.AVG(D389,$D$5:$D$776,1)</f>
        <v>456</v>
      </c>
      <c r="Y389" s="26" t="n">
        <f aca="false">IF(L389="","",_xlfn.RANK.AVG(L389,$L$5:$L$776,1))</f>
        <v>259</v>
      </c>
    </row>
    <row r="390" customFormat="false" ht="15" hidden="false" customHeight="true" outlineLevel="0" collapsed="false">
      <c r="A390" s="0" t="s">
        <v>2556</v>
      </c>
      <c r="B390" s="0" t="str">
        <f aca="false">IFERROR(INDEX('BLS OEWS May2025'!$B$3:$B$1396,MATCH($A390,'BLS OEWS May2025'!$A$3:$A$1396,0)),"")</f>
        <v>Commercial Pilots</v>
      </c>
      <c r="C390" s="0" t="str">
        <f aca="false">INDEX('SOC Summary'!$D$3:$D$774,MATCH($A390,'SOC Summary'!$A$3:$A$774,0))</f>
        <v>Production, construction and transportation</v>
      </c>
      <c r="D390" s="27" t="n">
        <f aca="false">INDEX('SOC Summary'!$H$3:$H$774,MATCH($A390,'SOC Summary'!$A$3:$A$774,0))</f>
        <v>0.21</v>
      </c>
      <c r="E390" s="24" t="n">
        <v>48750</v>
      </c>
      <c r="F390" s="24" t="n">
        <v>52750</v>
      </c>
      <c r="G390" s="24" t="n">
        <v>51830</v>
      </c>
      <c r="H390" s="24" t="n">
        <f aca="false">INDEX('SOC Summary'!$K$3:$K$774,MATCH($A390,'SOC Summary'!$A$3:$A$774,0))</f>
        <v>47630</v>
      </c>
      <c r="I390" s="24" t="n">
        <f aca="false">IF(ISNUMBER(E390),H390-E390,"")</f>
        <v>-1120</v>
      </c>
      <c r="J390" s="31" t="n">
        <f aca="false">IF(AND(ISNUMBER(E390),E390&gt;0),(H390-E390)/E390,"")</f>
        <v>-0.022974358974359</v>
      </c>
      <c r="K390" s="24" t="n">
        <f aca="false">IF(ISNUMBER(G390),H390-G390,"")</f>
        <v>-4200</v>
      </c>
      <c r="L390" s="31" t="n">
        <f aca="false">IF(AND(ISNUMBER(G390),G390&gt;0),(H390-G390)/G390,"")</f>
        <v>-0.0810341501061161</v>
      </c>
      <c r="M390" s="0" t="str">
        <f aca="false">INDEX('SOC Summary'!$L$3:$L$774,MATCH($A390,'SOC Summary'!$A$3:$A$774,0))</f>
        <v>Moderate</v>
      </c>
      <c r="X390" s="26" t="n">
        <f aca="false">_xlfn.RANK.AVG(D390,$D$5:$D$776,1)</f>
        <v>327</v>
      </c>
      <c r="Y390" s="26" t="n">
        <f aca="false">IF(L390="","",_xlfn.RANK.AVG(L390,$L$5:$L$776,1))</f>
        <v>99</v>
      </c>
    </row>
    <row r="391" customFormat="false" ht="15" hidden="false" customHeight="true" outlineLevel="0" collapsed="false">
      <c r="A391" s="0" t="s">
        <v>360</v>
      </c>
      <c r="B391" s="0" t="str">
        <f aca="false">IFERROR(INDEX('BLS OEWS May2025'!$B$3:$B$1396,MATCH($A391,'BLS OEWS May2025'!$A$3:$A$1396,0)),"")</f>
        <v>Budget Analysts</v>
      </c>
      <c r="C391" s="0" t="str">
        <f aca="false">INDEX('SOC Summary'!$D$3:$D$774,MATCH($A391,'SOC Summary'!$A$3:$A$774,0))</f>
        <v>Business and finance</v>
      </c>
      <c r="D391" s="27" t="n">
        <f aca="false">INDEX('SOC Summary'!$H$3:$H$774,MATCH($A391,'SOC Summary'!$A$3:$A$774,0))</f>
        <v>0.55</v>
      </c>
      <c r="E391" s="24" t="n">
        <v>48430</v>
      </c>
      <c r="F391" s="24" t="n">
        <v>47310</v>
      </c>
      <c r="G391" s="24" t="n">
        <v>47170</v>
      </c>
      <c r="H391" s="24" t="n">
        <f aca="false">INDEX('SOC Summary'!$K$3:$K$774,MATCH($A391,'SOC Summary'!$A$3:$A$774,0))</f>
        <v>47160</v>
      </c>
      <c r="I391" s="24" t="n">
        <f aca="false">IF(ISNUMBER(E391),H391-E391,"")</f>
        <v>-1270</v>
      </c>
      <c r="J391" s="31" t="n">
        <f aca="false">IF(AND(ISNUMBER(E391),E391&gt;0),(H391-E391)/E391,"")</f>
        <v>-0.0262234152384885</v>
      </c>
      <c r="K391" s="24" t="n">
        <f aca="false">IF(ISNUMBER(G391),H391-G391,"")</f>
        <v>-10</v>
      </c>
      <c r="L391" s="31" t="n">
        <f aca="false">IF(AND(ISNUMBER(G391),G391&gt;0),(H391-G391)/G391,"")</f>
        <v>-0.000211999152003392</v>
      </c>
      <c r="M391" s="0" t="str">
        <f aca="false">INDEX('SOC Summary'!$L$3:$L$774,MATCH($A391,'SOC Summary'!$A$3:$A$774,0))</f>
        <v>High</v>
      </c>
      <c r="X391" s="26" t="n">
        <f aca="false">_xlfn.RANK.AVG(D391,$D$5:$D$776,1)</f>
        <v>691</v>
      </c>
      <c r="Y391" s="26" t="n">
        <f aca="false">IF(L391="","",_xlfn.RANK.AVG(L391,$L$5:$L$776,1))</f>
        <v>354</v>
      </c>
    </row>
    <row r="392" customFormat="false" ht="15" hidden="false" customHeight="true" outlineLevel="0" collapsed="false">
      <c r="A392" s="0" t="s">
        <v>2607</v>
      </c>
      <c r="B392" s="0" t="str">
        <f aca="false">IFERROR(INDEX('BLS OEWS May2025'!$B$3:$B$1396,MATCH($A392,'BLS OEWS May2025'!$A$3:$A$1396,0)),"")</f>
        <v>Railroad Conductors and Yardmasters</v>
      </c>
      <c r="C392" s="0" t="str">
        <f aca="false">INDEX('SOC Summary'!$D$3:$D$774,MATCH($A392,'SOC Summary'!$A$3:$A$774,0))</f>
        <v>Production, construction and transportation</v>
      </c>
      <c r="D392" s="27" t="n">
        <f aca="false">INDEX('SOC Summary'!$H$3:$H$774,MATCH($A392,'SOC Summary'!$A$3:$A$774,0))</f>
        <v>0.25</v>
      </c>
      <c r="E392" s="24" t="n">
        <v>40940</v>
      </c>
      <c r="F392" s="24" t="n">
        <v>46490</v>
      </c>
      <c r="G392" s="24" t="n">
        <v>42710</v>
      </c>
      <c r="H392" s="24" t="n">
        <f aca="false">INDEX('SOC Summary'!$K$3:$K$774,MATCH($A392,'SOC Summary'!$A$3:$A$774,0))</f>
        <v>46440</v>
      </c>
      <c r="I392" s="24" t="n">
        <f aca="false">IF(ISNUMBER(E392),H392-E392,"")</f>
        <v>5500</v>
      </c>
      <c r="J392" s="31" t="n">
        <f aca="false">IF(AND(ISNUMBER(E392),E392&gt;0),(H392-E392)/E392,"")</f>
        <v>0.134342940889106</v>
      </c>
      <c r="K392" s="24" t="n">
        <f aca="false">IF(ISNUMBER(G392),H392-G392,"")</f>
        <v>3730</v>
      </c>
      <c r="L392" s="31" t="n">
        <f aca="false">IF(AND(ISNUMBER(G392),G392&gt;0),(H392-G392)/G392,"")</f>
        <v>0.0873331772418637</v>
      </c>
      <c r="M392" s="0" t="str">
        <f aca="false">INDEX('SOC Summary'!$L$3:$L$774,MATCH($A392,'SOC Summary'!$A$3:$A$774,0))</f>
        <v>Moderate</v>
      </c>
      <c r="X392" s="26" t="n">
        <f aca="false">_xlfn.RANK.AVG(D392,$D$5:$D$776,1)</f>
        <v>367.5</v>
      </c>
      <c r="Y392" s="26" t="n">
        <f aca="false">IF(L392="","",_xlfn.RANK.AVG(L392,$L$5:$L$776,1))</f>
        <v>700</v>
      </c>
    </row>
    <row r="393" customFormat="false" ht="15" hidden="false" customHeight="true" outlineLevel="0" collapsed="false">
      <c r="A393" s="0" t="s">
        <v>1674</v>
      </c>
      <c r="B393" s="0" t="str">
        <f aca="false">IFERROR(INDEX('BLS OEWS May2025'!$B$3:$B$1396,MATCH($A393,'BLS OEWS May2025'!$A$3:$A$1396,0)),"")</f>
        <v>Real Estate Brokers</v>
      </c>
      <c r="C393" s="0" t="str">
        <f aca="false">INDEX('SOC Summary'!$D$3:$D$774,MATCH($A393,'SOC Summary'!$A$3:$A$774,0))</f>
        <v>Sales</v>
      </c>
      <c r="D393" s="27" t="n">
        <f aca="false">INDEX('SOC Summary'!$H$3:$H$774,MATCH($A393,'SOC Summary'!$A$3:$A$774,0))</f>
        <v>0.42</v>
      </c>
      <c r="E393" s="24" t="n">
        <v>52310</v>
      </c>
      <c r="F393" s="24" t="n">
        <v>51350</v>
      </c>
      <c r="G393" s="24" t="n">
        <v>49590</v>
      </c>
      <c r="H393" s="24" t="n">
        <f aca="false">INDEX('SOC Summary'!$K$3:$K$774,MATCH($A393,'SOC Summary'!$A$3:$A$774,0))</f>
        <v>46100</v>
      </c>
      <c r="I393" s="24" t="n">
        <f aca="false">IF(ISNUMBER(E393),H393-E393,"")</f>
        <v>-6210</v>
      </c>
      <c r="J393" s="31" t="n">
        <f aca="false">IF(AND(ISNUMBER(E393),E393&gt;0),(H393-E393)/E393,"")</f>
        <v>-0.118715350793347</v>
      </c>
      <c r="K393" s="24" t="n">
        <f aca="false">IF(ISNUMBER(G393),H393-G393,"")</f>
        <v>-3490</v>
      </c>
      <c r="L393" s="31" t="n">
        <f aca="false">IF(AND(ISNUMBER(G393),G393&gt;0),(H393-G393)/G393,"")</f>
        <v>-0.0703770921556765</v>
      </c>
      <c r="M393" s="0" t="str">
        <f aca="false">INDEX('SOC Summary'!$L$3:$L$774,MATCH($A393,'SOC Summary'!$A$3:$A$774,0))</f>
        <v>Elevated</v>
      </c>
      <c r="X393" s="26" t="n">
        <f aca="false">_xlfn.RANK.AVG(D393,$D$5:$D$776,1)</f>
        <v>552.5</v>
      </c>
      <c r="Y393" s="26" t="n">
        <f aca="false">IF(L393="","",_xlfn.RANK.AVG(L393,$L$5:$L$776,1))</f>
        <v>117</v>
      </c>
    </row>
    <row r="394" customFormat="false" ht="15" hidden="false" customHeight="true" outlineLevel="0" collapsed="false">
      <c r="A394" s="0" t="s">
        <v>1062</v>
      </c>
      <c r="B394" s="0" t="str">
        <f aca="false">IFERROR(INDEX('BLS OEWS May2025'!$B$3:$B$1396,MATCH($A394,'BLS OEWS May2025'!$A$3:$A$1396,0)),"")</f>
        <v>Technical Writers</v>
      </c>
      <c r="C394" s="0" t="str">
        <f aca="false">INDEX('SOC Summary'!$D$3:$D$774,MATCH($A394,'SOC Summary'!$A$3:$A$774,0))</f>
        <v>Arts, sports and media</v>
      </c>
      <c r="D394" s="27" t="n">
        <f aca="false">INDEX('SOC Summary'!$H$3:$H$774,MATCH($A394,'SOC Summary'!$A$3:$A$774,0))</f>
        <v>0.51</v>
      </c>
      <c r="E394" s="24" t="n">
        <v>48620</v>
      </c>
      <c r="F394" s="24" t="n">
        <v>47970</v>
      </c>
      <c r="G394" s="24" t="n">
        <v>55530</v>
      </c>
      <c r="H394" s="24" t="n">
        <f aca="false">INDEX('SOC Summary'!$K$3:$K$774,MATCH($A394,'SOC Summary'!$A$3:$A$774,0))</f>
        <v>45500</v>
      </c>
      <c r="I394" s="24" t="n">
        <f aca="false">IF(ISNUMBER(E394),H394-E394,"")</f>
        <v>-3120</v>
      </c>
      <c r="J394" s="31" t="n">
        <f aca="false">IF(AND(ISNUMBER(E394),E394&gt;0),(H394-E394)/E394,"")</f>
        <v>-0.0641711229946524</v>
      </c>
      <c r="K394" s="24" t="n">
        <f aca="false">IF(ISNUMBER(G394),H394-G394,"")</f>
        <v>-10030</v>
      </c>
      <c r="L394" s="31" t="n">
        <f aca="false">IF(AND(ISNUMBER(G394),G394&gt;0),(H394-G394)/G394,"")</f>
        <v>-0.180623086619845</v>
      </c>
      <c r="M394" s="0" t="str">
        <f aca="false">INDEX('SOC Summary'!$L$3:$L$774,MATCH($A394,'SOC Summary'!$A$3:$A$774,0))</f>
        <v>High</v>
      </c>
      <c r="X394" s="26" t="n">
        <f aca="false">_xlfn.RANK.AVG(D394,$D$5:$D$776,1)</f>
        <v>661.5</v>
      </c>
      <c r="Y394" s="26" t="n">
        <f aca="false">IF(L394="","",_xlfn.RANK.AVG(L394,$L$5:$L$776,1))</f>
        <v>21</v>
      </c>
    </row>
    <row r="395" customFormat="false" ht="15" hidden="false" customHeight="true" outlineLevel="0" collapsed="false">
      <c r="A395" s="0" t="s">
        <v>2477</v>
      </c>
      <c r="B395" s="0" t="str">
        <f aca="false">IFERROR(INDEX('BLS OEWS May2025'!$B$3:$B$1396,MATCH($A395,'BLS OEWS May2025'!$A$3:$A$1396,0)),"")</f>
        <v>Cutting and Slicing Machine Setters, Operators, and Tenders</v>
      </c>
      <c r="C395" s="0" t="str">
        <f aca="false">INDEX('SOC Summary'!$D$3:$D$774,MATCH($A395,'SOC Summary'!$A$3:$A$774,0))</f>
        <v>Production, construction and transportation</v>
      </c>
      <c r="D395" s="27" t="n">
        <f aca="false">INDEX('SOC Summary'!$H$3:$H$774,MATCH($A395,'SOC Summary'!$A$3:$A$774,0))</f>
        <v>0.06</v>
      </c>
      <c r="E395" s="24" t="n">
        <v>54110</v>
      </c>
      <c r="F395" s="24" t="n">
        <v>52720</v>
      </c>
      <c r="G395" s="24" t="n">
        <v>47540</v>
      </c>
      <c r="H395" s="24" t="n">
        <f aca="false">INDEX('SOC Summary'!$K$3:$K$774,MATCH($A395,'SOC Summary'!$A$3:$A$774,0))</f>
        <v>44980</v>
      </c>
      <c r="I395" s="24" t="n">
        <f aca="false">IF(ISNUMBER(E395),H395-E395,"")</f>
        <v>-9130</v>
      </c>
      <c r="J395" s="31" t="n">
        <f aca="false">IF(AND(ISNUMBER(E395),E395&gt;0),(H395-E395)/E395,"")</f>
        <v>-0.168730364073184</v>
      </c>
      <c r="K395" s="24" t="n">
        <f aca="false">IF(ISNUMBER(G395),H395-G395,"")</f>
        <v>-2560</v>
      </c>
      <c r="L395" s="31" t="n">
        <f aca="false">IF(AND(ISNUMBER(G395),G395&gt;0),(H395-G395)/G395,"")</f>
        <v>-0.0538493899873791</v>
      </c>
      <c r="M395" s="0" t="str">
        <f aca="false">INDEX('SOC Summary'!$L$3:$L$774,MATCH($A395,'SOC Summary'!$A$3:$A$774,0))</f>
        <v>Low</v>
      </c>
      <c r="X395" s="26" t="n">
        <f aca="false">_xlfn.RANK.AVG(D395,$D$5:$D$776,1)</f>
        <v>118</v>
      </c>
      <c r="Y395" s="26" t="n">
        <f aca="false">IF(L395="","",_xlfn.RANK.AVG(L395,$L$5:$L$776,1))</f>
        <v>163</v>
      </c>
    </row>
    <row r="396" customFormat="false" ht="15" hidden="false" customHeight="true" outlineLevel="0" collapsed="false">
      <c r="A396" s="0" t="s">
        <v>2083</v>
      </c>
      <c r="B396" s="0" t="str">
        <f aca="false">IFERROR(INDEX('BLS OEWS May2025'!$B$3:$B$1396,MATCH($A396,'BLS OEWS May2025'!$A$3:$A$1396,0)),"")</f>
        <v>Roustabouts, Oil and Gas</v>
      </c>
      <c r="C396" s="0" t="str">
        <f aca="false">INDEX('SOC Summary'!$D$3:$D$774,MATCH($A396,'SOC Summary'!$A$3:$A$774,0))</f>
        <v>Production, construction and transportation</v>
      </c>
      <c r="D396" s="27" t="n">
        <f aca="false">INDEX('SOC Summary'!$H$3:$H$774,MATCH($A396,'SOC Summary'!$A$3:$A$774,0))</f>
        <v>0</v>
      </c>
      <c r="E396" s="24" t="n">
        <v>39100</v>
      </c>
      <c r="F396" s="24" t="n">
        <v>43830</v>
      </c>
      <c r="G396" s="24" t="n">
        <v>45330</v>
      </c>
      <c r="H396" s="24" t="n">
        <f aca="false">INDEX('SOC Summary'!$K$3:$K$774,MATCH($A396,'SOC Summary'!$A$3:$A$774,0))</f>
        <v>44970</v>
      </c>
      <c r="I396" s="24" t="n">
        <f aca="false">IF(ISNUMBER(E396),H396-E396,"")</f>
        <v>5870</v>
      </c>
      <c r="J396" s="31" t="n">
        <f aca="false">IF(AND(ISNUMBER(E396),E396&gt;0),(H396-E396)/E396,"")</f>
        <v>0.150127877237852</v>
      </c>
      <c r="K396" s="24" t="n">
        <f aca="false">IF(ISNUMBER(G396),H396-G396,"")</f>
        <v>-360</v>
      </c>
      <c r="L396" s="31" t="n">
        <f aca="false">IF(AND(ISNUMBER(G396),G396&gt;0),(H396-G396)/G396,"")</f>
        <v>-0.00794176042356056</v>
      </c>
      <c r="M396" s="0" t="str">
        <f aca="false">INDEX('SOC Summary'!$L$3:$L$774,MATCH($A396,'SOC Summary'!$A$3:$A$774,0))</f>
        <v>Low</v>
      </c>
      <c r="X396" s="26" t="n">
        <f aca="false">_xlfn.RANK.AVG(D396,$D$5:$D$776,1)</f>
        <v>28.5</v>
      </c>
      <c r="Y396" s="26" t="n">
        <f aca="false">IF(L396="","",_xlfn.RANK.AVG(L396,$L$5:$L$776,1))</f>
        <v>328</v>
      </c>
    </row>
    <row r="397" customFormat="false" ht="15" hidden="false" customHeight="true" outlineLevel="0" collapsed="false">
      <c r="A397" s="0" t="s">
        <v>1973</v>
      </c>
      <c r="B397" s="0" t="str">
        <f aca="false">IFERROR(INDEX('BLS OEWS May2025'!$B$3:$B$1396,MATCH($A397,'BLS OEWS May2025'!$A$3:$A$1396,0)),"")</f>
        <v>Insulation Workers, Floor, Ceiling, and Wall</v>
      </c>
      <c r="C397" s="0" t="str">
        <f aca="false">INDEX('SOC Summary'!$D$3:$D$774,MATCH($A397,'SOC Summary'!$A$3:$A$774,0))</f>
        <v>Production, construction and transportation</v>
      </c>
      <c r="D397" s="27" t="n">
        <f aca="false">INDEX('SOC Summary'!$H$3:$H$774,MATCH($A397,'SOC Summary'!$A$3:$A$774,0))</f>
        <v>0.05</v>
      </c>
      <c r="E397" s="24" t="n">
        <v>33130</v>
      </c>
      <c r="F397" s="24" t="n">
        <v>38510</v>
      </c>
      <c r="G397" s="24" t="n">
        <v>38610</v>
      </c>
      <c r="H397" s="24" t="n">
        <f aca="false">INDEX('SOC Summary'!$K$3:$K$774,MATCH($A397,'SOC Summary'!$A$3:$A$774,0))</f>
        <v>44440</v>
      </c>
      <c r="I397" s="24" t="n">
        <f aca="false">IF(ISNUMBER(E397),H397-E397,"")</f>
        <v>11310</v>
      </c>
      <c r="J397" s="31" t="n">
        <f aca="false">IF(AND(ISNUMBER(E397),E397&gt;0),(H397-E397)/E397,"")</f>
        <v>0.341382432840326</v>
      </c>
      <c r="K397" s="24" t="n">
        <f aca="false">IF(ISNUMBER(G397),H397-G397,"")</f>
        <v>5830</v>
      </c>
      <c r="L397" s="31" t="n">
        <f aca="false">IF(AND(ISNUMBER(G397),G397&gt;0),(H397-G397)/G397,"")</f>
        <v>0.150997150997151</v>
      </c>
      <c r="M397" s="0" t="str">
        <f aca="false">INDEX('SOC Summary'!$L$3:$L$774,MATCH($A397,'SOC Summary'!$A$3:$A$774,0))</f>
        <v>Low</v>
      </c>
      <c r="X397" s="26" t="n">
        <f aca="false">_xlfn.RANK.AVG(D397,$D$5:$D$776,1)</f>
        <v>106.5</v>
      </c>
      <c r="Y397" s="26" t="n">
        <f aca="false">IF(L397="","",_xlfn.RANK.AVG(L397,$L$5:$L$776,1))</f>
        <v>746</v>
      </c>
    </row>
    <row r="398" customFormat="false" ht="15" hidden="false" customHeight="true" outlineLevel="0" collapsed="false">
      <c r="A398" s="0" t="s">
        <v>2018</v>
      </c>
      <c r="B398" s="0" t="str">
        <f aca="false">IFERROR(INDEX('BLS OEWS May2025'!$B$3:$B$1396,MATCH($A398,'BLS OEWS May2025'!$A$3:$A$1396,0)),"")</f>
        <v>Helpers--Pipelayers, Plumbers, Pipefitters, and Steamfitters</v>
      </c>
      <c r="C398" s="0" t="str">
        <f aca="false">INDEX('SOC Summary'!$D$3:$D$774,MATCH($A398,'SOC Summary'!$A$3:$A$774,0))</f>
        <v>Production, construction and transportation</v>
      </c>
      <c r="D398" s="27" t="n">
        <f aca="false">INDEX('SOC Summary'!$H$3:$H$774,MATCH($A398,'SOC Summary'!$A$3:$A$774,0))</f>
        <v>0</v>
      </c>
      <c r="E398" s="24" t="n">
        <v>46760</v>
      </c>
      <c r="F398" s="24" t="n">
        <v>45300</v>
      </c>
      <c r="G398" s="24" t="n">
        <v>43640</v>
      </c>
      <c r="H398" s="24" t="n">
        <f aca="false">INDEX('SOC Summary'!$K$3:$K$774,MATCH($A398,'SOC Summary'!$A$3:$A$774,0))</f>
        <v>44330</v>
      </c>
      <c r="I398" s="24" t="n">
        <f aca="false">IF(ISNUMBER(E398),H398-E398,"")</f>
        <v>-2430</v>
      </c>
      <c r="J398" s="31" t="n">
        <f aca="false">IF(AND(ISNUMBER(E398),E398&gt;0),(H398-E398)/E398,"")</f>
        <v>-0.0519674935842601</v>
      </c>
      <c r="K398" s="24" t="n">
        <f aca="false">IF(ISNUMBER(G398),H398-G398,"")</f>
        <v>690</v>
      </c>
      <c r="L398" s="31" t="n">
        <f aca="false">IF(AND(ISNUMBER(G398),G398&gt;0),(H398-G398)/G398,"")</f>
        <v>0.0158111824014665</v>
      </c>
      <c r="M398" s="0" t="str">
        <f aca="false">INDEX('SOC Summary'!$L$3:$L$774,MATCH($A398,'SOC Summary'!$A$3:$A$774,0))</f>
        <v>Low</v>
      </c>
      <c r="X398" s="26" t="n">
        <f aca="false">_xlfn.RANK.AVG(D398,$D$5:$D$776,1)</f>
        <v>28.5</v>
      </c>
      <c r="Y398" s="26" t="n">
        <f aca="false">IF(L398="","",_xlfn.RANK.AVG(L398,$L$5:$L$776,1))</f>
        <v>445</v>
      </c>
    </row>
    <row r="399" customFormat="false" ht="15" hidden="false" customHeight="true" outlineLevel="0" collapsed="false">
      <c r="A399" s="0" t="s">
        <v>657</v>
      </c>
      <c r="B399" s="0" t="str">
        <f aca="false">IFERROR(INDEX('BLS OEWS May2025'!$B$3:$B$1396,MATCH($A399,'BLS OEWS May2025'!$A$3:$A$1396,0)),"")</f>
        <v>Urban and Regional Planners</v>
      </c>
      <c r="C399" s="0" t="str">
        <f aca="false">INDEX('SOC Summary'!$D$3:$D$774,MATCH($A399,'SOC Summary'!$A$3:$A$774,0))</f>
        <v>Life, physical, and social science</v>
      </c>
      <c r="D399" s="27" t="n">
        <f aca="false">INDEX('SOC Summary'!$H$3:$H$774,MATCH($A399,'SOC Summary'!$A$3:$A$774,0))</f>
        <v>0.44</v>
      </c>
      <c r="E399" s="24" t="n">
        <v>39880</v>
      </c>
      <c r="F399" s="24" t="n">
        <v>42690</v>
      </c>
      <c r="G399" s="24" t="n">
        <v>43040</v>
      </c>
      <c r="H399" s="24" t="n">
        <f aca="false">INDEX('SOC Summary'!$K$3:$K$774,MATCH($A399,'SOC Summary'!$A$3:$A$774,0))</f>
        <v>44230</v>
      </c>
      <c r="I399" s="24" t="n">
        <f aca="false">IF(ISNUMBER(E399),H399-E399,"")</f>
        <v>4350</v>
      </c>
      <c r="J399" s="31" t="n">
        <f aca="false">IF(AND(ISNUMBER(E399),E399&gt;0),(H399-E399)/E399,"")</f>
        <v>0.109077231695085</v>
      </c>
      <c r="K399" s="24" t="n">
        <f aca="false">IF(ISNUMBER(G399),H399-G399,"")</f>
        <v>1190</v>
      </c>
      <c r="L399" s="31" t="n">
        <f aca="false">IF(AND(ISNUMBER(G399),G399&gt;0),(H399-G399)/G399,"")</f>
        <v>0.0276486988847584</v>
      </c>
      <c r="M399" s="0" t="str">
        <f aca="false">INDEX('SOC Summary'!$L$3:$L$774,MATCH($A399,'SOC Summary'!$A$3:$A$774,0))</f>
        <v>Elevated</v>
      </c>
      <c r="X399" s="26" t="n">
        <f aca="false">_xlfn.RANK.AVG(D399,$D$5:$D$776,1)</f>
        <v>584</v>
      </c>
      <c r="Y399" s="26" t="n">
        <f aca="false">IF(L399="","",_xlfn.RANK.AVG(L399,$L$5:$L$776,1))</f>
        <v>506</v>
      </c>
    </row>
    <row r="400" customFormat="false" ht="15" hidden="false" customHeight="true" outlineLevel="0" collapsed="false">
      <c r="A400" s="0" t="s">
        <v>1229</v>
      </c>
      <c r="B400" s="0" t="str">
        <f aca="false">IFERROR(INDEX('BLS OEWS May2025'!$B$3:$B$1396,MATCH($A400,'BLS OEWS May2025'!$A$3:$A$1396,0)),"")</f>
        <v>Magnetic Resonance Imaging Technologists</v>
      </c>
      <c r="C400" s="0" t="str">
        <f aca="false">INDEX('SOC Summary'!$D$3:$D$774,MATCH($A400,'SOC Summary'!$A$3:$A$774,0))</f>
        <v>Health care</v>
      </c>
      <c r="D400" s="27" t="n">
        <f aca="false">INDEX('SOC Summary'!$H$3:$H$774,MATCH($A400,'SOC Summary'!$A$3:$A$774,0))</f>
        <v>0.19</v>
      </c>
      <c r="E400" s="24" t="n">
        <v>38380</v>
      </c>
      <c r="F400" s="24" t="n">
        <v>41340</v>
      </c>
      <c r="G400" s="24" t="n">
        <v>41530</v>
      </c>
      <c r="H400" s="24" t="n">
        <f aca="false">INDEX('SOC Summary'!$K$3:$K$774,MATCH($A400,'SOC Summary'!$A$3:$A$774,0))</f>
        <v>43390</v>
      </c>
      <c r="I400" s="24" t="n">
        <f aca="false">IF(ISNUMBER(E400),H400-E400,"")</f>
        <v>5010</v>
      </c>
      <c r="J400" s="31" t="n">
        <f aca="false">IF(AND(ISNUMBER(E400),E400&gt;0),(H400-E400)/E400,"")</f>
        <v>0.130536737884315</v>
      </c>
      <c r="K400" s="24" t="n">
        <f aca="false">IF(ISNUMBER(G400),H400-G400,"")</f>
        <v>1860</v>
      </c>
      <c r="L400" s="31" t="n">
        <f aca="false">IF(AND(ISNUMBER(G400),G400&gt;0),(H400-G400)/G400,"")</f>
        <v>0.0447869010353961</v>
      </c>
      <c r="M400" s="0" t="str">
        <f aca="false">INDEX('SOC Summary'!$L$3:$L$774,MATCH($A400,'SOC Summary'!$A$3:$A$774,0))</f>
        <v>Low</v>
      </c>
      <c r="X400" s="26" t="n">
        <f aca="false">_xlfn.RANK.AVG(D400,$D$5:$D$776,1)</f>
        <v>301</v>
      </c>
      <c r="Y400" s="26" t="n">
        <f aca="false">IF(L400="","",_xlfn.RANK.AVG(L400,$L$5:$L$776,1))</f>
        <v>589</v>
      </c>
    </row>
    <row r="401" customFormat="false" ht="15" hidden="false" customHeight="true" outlineLevel="0" collapsed="false">
      <c r="A401" s="0" t="s">
        <v>2057</v>
      </c>
      <c r="B401" s="0" t="str">
        <f aca="false">IFERROR(INDEX('BLS OEWS May2025'!$B$3:$B$1396,MATCH($A401,'BLS OEWS May2025'!$A$3:$A$1396,0)),"")</f>
        <v>Service Unit Operators, Oil and Gas</v>
      </c>
      <c r="C401" s="0" t="str">
        <f aca="false">INDEX('SOC Summary'!$D$3:$D$774,MATCH($A401,'SOC Summary'!$A$3:$A$774,0))</f>
        <v>Production, construction and transportation</v>
      </c>
      <c r="D401" s="27" t="n">
        <f aca="false">INDEX('SOC Summary'!$H$3:$H$774,MATCH($A401,'SOC Summary'!$A$3:$A$774,0))</f>
        <v>0.08</v>
      </c>
      <c r="E401" s="24" t="n">
        <v>36320</v>
      </c>
      <c r="F401" s="24" t="n">
        <v>46150</v>
      </c>
      <c r="G401" s="24" t="n">
        <v>44120</v>
      </c>
      <c r="H401" s="24" t="n">
        <f aca="false">INDEX('SOC Summary'!$K$3:$K$774,MATCH($A401,'SOC Summary'!$A$3:$A$774,0))</f>
        <v>43140</v>
      </c>
      <c r="I401" s="24" t="n">
        <f aca="false">IF(ISNUMBER(E401),H401-E401,"")</f>
        <v>6820</v>
      </c>
      <c r="J401" s="31" t="n">
        <f aca="false">IF(AND(ISNUMBER(E401),E401&gt;0),(H401-E401)/E401,"")</f>
        <v>0.187775330396476</v>
      </c>
      <c r="K401" s="24" t="n">
        <f aca="false">IF(ISNUMBER(G401),H401-G401,"")</f>
        <v>-980</v>
      </c>
      <c r="L401" s="31" t="n">
        <f aca="false">IF(AND(ISNUMBER(G401),G401&gt;0),(H401-G401)/G401,"")</f>
        <v>-0.0222121486854034</v>
      </c>
      <c r="M401" s="0" t="str">
        <f aca="false">INDEX('SOC Summary'!$L$3:$L$774,MATCH($A401,'SOC Summary'!$A$3:$A$774,0))</f>
        <v>Low</v>
      </c>
      <c r="X401" s="26" t="n">
        <f aca="false">_xlfn.RANK.AVG(D401,$D$5:$D$776,1)</f>
        <v>147</v>
      </c>
      <c r="Y401" s="26" t="n">
        <f aca="false">IF(L401="","",_xlfn.RANK.AVG(L401,$L$5:$L$776,1))</f>
        <v>268</v>
      </c>
    </row>
    <row r="402" customFormat="false" ht="15" hidden="false" customHeight="true" outlineLevel="0" collapsed="false">
      <c r="A402" s="0" t="s">
        <v>2663</v>
      </c>
      <c r="B402" s="0" t="str">
        <f aca="false">IFERROR(INDEX('BLS OEWS May2025'!$B$3:$B$1396,MATCH($A402,'BLS OEWS May2025'!$A$3:$A$1396,0)),"")</f>
        <v>Crane and Tower Operators</v>
      </c>
      <c r="C402" s="0" t="str">
        <f aca="false">INDEX('SOC Summary'!$D$3:$D$774,MATCH($A402,'SOC Summary'!$A$3:$A$774,0))</f>
        <v>Production, construction and transportation</v>
      </c>
      <c r="D402" s="27" t="n">
        <f aca="false">INDEX('SOC Summary'!$H$3:$H$774,MATCH($A402,'SOC Summary'!$A$3:$A$774,0))</f>
        <v>0.08</v>
      </c>
      <c r="E402" s="24" t="n">
        <v>45210</v>
      </c>
      <c r="F402" s="24" t="n">
        <v>42260</v>
      </c>
      <c r="G402" s="24" t="n">
        <v>42000</v>
      </c>
      <c r="H402" s="24" t="n">
        <f aca="false">INDEX('SOC Summary'!$K$3:$K$774,MATCH($A402,'SOC Summary'!$A$3:$A$774,0))</f>
        <v>42890</v>
      </c>
      <c r="I402" s="24" t="n">
        <f aca="false">IF(ISNUMBER(E402),H402-E402,"")</f>
        <v>-2320</v>
      </c>
      <c r="J402" s="31" t="n">
        <f aca="false">IF(AND(ISNUMBER(E402),E402&gt;0),(H402-E402)/E402,"")</f>
        <v>-0.0513160805131608</v>
      </c>
      <c r="K402" s="24" t="n">
        <f aca="false">IF(ISNUMBER(G402),H402-G402,"")</f>
        <v>890</v>
      </c>
      <c r="L402" s="31" t="n">
        <f aca="false">IF(AND(ISNUMBER(G402),G402&gt;0),(H402-G402)/G402,"")</f>
        <v>0.0211904761904762</v>
      </c>
      <c r="M402" s="0" t="str">
        <f aca="false">INDEX('SOC Summary'!$L$3:$L$774,MATCH($A402,'SOC Summary'!$A$3:$A$774,0))</f>
        <v>Low</v>
      </c>
      <c r="X402" s="26" t="n">
        <f aca="false">_xlfn.RANK.AVG(D402,$D$5:$D$776,1)</f>
        <v>147</v>
      </c>
      <c r="Y402" s="26" t="n">
        <f aca="false">IF(L402="","",_xlfn.RANK.AVG(L402,$L$5:$L$776,1))</f>
        <v>473</v>
      </c>
    </row>
    <row r="403" customFormat="false" ht="15" hidden="false" customHeight="true" outlineLevel="0" collapsed="false">
      <c r="A403" s="0" t="s">
        <v>1123</v>
      </c>
      <c r="B403" s="0" t="str">
        <f aca="false">IFERROR(INDEX('BLS OEWS May2025'!$B$3:$B$1396,MATCH($A403,'BLS OEWS May2025'!$A$3:$A$1396,0)),"")</f>
        <v>Optometrists</v>
      </c>
      <c r="C403" s="0" t="str">
        <f aca="false">INDEX('SOC Summary'!$D$3:$D$774,MATCH($A403,'SOC Summary'!$A$3:$A$774,0))</f>
        <v>Health care</v>
      </c>
      <c r="D403" s="27" t="n">
        <f aca="false">INDEX('SOC Summary'!$H$3:$H$774,MATCH($A403,'SOC Summary'!$A$3:$A$774,0))</f>
        <v>0.21</v>
      </c>
      <c r="E403" s="24" t="n">
        <v>40640</v>
      </c>
      <c r="F403" s="24" t="n">
        <v>41390</v>
      </c>
      <c r="G403" s="24" t="n">
        <v>41890</v>
      </c>
      <c r="H403" s="24" t="n">
        <f aca="false">INDEX('SOC Summary'!$K$3:$K$774,MATCH($A403,'SOC Summary'!$A$3:$A$774,0))</f>
        <v>42790</v>
      </c>
      <c r="I403" s="24" t="n">
        <f aca="false">IF(ISNUMBER(E403),H403-E403,"")</f>
        <v>2150</v>
      </c>
      <c r="J403" s="31" t="n">
        <f aca="false">IF(AND(ISNUMBER(E403),E403&gt;0),(H403-E403)/E403,"")</f>
        <v>0.0529035433070866</v>
      </c>
      <c r="K403" s="24" t="n">
        <f aca="false">IF(ISNUMBER(G403),H403-G403,"")</f>
        <v>900</v>
      </c>
      <c r="L403" s="31" t="n">
        <f aca="false">IF(AND(ISNUMBER(G403),G403&gt;0),(H403-G403)/G403,"")</f>
        <v>0.0214848412508952</v>
      </c>
      <c r="M403" s="0" t="str">
        <f aca="false">INDEX('SOC Summary'!$L$3:$L$774,MATCH($A403,'SOC Summary'!$A$3:$A$774,0))</f>
        <v>Moderate</v>
      </c>
      <c r="X403" s="26" t="n">
        <f aca="false">_xlfn.RANK.AVG(D403,$D$5:$D$776,1)</f>
        <v>327</v>
      </c>
      <c r="Y403" s="26" t="n">
        <f aca="false">IF(L403="","",_xlfn.RANK.AVG(L403,$L$5:$L$776,1))</f>
        <v>476</v>
      </c>
    </row>
    <row r="404" customFormat="false" ht="15" hidden="false" customHeight="true" outlineLevel="0" collapsed="false">
      <c r="A404" s="0" t="s">
        <v>265</v>
      </c>
      <c r="B404" s="0" t="str">
        <f aca="false">IFERROR(INDEX('BLS OEWS May2025'!$B$3:$B$1396,MATCH($A404,'BLS OEWS May2025'!$A$3:$A$1396,0)),"")</f>
        <v>Lodging Managers</v>
      </c>
      <c r="C404" s="0" t="str">
        <f aca="false">INDEX('SOC Summary'!$D$3:$D$774,MATCH($A404,'SOC Summary'!$A$3:$A$774,0))</f>
        <v>Management</v>
      </c>
      <c r="D404" s="27" t="n">
        <f aca="false">INDEX('SOC Summary'!$H$3:$H$774,MATCH($A404,'SOC Summary'!$A$3:$A$774,0))</f>
        <v>0.43</v>
      </c>
      <c r="E404" s="24" t="n">
        <v>39870</v>
      </c>
      <c r="F404" s="24" t="n">
        <v>41980</v>
      </c>
      <c r="G404" s="24" t="n">
        <v>41350</v>
      </c>
      <c r="H404" s="24" t="n">
        <f aca="false">INDEX('SOC Summary'!$K$3:$K$774,MATCH($A404,'SOC Summary'!$A$3:$A$774,0))</f>
        <v>42620</v>
      </c>
      <c r="I404" s="24" t="n">
        <f aca="false">IF(ISNUMBER(E404),H404-E404,"")</f>
        <v>2750</v>
      </c>
      <c r="J404" s="31" t="n">
        <f aca="false">IF(AND(ISNUMBER(E404),E404&gt;0),(H404-E404)/E404,"")</f>
        <v>0.0689741660396288</v>
      </c>
      <c r="K404" s="24" t="n">
        <f aca="false">IF(ISNUMBER(G404),H404-G404,"")</f>
        <v>1270</v>
      </c>
      <c r="L404" s="31" t="n">
        <f aca="false">IF(AND(ISNUMBER(G404),G404&gt;0),(H404-G404)/G404,"")</f>
        <v>0.0307134220072551</v>
      </c>
      <c r="M404" s="0" t="str">
        <f aca="false">INDEX('SOC Summary'!$L$3:$L$774,MATCH($A404,'SOC Summary'!$A$3:$A$774,0))</f>
        <v>Elevated</v>
      </c>
      <c r="X404" s="26" t="n">
        <f aca="false">_xlfn.RANK.AVG(D404,$D$5:$D$776,1)</f>
        <v>571</v>
      </c>
      <c r="Y404" s="26" t="n">
        <f aca="false">IF(L404="","",_xlfn.RANK.AVG(L404,$L$5:$L$776,1))</f>
        <v>524</v>
      </c>
    </row>
    <row r="405" customFormat="false" ht="15" hidden="false" customHeight="true" outlineLevel="0" collapsed="false">
      <c r="A405" s="0" t="s">
        <v>2679</v>
      </c>
      <c r="B405" s="0" t="str">
        <f aca="false">IFERROR(INDEX('BLS OEWS May2025'!$B$3:$B$1396,MATCH($A405,'BLS OEWS May2025'!$A$3:$A$1396,0)),"")</f>
        <v>Machine Feeders and Offbearers</v>
      </c>
      <c r="C405" s="0" t="str">
        <f aca="false">INDEX('SOC Summary'!$D$3:$D$774,MATCH($A405,'SOC Summary'!$A$3:$A$774,0))</f>
        <v>Production, construction and transportation</v>
      </c>
      <c r="D405" s="27" t="n">
        <f aca="false">INDEX('SOC Summary'!$H$3:$H$774,MATCH($A405,'SOC Summary'!$A$3:$A$774,0))</f>
        <v>0.08</v>
      </c>
      <c r="E405" s="24" t="n">
        <v>51010</v>
      </c>
      <c r="F405" s="24" t="n">
        <v>44500</v>
      </c>
      <c r="G405" s="24" t="n">
        <v>46690</v>
      </c>
      <c r="H405" s="24" t="n">
        <f aca="false">INDEX('SOC Summary'!$K$3:$K$774,MATCH($A405,'SOC Summary'!$A$3:$A$774,0))</f>
        <v>42330</v>
      </c>
      <c r="I405" s="24" t="n">
        <f aca="false">IF(ISNUMBER(E405),H405-E405,"")</f>
        <v>-8680</v>
      </c>
      <c r="J405" s="31" t="n">
        <f aca="false">IF(AND(ISNUMBER(E405),E405&gt;0),(H405-E405)/E405,"")</f>
        <v>-0.170162713193491</v>
      </c>
      <c r="K405" s="24" t="n">
        <f aca="false">IF(ISNUMBER(G405),H405-G405,"")</f>
        <v>-4360</v>
      </c>
      <c r="L405" s="31" t="n">
        <f aca="false">IF(AND(ISNUMBER(G405),G405&gt;0),(H405-G405)/G405,"")</f>
        <v>-0.0933818804883273</v>
      </c>
      <c r="M405" s="0" t="str">
        <f aca="false">INDEX('SOC Summary'!$L$3:$L$774,MATCH($A405,'SOC Summary'!$A$3:$A$774,0))</f>
        <v>Low</v>
      </c>
      <c r="X405" s="26" t="n">
        <f aca="false">_xlfn.RANK.AVG(D405,$D$5:$D$776,1)</f>
        <v>147</v>
      </c>
      <c r="Y405" s="26" t="n">
        <f aca="false">IF(L405="","",_xlfn.RANK.AVG(L405,$L$5:$L$776,1))</f>
        <v>83</v>
      </c>
    </row>
    <row r="406" customFormat="false" ht="15" hidden="false" customHeight="true" outlineLevel="0" collapsed="false">
      <c r="A406" s="0" t="s">
        <v>1953</v>
      </c>
      <c r="B406" s="0" t="str">
        <f aca="false">IFERROR(INDEX('BLS OEWS May2025'!$B$3:$B$1396,MATCH($A406,'BLS OEWS May2025'!$A$3:$A$1396,0)),"")</f>
        <v>Paving, Surfacing, and Tamping Equipment Operators</v>
      </c>
      <c r="C406" s="0" t="str">
        <f aca="false">INDEX('SOC Summary'!$D$3:$D$774,MATCH($A406,'SOC Summary'!$A$3:$A$774,0))</f>
        <v>Production, construction and transportation</v>
      </c>
      <c r="D406" s="27" t="n">
        <f aca="false">INDEX('SOC Summary'!$H$3:$H$774,MATCH($A406,'SOC Summary'!$A$3:$A$774,0))</f>
        <v>0</v>
      </c>
      <c r="E406" s="24" t="n">
        <v>41470</v>
      </c>
      <c r="F406" s="24" t="n">
        <v>43080</v>
      </c>
      <c r="G406" s="24" t="n">
        <v>45680</v>
      </c>
      <c r="H406" s="24" t="n">
        <f aca="false">INDEX('SOC Summary'!$K$3:$K$774,MATCH($A406,'SOC Summary'!$A$3:$A$774,0))</f>
        <v>41820</v>
      </c>
      <c r="I406" s="24" t="n">
        <f aca="false">IF(ISNUMBER(E406),H406-E406,"")</f>
        <v>350</v>
      </c>
      <c r="J406" s="31" t="n">
        <f aca="false">IF(AND(ISNUMBER(E406),E406&gt;0),(H406-E406)/E406,"")</f>
        <v>0.00843983602604292</v>
      </c>
      <c r="K406" s="24" t="n">
        <f aca="false">IF(ISNUMBER(G406),H406-G406,"")</f>
        <v>-3860</v>
      </c>
      <c r="L406" s="31" t="n">
        <f aca="false">IF(AND(ISNUMBER(G406),G406&gt;0),(H406-G406)/G406,"")</f>
        <v>-0.0845008756567426</v>
      </c>
      <c r="M406" s="0" t="str">
        <f aca="false">INDEX('SOC Summary'!$L$3:$L$774,MATCH($A406,'SOC Summary'!$A$3:$A$774,0))</f>
        <v>Low</v>
      </c>
      <c r="X406" s="26" t="n">
        <f aca="false">_xlfn.RANK.AVG(D406,$D$5:$D$776,1)</f>
        <v>28.5</v>
      </c>
      <c r="Y406" s="26" t="n">
        <f aca="false">IF(L406="","",_xlfn.RANK.AVG(L406,$L$5:$L$776,1))</f>
        <v>95</v>
      </c>
    </row>
    <row r="407" customFormat="false" ht="15" hidden="false" customHeight="true" outlineLevel="0" collapsed="false">
      <c r="A407" s="0" t="s">
        <v>1326</v>
      </c>
      <c r="B407" s="0" t="str">
        <f aca="false">IFERROR(INDEX('BLS OEWS May2025'!$B$3:$B$1396,MATCH($A407,'BLS OEWS May2025'!$A$3:$A$1396,0)),"")</f>
        <v>Medical Transcriptionists</v>
      </c>
      <c r="C407" s="0" t="str">
        <f aca="false">INDEX('SOC Summary'!$D$3:$D$774,MATCH($A407,'SOC Summary'!$A$3:$A$774,0))</f>
        <v>Health care</v>
      </c>
      <c r="D407" s="27" t="n">
        <f aca="false">INDEX('SOC Summary'!$H$3:$H$774,MATCH($A407,'SOC Summary'!$A$3:$A$774,0))</f>
        <v>0.74</v>
      </c>
      <c r="E407" s="24" t="n">
        <v>48680</v>
      </c>
      <c r="F407" s="24" t="n">
        <v>52420</v>
      </c>
      <c r="G407" s="24" t="n">
        <v>43070</v>
      </c>
      <c r="H407" s="24" t="n">
        <f aca="false">INDEX('SOC Summary'!$K$3:$K$774,MATCH($A407,'SOC Summary'!$A$3:$A$774,0))</f>
        <v>41550</v>
      </c>
      <c r="I407" s="24" t="n">
        <f aca="false">IF(ISNUMBER(E407),H407-E407,"")</f>
        <v>-7130</v>
      </c>
      <c r="J407" s="31" t="n">
        <f aca="false">IF(AND(ISNUMBER(E407),E407&gt;0),(H407-E407)/E407,"")</f>
        <v>-0.146466721446179</v>
      </c>
      <c r="K407" s="24" t="n">
        <f aca="false">IF(ISNUMBER(G407),H407-G407,"")</f>
        <v>-1520</v>
      </c>
      <c r="L407" s="31" t="n">
        <f aca="false">IF(AND(ISNUMBER(G407),G407&gt;0),(H407-G407)/G407,"")</f>
        <v>-0.0352913861156257</v>
      </c>
      <c r="M407" s="0" t="str">
        <f aca="false">INDEX('SOC Summary'!$L$3:$L$774,MATCH($A407,'SOC Summary'!$A$3:$A$774,0))</f>
        <v>High</v>
      </c>
      <c r="X407" s="26" t="n">
        <f aca="false">_xlfn.RANK.AVG(D407,$D$5:$D$776,1)</f>
        <v>769</v>
      </c>
      <c r="Y407" s="26" t="n">
        <f aca="false">IF(L407="","",_xlfn.RANK.AVG(L407,$L$5:$L$776,1))</f>
        <v>220</v>
      </c>
    </row>
    <row r="408" customFormat="false" ht="15" hidden="false" customHeight="true" outlineLevel="0" collapsed="false">
      <c r="A408" s="0" t="s">
        <v>842</v>
      </c>
      <c r="B408" s="0" t="str">
        <f aca="false">IFERROR(INDEX('BLS OEWS May2025'!$B$3:$B$1396,MATCH($A408,'BLS OEWS May2025'!$A$3:$A$1396,0)),"")</f>
        <v>Psychology Teachers, Postsecondary</v>
      </c>
      <c r="C408" s="0" t="str">
        <f aca="false">INDEX('SOC Summary'!$D$3:$D$774,MATCH($A408,'SOC Summary'!$A$3:$A$774,0))</f>
        <v>Educational instruction</v>
      </c>
      <c r="D408" s="27" t="n">
        <f aca="false">INDEX('SOC Summary'!$H$3:$H$774,MATCH($A408,'SOC Summary'!$A$3:$A$774,0))</f>
        <v>0.4</v>
      </c>
      <c r="E408" s="24" t="n">
        <v>40050</v>
      </c>
      <c r="F408" s="24" t="n">
        <v>40610</v>
      </c>
      <c r="G408" s="24" t="n">
        <v>41610</v>
      </c>
      <c r="H408" s="24" t="n">
        <f aca="false">INDEX('SOC Summary'!$K$3:$K$774,MATCH($A408,'SOC Summary'!$A$3:$A$774,0))</f>
        <v>41530</v>
      </c>
      <c r="I408" s="24" t="n">
        <f aca="false">IF(ISNUMBER(E408),H408-E408,"")</f>
        <v>1480</v>
      </c>
      <c r="J408" s="31" t="n">
        <f aca="false">IF(AND(ISNUMBER(E408),E408&gt;0),(H408-E408)/E408,"")</f>
        <v>0.0369538077403246</v>
      </c>
      <c r="K408" s="24" t="n">
        <f aca="false">IF(ISNUMBER(G408),H408-G408,"")</f>
        <v>-80</v>
      </c>
      <c r="L408" s="31" t="n">
        <f aca="false">IF(AND(ISNUMBER(G408),G408&gt;0),(H408-G408)/G408,"")</f>
        <v>-0.00192261475606825</v>
      </c>
      <c r="M408" s="0" t="str">
        <f aca="false">INDEX('SOC Summary'!$L$3:$L$774,MATCH($A408,'SOC Summary'!$A$3:$A$774,0))</f>
        <v>Elevated</v>
      </c>
      <c r="X408" s="26" t="n">
        <f aca="false">_xlfn.RANK.AVG(D408,$D$5:$D$776,1)</f>
        <v>521</v>
      </c>
      <c r="Y408" s="26" t="n">
        <f aca="false">IF(L408="","",_xlfn.RANK.AVG(L408,$L$5:$L$776,1))</f>
        <v>348</v>
      </c>
    </row>
    <row r="409" customFormat="false" ht="15" hidden="false" customHeight="true" outlineLevel="0" collapsed="false">
      <c r="A409" s="0" t="s">
        <v>2588</v>
      </c>
      <c r="B409" s="0" t="str">
        <f aca="false">IFERROR(INDEX('BLS OEWS May2025'!$B$3:$B$1396,MATCH($A409,'BLS OEWS May2025'!$A$3:$A$1396,0)),"")</f>
        <v>Taxi Drivers</v>
      </c>
      <c r="C409" s="0" t="str">
        <f aca="false">INDEX('SOC Summary'!$D$3:$D$774,MATCH($A409,'SOC Summary'!$A$3:$A$774,0))</f>
        <v>Production, construction and transportation</v>
      </c>
      <c r="D409" s="27" t="n">
        <f aca="false">INDEX('SOC Summary'!$H$3:$H$774,MATCH($A409,'SOC Summary'!$A$3:$A$774,0))</f>
        <v>0.22</v>
      </c>
      <c r="E409" s="24" t="n">
        <v>13820</v>
      </c>
      <c r="F409" s="24" t="n">
        <v>17770</v>
      </c>
      <c r="G409" s="24" t="n">
        <v>17510</v>
      </c>
      <c r="H409" s="24" t="n">
        <f aca="false">INDEX('SOC Summary'!$K$3:$K$774,MATCH($A409,'SOC Summary'!$A$3:$A$774,0))</f>
        <v>41050</v>
      </c>
      <c r="I409" s="24" t="n">
        <f aca="false">IF(ISNUMBER(E409),H409-E409,"")</f>
        <v>27230</v>
      </c>
      <c r="J409" s="31" t="n">
        <f aca="false">IF(AND(ISNUMBER(E409),E409&gt;0),(H409-E409)/E409,"")</f>
        <v>1.97033285094067</v>
      </c>
      <c r="K409" s="24" t="n">
        <f aca="false">IF(ISNUMBER(G409),H409-G409,"")</f>
        <v>23540</v>
      </c>
      <c r="L409" s="31" t="n">
        <f aca="false">IF(AND(ISNUMBER(G409),G409&gt;0),(H409-G409)/G409,"")</f>
        <v>1.34437464306111</v>
      </c>
      <c r="M409" s="0" t="str">
        <f aca="false">INDEX('SOC Summary'!$L$3:$L$774,MATCH($A409,'SOC Summary'!$A$3:$A$774,0))</f>
        <v>Moderate</v>
      </c>
      <c r="X409" s="26" t="n">
        <f aca="false">_xlfn.RANK.AVG(D409,$D$5:$D$776,1)</f>
        <v>339</v>
      </c>
      <c r="Y409" s="26" t="n">
        <f aca="false">IF(L409="","",_xlfn.RANK.AVG(L409,$L$5:$L$776,1))</f>
        <v>772</v>
      </c>
    </row>
    <row r="410" customFormat="false" ht="15" hidden="false" customHeight="true" outlineLevel="0" collapsed="false">
      <c r="A410" s="0" t="s">
        <v>2423</v>
      </c>
      <c r="B410" s="0" t="str">
        <f aca="false">IFERROR(INDEX('BLS OEWS May2025'!$B$3:$B$1396,MATCH($A410,'BLS OEWS May2025'!$A$3:$A$1396,0)),"")</f>
        <v>Sawing Machine Setters, Operators, and Tenders, Wood</v>
      </c>
      <c r="C410" s="0" t="str">
        <f aca="false">INDEX('SOC Summary'!$D$3:$D$774,MATCH($A410,'SOC Summary'!$A$3:$A$774,0))</f>
        <v>Production, construction and transportation</v>
      </c>
      <c r="D410" s="27" t="n">
        <f aca="false">INDEX('SOC Summary'!$H$3:$H$774,MATCH($A410,'SOC Summary'!$A$3:$A$774,0))</f>
        <v>0.02</v>
      </c>
      <c r="E410" s="24" t="n">
        <v>46400</v>
      </c>
      <c r="F410" s="24" t="n">
        <v>43570</v>
      </c>
      <c r="G410" s="24" t="n">
        <v>43140</v>
      </c>
      <c r="H410" s="24" t="n">
        <f aca="false">INDEX('SOC Summary'!$K$3:$K$774,MATCH($A410,'SOC Summary'!$A$3:$A$774,0))</f>
        <v>40850</v>
      </c>
      <c r="I410" s="24" t="n">
        <f aca="false">IF(ISNUMBER(E410),H410-E410,"")</f>
        <v>-5550</v>
      </c>
      <c r="J410" s="31" t="n">
        <f aca="false">IF(AND(ISNUMBER(E410),E410&gt;0),(H410-E410)/E410,"")</f>
        <v>-0.119612068965517</v>
      </c>
      <c r="K410" s="24" t="n">
        <f aca="false">IF(ISNUMBER(G410),H410-G410,"")</f>
        <v>-2290</v>
      </c>
      <c r="L410" s="31" t="n">
        <f aca="false">IF(AND(ISNUMBER(G410),G410&gt;0),(H410-G410)/G410,"")</f>
        <v>-0.0530829856281873</v>
      </c>
      <c r="M410" s="0" t="str">
        <f aca="false">INDEX('SOC Summary'!$L$3:$L$774,MATCH($A410,'SOC Summary'!$A$3:$A$774,0))</f>
        <v>Low</v>
      </c>
      <c r="X410" s="26" t="n">
        <f aca="false">_xlfn.RANK.AVG(D410,$D$5:$D$776,1)</f>
        <v>63.5</v>
      </c>
      <c r="Y410" s="26" t="n">
        <f aca="false">IF(L410="","",_xlfn.RANK.AVG(L410,$L$5:$L$776,1))</f>
        <v>165</v>
      </c>
    </row>
    <row r="411" customFormat="false" ht="15" hidden="false" customHeight="true" outlineLevel="0" collapsed="false">
      <c r="A411" s="0" t="s">
        <v>1000</v>
      </c>
      <c r="B411" s="0" t="str">
        <f aca="false">IFERROR(INDEX('BLS OEWS May2025'!$B$3:$B$1396,MATCH($A411,'BLS OEWS May2025'!$A$3:$A$1396,0)),"")</f>
        <v>Floral Designers</v>
      </c>
      <c r="C411" s="0" t="str">
        <f aca="false">INDEX('SOC Summary'!$D$3:$D$774,MATCH($A411,'SOC Summary'!$A$3:$A$774,0))</f>
        <v>Arts, sports and media</v>
      </c>
      <c r="D411" s="27" t="n">
        <f aca="false">INDEX('SOC Summary'!$H$3:$H$774,MATCH($A411,'SOC Summary'!$A$3:$A$774,0))</f>
        <v>0.16</v>
      </c>
      <c r="E411" s="24" t="n">
        <v>42840</v>
      </c>
      <c r="F411" s="24" t="n">
        <v>43350</v>
      </c>
      <c r="G411" s="24" t="n">
        <v>40160</v>
      </c>
      <c r="H411" s="24" t="n">
        <f aca="false">INDEX('SOC Summary'!$K$3:$K$774,MATCH($A411,'SOC Summary'!$A$3:$A$774,0))</f>
        <v>40590</v>
      </c>
      <c r="I411" s="24" t="n">
        <f aca="false">IF(ISNUMBER(E411),H411-E411,"")</f>
        <v>-2250</v>
      </c>
      <c r="J411" s="31" t="n">
        <f aca="false">IF(AND(ISNUMBER(E411),E411&gt;0),(H411-E411)/E411,"")</f>
        <v>-0.0525210084033613</v>
      </c>
      <c r="K411" s="24" t="n">
        <f aca="false">IF(ISNUMBER(G411),H411-G411,"")</f>
        <v>430</v>
      </c>
      <c r="L411" s="31" t="n">
        <f aca="false">IF(AND(ISNUMBER(G411),G411&gt;0),(H411-G411)/G411,"")</f>
        <v>0.010707171314741</v>
      </c>
      <c r="M411" s="0" t="str">
        <f aca="false">INDEX('SOC Summary'!$L$3:$L$774,MATCH($A411,'SOC Summary'!$A$3:$A$774,0))</f>
        <v>Low</v>
      </c>
      <c r="X411" s="26" t="n">
        <f aca="false">_xlfn.RANK.AVG(D411,$D$5:$D$776,1)</f>
        <v>264</v>
      </c>
      <c r="Y411" s="26" t="n">
        <f aca="false">IF(L411="","",_xlfn.RANK.AVG(L411,$L$5:$L$776,1))</f>
        <v>418</v>
      </c>
    </row>
    <row r="412" customFormat="false" ht="15" hidden="false" customHeight="true" outlineLevel="0" collapsed="false">
      <c r="A412" s="0" t="s">
        <v>2187</v>
      </c>
      <c r="B412" s="0" t="str">
        <f aca="false">IFERROR(INDEX('BLS OEWS May2025'!$B$3:$B$1396,MATCH($A412,'BLS OEWS May2025'!$A$3:$A$1396,0)),"")</f>
        <v>Millwrights</v>
      </c>
      <c r="C412" s="0" t="str">
        <f aca="false">INDEX('SOC Summary'!$D$3:$D$774,MATCH($A412,'SOC Summary'!$A$3:$A$774,0))</f>
        <v>Services and other</v>
      </c>
      <c r="D412" s="27" t="n">
        <f aca="false">INDEX('SOC Summary'!$H$3:$H$774,MATCH($A412,'SOC Summary'!$A$3:$A$774,0))</f>
        <v>0</v>
      </c>
      <c r="E412" s="24" t="n">
        <v>40930</v>
      </c>
      <c r="F412" s="24" t="n">
        <v>37930</v>
      </c>
      <c r="G412" s="24" t="n">
        <v>40660</v>
      </c>
      <c r="H412" s="24" t="n">
        <f aca="false">INDEX('SOC Summary'!$K$3:$K$774,MATCH($A412,'SOC Summary'!$A$3:$A$774,0))</f>
        <v>40330</v>
      </c>
      <c r="I412" s="24" t="n">
        <f aca="false">IF(ISNUMBER(E412),H412-E412,"")</f>
        <v>-600</v>
      </c>
      <c r="J412" s="31" t="n">
        <f aca="false">IF(AND(ISNUMBER(E412),E412&gt;0),(H412-E412)/E412,"")</f>
        <v>-0.0146591741998534</v>
      </c>
      <c r="K412" s="24" t="n">
        <f aca="false">IF(ISNUMBER(G412),H412-G412,"")</f>
        <v>-330</v>
      </c>
      <c r="L412" s="31" t="n">
        <f aca="false">IF(AND(ISNUMBER(G412),G412&gt;0),(H412-G412)/G412,"")</f>
        <v>-0.00811608460403345</v>
      </c>
      <c r="M412" s="0" t="str">
        <f aca="false">INDEX('SOC Summary'!$L$3:$L$774,MATCH($A412,'SOC Summary'!$A$3:$A$774,0))</f>
        <v>Low</v>
      </c>
      <c r="X412" s="26" t="n">
        <f aca="false">_xlfn.RANK.AVG(D412,$D$5:$D$776,1)</f>
        <v>28.5</v>
      </c>
      <c r="Y412" s="26" t="n">
        <f aca="false">IF(L412="","",_xlfn.RANK.AVG(L412,$L$5:$L$776,1))</f>
        <v>327</v>
      </c>
    </row>
    <row r="413" customFormat="false" ht="15" hidden="false" customHeight="true" outlineLevel="0" collapsed="false">
      <c r="A413" s="0" t="s">
        <v>810</v>
      </c>
      <c r="B413" s="0" t="str">
        <f aca="false">IFERROR(INDEX('BLS OEWS May2025'!$B$3:$B$1396,MATCH($A413,'BLS OEWS May2025'!$A$3:$A$1396,0)),"")</f>
        <v>Engineering Teachers, Postsecondary</v>
      </c>
      <c r="C413" s="0" t="str">
        <f aca="false">INDEX('SOC Summary'!$D$3:$D$774,MATCH($A413,'SOC Summary'!$A$3:$A$774,0))</f>
        <v>Educational instruction</v>
      </c>
      <c r="D413" s="27" t="n">
        <f aca="false">INDEX('SOC Summary'!$H$3:$H$774,MATCH($A413,'SOC Summary'!$A$3:$A$774,0))</f>
        <v>0.43</v>
      </c>
      <c r="E413" s="24" t="n">
        <v>36010</v>
      </c>
      <c r="F413" s="24" t="n">
        <v>38370</v>
      </c>
      <c r="G413" s="24" t="n">
        <v>39910</v>
      </c>
      <c r="H413" s="24" t="n">
        <f aca="false">INDEX('SOC Summary'!$K$3:$K$774,MATCH($A413,'SOC Summary'!$A$3:$A$774,0))</f>
        <v>40270</v>
      </c>
      <c r="I413" s="24" t="n">
        <f aca="false">IF(ISNUMBER(E413),H413-E413,"")</f>
        <v>4260</v>
      </c>
      <c r="J413" s="31" t="n">
        <f aca="false">IF(AND(ISNUMBER(E413),E413&gt;0),(H413-E413)/E413,"")</f>
        <v>0.118300472091086</v>
      </c>
      <c r="K413" s="24" t="n">
        <f aca="false">IF(ISNUMBER(G413),H413-G413,"")</f>
        <v>360</v>
      </c>
      <c r="L413" s="31" t="n">
        <f aca="false">IF(AND(ISNUMBER(G413),G413&gt;0),(H413-G413)/G413,"")</f>
        <v>0.00902029566524681</v>
      </c>
      <c r="M413" s="0" t="str">
        <f aca="false">INDEX('SOC Summary'!$L$3:$L$774,MATCH($A413,'SOC Summary'!$A$3:$A$774,0))</f>
        <v>Elevated</v>
      </c>
      <c r="X413" s="26" t="n">
        <f aca="false">_xlfn.RANK.AVG(D413,$D$5:$D$776,1)</f>
        <v>571</v>
      </c>
      <c r="Y413" s="26" t="n">
        <f aca="false">IF(L413="","",_xlfn.RANK.AVG(L413,$L$5:$L$776,1))</f>
        <v>404</v>
      </c>
    </row>
    <row r="414" customFormat="false" ht="15" hidden="false" customHeight="true" outlineLevel="0" collapsed="false">
      <c r="A414" s="0" t="s">
        <v>540</v>
      </c>
      <c r="B414" s="0" t="str">
        <f aca="false">IFERROR(INDEX('BLS OEWS May2025'!$B$3:$B$1396,MATCH($A414,'BLS OEWS May2025'!$A$3:$A$1396,0)),"")</f>
        <v>Mechanical Drafters</v>
      </c>
      <c r="C414" s="0" t="str">
        <f aca="false">INDEX('SOC Summary'!$D$3:$D$774,MATCH($A414,'SOC Summary'!$A$3:$A$774,0))</f>
        <v>Engineering</v>
      </c>
      <c r="D414" s="27" t="n">
        <f aca="false">INDEX('SOC Summary'!$H$3:$H$774,MATCH($A414,'SOC Summary'!$A$3:$A$774,0))</f>
        <v>0.07</v>
      </c>
      <c r="E414" s="24" t="n">
        <v>47540</v>
      </c>
      <c r="F414" s="24" t="n">
        <v>44850</v>
      </c>
      <c r="G414" s="24" t="n">
        <v>39900</v>
      </c>
      <c r="H414" s="24" t="n">
        <f aca="false">INDEX('SOC Summary'!$K$3:$K$774,MATCH($A414,'SOC Summary'!$A$3:$A$774,0))</f>
        <v>39960</v>
      </c>
      <c r="I414" s="24" t="n">
        <f aca="false">IF(ISNUMBER(E414),H414-E414,"")</f>
        <v>-7580</v>
      </c>
      <c r="J414" s="31" t="n">
        <f aca="false">IF(AND(ISNUMBER(E414),E414&gt;0),(H414-E414)/E414,"")</f>
        <v>-0.159444678165755</v>
      </c>
      <c r="K414" s="24" t="n">
        <f aca="false">IF(ISNUMBER(G414),H414-G414,"")</f>
        <v>60</v>
      </c>
      <c r="L414" s="31" t="n">
        <f aca="false">IF(AND(ISNUMBER(G414),G414&gt;0),(H414-G414)/G414,"")</f>
        <v>0.00150375939849624</v>
      </c>
      <c r="M414" s="0" t="str">
        <f aca="false">INDEX('SOC Summary'!$L$3:$L$774,MATCH($A414,'SOC Summary'!$A$3:$A$774,0))</f>
        <v>Low</v>
      </c>
      <c r="X414" s="26" t="n">
        <f aca="false">_xlfn.RANK.AVG(D414,$D$5:$D$776,1)</f>
        <v>131.5</v>
      </c>
      <c r="Y414" s="26" t="n">
        <f aca="false">IF(L414="","",_xlfn.RANK.AVG(L414,$L$5:$L$776,1))</f>
        <v>364</v>
      </c>
    </row>
    <row r="415" customFormat="false" ht="15" hidden="false" customHeight="true" outlineLevel="0" collapsed="false">
      <c r="A415" s="0" t="s">
        <v>1105</v>
      </c>
      <c r="B415" s="0" t="str">
        <f aca="false">IFERROR(INDEX('BLS OEWS May2025'!$B$3:$B$1396,MATCH($A415,'BLS OEWS May2025'!$A$3:$A$1396,0)),"")</f>
        <v>Chiropractors</v>
      </c>
      <c r="C415" s="0" t="str">
        <f aca="false">INDEX('SOC Summary'!$D$3:$D$774,MATCH($A415,'SOC Summary'!$A$3:$A$774,0))</f>
        <v>Health care</v>
      </c>
      <c r="D415" s="27" t="n">
        <f aca="false">INDEX('SOC Summary'!$H$3:$H$774,MATCH($A415,'SOC Summary'!$A$3:$A$774,0))</f>
        <v>0.37</v>
      </c>
      <c r="E415" s="24" t="n">
        <v>37740</v>
      </c>
      <c r="F415" s="24" t="n">
        <v>41480</v>
      </c>
      <c r="G415" s="24" t="n">
        <v>37630</v>
      </c>
      <c r="H415" s="24" t="n">
        <f aca="false">INDEX('SOC Summary'!$K$3:$K$774,MATCH($A415,'SOC Summary'!$A$3:$A$774,0))</f>
        <v>39630</v>
      </c>
      <c r="I415" s="24" t="n">
        <f aca="false">IF(ISNUMBER(E415),H415-E415,"")</f>
        <v>1890</v>
      </c>
      <c r="J415" s="31" t="n">
        <f aca="false">IF(AND(ISNUMBER(E415),E415&gt;0),(H415-E415)/E415,"")</f>
        <v>0.0500794912559618</v>
      </c>
      <c r="K415" s="24" t="n">
        <f aca="false">IF(ISNUMBER(G415),H415-G415,"")</f>
        <v>2000</v>
      </c>
      <c r="L415" s="31" t="n">
        <f aca="false">IF(AND(ISNUMBER(G415),G415&gt;0),(H415-G415)/G415,"")</f>
        <v>0.0531490831783152</v>
      </c>
      <c r="M415" s="0" t="str">
        <f aca="false">INDEX('SOC Summary'!$L$3:$L$774,MATCH($A415,'SOC Summary'!$A$3:$A$774,0))</f>
        <v>Elevated</v>
      </c>
      <c r="X415" s="26" t="n">
        <f aca="false">_xlfn.RANK.AVG(D415,$D$5:$D$776,1)</f>
        <v>482.5</v>
      </c>
      <c r="Y415" s="26" t="n">
        <f aca="false">IF(L415="","",_xlfn.RANK.AVG(L415,$L$5:$L$776,1))</f>
        <v>613</v>
      </c>
    </row>
    <row r="416" customFormat="false" ht="15" hidden="false" customHeight="true" outlineLevel="0" collapsed="false">
      <c r="A416" s="0" t="s">
        <v>1328</v>
      </c>
      <c r="B416" s="0" t="str">
        <f aca="false">IFERROR(INDEX('BLS OEWS May2025'!$B$3:$B$1396,MATCH($A416,'BLS OEWS May2025'!$A$3:$A$1396,0)),"")</f>
        <v>Pharmacy Aides</v>
      </c>
      <c r="C416" s="0" t="str">
        <f aca="false">INDEX('SOC Summary'!$D$3:$D$774,MATCH($A416,'SOC Summary'!$A$3:$A$774,0))</f>
        <v>Health care</v>
      </c>
      <c r="D416" s="27" t="n">
        <f aca="false">INDEX('SOC Summary'!$H$3:$H$774,MATCH($A416,'SOC Summary'!$A$3:$A$774,0))</f>
        <v>0.42</v>
      </c>
      <c r="E416" s="24" t="n">
        <v>43230</v>
      </c>
      <c r="F416" s="24" t="n">
        <v>43830</v>
      </c>
      <c r="G416" s="24" t="n">
        <v>41100</v>
      </c>
      <c r="H416" s="24" t="n">
        <f aca="false">INDEX('SOC Summary'!$K$3:$K$774,MATCH($A416,'SOC Summary'!$A$3:$A$774,0))</f>
        <v>39530</v>
      </c>
      <c r="I416" s="24" t="n">
        <f aca="false">IF(ISNUMBER(E416),H416-E416,"")</f>
        <v>-3700</v>
      </c>
      <c r="J416" s="31" t="n">
        <f aca="false">IF(AND(ISNUMBER(E416),E416&gt;0),(H416-E416)/E416,"")</f>
        <v>-0.08558871154291</v>
      </c>
      <c r="K416" s="24" t="n">
        <f aca="false">IF(ISNUMBER(G416),H416-G416,"")</f>
        <v>-1570</v>
      </c>
      <c r="L416" s="31" t="n">
        <f aca="false">IF(AND(ISNUMBER(G416),G416&gt;0),(H416-G416)/G416,"")</f>
        <v>-0.0381995133819951</v>
      </c>
      <c r="M416" s="0" t="str">
        <f aca="false">INDEX('SOC Summary'!$L$3:$L$774,MATCH($A416,'SOC Summary'!$A$3:$A$774,0))</f>
        <v>Elevated</v>
      </c>
      <c r="X416" s="26" t="n">
        <f aca="false">_xlfn.RANK.AVG(D416,$D$5:$D$776,1)</f>
        <v>552.5</v>
      </c>
      <c r="Y416" s="26" t="n">
        <f aca="false">IF(L416="","",_xlfn.RANK.AVG(L416,$L$5:$L$776,1))</f>
        <v>209</v>
      </c>
    </row>
    <row r="417" customFormat="false" ht="15" hidden="false" customHeight="true" outlineLevel="0" collapsed="false">
      <c r="A417" s="0" t="s">
        <v>1187</v>
      </c>
      <c r="B417" s="0" t="str">
        <f aca="false">IFERROR(INDEX('BLS OEWS May2025'!$B$3:$B$1396,MATCH($A417,'BLS OEWS May2025'!$A$3:$A$1396,0)),"")</f>
        <v>Pediatricians, General</v>
      </c>
      <c r="C417" s="0" t="str">
        <f aca="false">INDEX('SOC Summary'!$D$3:$D$774,MATCH($A417,'SOC Summary'!$A$3:$A$774,0))</f>
        <v>Health care</v>
      </c>
      <c r="D417" s="27" t="n">
        <f aca="false">INDEX('SOC Summary'!$H$3:$H$774,MATCH($A417,'SOC Summary'!$A$3:$A$774,0))</f>
        <v>0.39</v>
      </c>
      <c r="E417" s="24" t="n">
        <v>33430</v>
      </c>
      <c r="F417" s="24" t="n">
        <v>34870</v>
      </c>
      <c r="G417" s="24" t="n">
        <v>42960</v>
      </c>
      <c r="H417" s="24" t="n">
        <f aca="false">INDEX('SOC Summary'!$K$3:$K$774,MATCH($A417,'SOC Summary'!$A$3:$A$774,0))</f>
        <v>39390</v>
      </c>
      <c r="I417" s="24" t="n">
        <f aca="false">IF(ISNUMBER(E417),H417-E417,"")</f>
        <v>5960</v>
      </c>
      <c r="J417" s="31" t="n">
        <f aca="false">IF(AND(ISNUMBER(E417),E417&gt;0),(H417-E417)/E417,"")</f>
        <v>0.178282979359856</v>
      </c>
      <c r="K417" s="24" t="n">
        <f aca="false">IF(ISNUMBER(G417),H417-G417,"")</f>
        <v>-3570</v>
      </c>
      <c r="L417" s="31" t="n">
        <f aca="false">IF(AND(ISNUMBER(G417),G417&gt;0),(H417-G417)/G417,"")</f>
        <v>-0.0831005586592179</v>
      </c>
      <c r="M417" s="0" t="str">
        <f aca="false">INDEX('SOC Summary'!$L$3:$L$774,MATCH($A417,'SOC Summary'!$A$3:$A$774,0))</f>
        <v>Elevated</v>
      </c>
      <c r="X417" s="26" t="n">
        <f aca="false">_xlfn.RANK.AVG(D417,$D$5:$D$776,1)</f>
        <v>507</v>
      </c>
      <c r="Y417" s="26" t="n">
        <f aca="false">IF(L417="","",_xlfn.RANK.AVG(L417,$L$5:$L$776,1))</f>
        <v>97</v>
      </c>
    </row>
    <row r="418" customFormat="false" ht="15" hidden="false" customHeight="true" outlineLevel="0" collapsed="false">
      <c r="A418" s="0" t="s">
        <v>1053</v>
      </c>
      <c r="B418" s="0" t="str">
        <f aca="false">IFERROR(INDEX('BLS OEWS May2025'!$B$3:$B$1396,MATCH($A418,'BLS OEWS May2025'!$A$3:$A$1396,0)),"")</f>
        <v>News Analysts, Reporters, and Journalists</v>
      </c>
      <c r="C418" s="0" t="str">
        <f aca="false">INDEX('SOC Summary'!$D$3:$D$774,MATCH($A418,'SOC Summary'!$A$3:$A$774,0))</f>
        <v>Arts, sports and media</v>
      </c>
      <c r="D418" s="27" t="n">
        <f aca="false">INDEX('SOC Summary'!$H$3:$H$774,MATCH($A418,'SOC Summary'!$A$3:$A$774,0))</f>
        <v>0.54</v>
      </c>
      <c r="E418" s="24" t="n">
        <v>44530</v>
      </c>
      <c r="F418" s="24" t="n">
        <v>45020</v>
      </c>
      <c r="G418" s="24" t="n">
        <v>41550</v>
      </c>
      <c r="H418" s="24" t="n">
        <f aca="false">INDEX('SOC Summary'!$K$3:$K$774,MATCH($A418,'SOC Summary'!$A$3:$A$774,0))</f>
        <v>39250</v>
      </c>
      <c r="I418" s="24" t="n">
        <f aca="false">IF(ISNUMBER(E418),H418-E418,"")</f>
        <v>-5280</v>
      </c>
      <c r="J418" s="31" t="n">
        <f aca="false">IF(AND(ISNUMBER(E418),E418&gt;0),(H418-E418)/E418,"")</f>
        <v>-0.118571749382439</v>
      </c>
      <c r="K418" s="24" t="n">
        <f aca="false">IF(ISNUMBER(G418),H418-G418,"")</f>
        <v>-2300</v>
      </c>
      <c r="L418" s="31" t="n">
        <f aca="false">IF(AND(ISNUMBER(G418),G418&gt;0),(H418-G418)/G418,"")</f>
        <v>-0.0553549939831528</v>
      </c>
      <c r="M418" s="0" t="str">
        <f aca="false">INDEX('SOC Summary'!$L$3:$L$774,MATCH($A418,'SOC Summary'!$A$3:$A$774,0))</f>
        <v>High</v>
      </c>
      <c r="X418" s="26" t="n">
        <f aca="false">_xlfn.RANK.AVG(D418,$D$5:$D$776,1)</f>
        <v>683.5</v>
      </c>
      <c r="Y418" s="26" t="n">
        <f aca="false">IF(L418="","",_xlfn.RANK.AVG(L418,$L$5:$L$776,1))</f>
        <v>158</v>
      </c>
    </row>
    <row r="419" customFormat="false" ht="15" hidden="false" customHeight="true" outlineLevel="0" collapsed="false">
      <c r="A419" s="0" t="s">
        <v>199</v>
      </c>
      <c r="B419" s="0" t="str">
        <f aca="false">IFERROR(INDEX('BLS OEWS May2025'!$B$3:$B$1396,MATCH($A419,'BLS OEWS May2025'!$A$3:$A$1396,0)),"")</f>
        <v>Fundraising Managers</v>
      </c>
      <c r="C419" s="0" t="str">
        <f aca="false">INDEX('SOC Summary'!$D$3:$D$774,MATCH($A419,'SOC Summary'!$A$3:$A$774,0))</f>
        <v>Management</v>
      </c>
      <c r="D419" s="27" t="n">
        <f aca="false">INDEX('SOC Summary'!$H$3:$H$774,MATCH($A419,'SOC Summary'!$A$3:$A$774,0))</f>
        <v>0.56</v>
      </c>
      <c r="E419" s="24" t="n">
        <v>26240</v>
      </c>
      <c r="F419" s="24" t="n">
        <v>31810</v>
      </c>
      <c r="G419" s="24" t="n">
        <v>36920</v>
      </c>
      <c r="H419" s="24" t="n">
        <f aca="false">INDEX('SOC Summary'!$K$3:$K$774,MATCH($A419,'SOC Summary'!$A$3:$A$774,0))</f>
        <v>38810</v>
      </c>
      <c r="I419" s="24" t="n">
        <f aca="false">IF(ISNUMBER(E419),H419-E419,"")</f>
        <v>12570</v>
      </c>
      <c r="J419" s="31" t="n">
        <f aca="false">IF(AND(ISNUMBER(E419),E419&gt;0),(H419-E419)/E419,"")</f>
        <v>0.479039634146342</v>
      </c>
      <c r="K419" s="24" t="n">
        <f aca="false">IF(ISNUMBER(G419),H419-G419,"")</f>
        <v>1890</v>
      </c>
      <c r="L419" s="31" t="n">
        <f aca="false">IF(AND(ISNUMBER(G419),G419&gt;0),(H419-G419)/G419,"")</f>
        <v>0.0511917659804984</v>
      </c>
      <c r="M419" s="0" t="str">
        <f aca="false">INDEX('SOC Summary'!$L$3:$L$774,MATCH($A419,'SOC Summary'!$A$3:$A$774,0))</f>
        <v>High</v>
      </c>
      <c r="X419" s="26" t="n">
        <f aca="false">_xlfn.RANK.AVG(D419,$D$5:$D$776,1)</f>
        <v>699.5</v>
      </c>
      <c r="Y419" s="26" t="n">
        <f aca="false">IF(L419="","",_xlfn.RANK.AVG(L419,$L$5:$L$776,1))</f>
        <v>610</v>
      </c>
    </row>
    <row r="420" customFormat="false" ht="15" hidden="false" customHeight="true" outlineLevel="0" collapsed="false">
      <c r="A420" s="0" t="s">
        <v>1171</v>
      </c>
      <c r="B420" s="0" t="str">
        <f aca="false">IFERROR(INDEX('BLS OEWS May2025'!$B$3:$B$1396,MATCH($A420,'BLS OEWS May2025'!$A$3:$A$1396,0)),"")</f>
        <v>Anesthesiologists</v>
      </c>
      <c r="C420" s="0" t="str">
        <f aca="false">INDEX('SOC Summary'!$D$3:$D$774,MATCH($A420,'SOC Summary'!$A$3:$A$774,0))</f>
        <v>Health care</v>
      </c>
      <c r="D420" s="27" t="n">
        <f aca="false">INDEX('SOC Summary'!$H$3:$H$774,MATCH($A420,'SOC Summary'!$A$3:$A$774,0))</f>
        <v>0.23</v>
      </c>
      <c r="E420" s="24" t="n">
        <v>37430</v>
      </c>
      <c r="F420" s="24" t="n">
        <v>33470</v>
      </c>
      <c r="G420" s="24" t="n">
        <v>41890</v>
      </c>
      <c r="H420" s="24" t="n">
        <f aca="false">INDEX('SOC Summary'!$K$3:$K$774,MATCH($A420,'SOC Summary'!$A$3:$A$774,0))</f>
        <v>38760</v>
      </c>
      <c r="I420" s="24" t="n">
        <f aca="false">IF(ISNUMBER(E420),H420-E420,"")</f>
        <v>1330</v>
      </c>
      <c r="J420" s="31" t="n">
        <f aca="false">IF(AND(ISNUMBER(E420),E420&gt;0),(H420-E420)/E420,"")</f>
        <v>0.0355329949238579</v>
      </c>
      <c r="K420" s="24" t="n">
        <f aca="false">IF(ISNUMBER(G420),H420-G420,"")</f>
        <v>-3130</v>
      </c>
      <c r="L420" s="31" t="n">
        <f aca="false">IF(AND(ISNUMBER(G420),G420&gt;0),(H420-G420)/G420,"")</f>
        <v>-0.0747195034614467</v>
      </c>
      <c r="M420" s="0" t="str">
        <f aca="false">INDEX('SOC Summary'!$L$3:$L$774,MATCH($A420,'SOC Summary'!$A$3:$A$774,0))</f>
        <v>Moderate</v>
      </c>
      <c r="X420" s="26" t="n">
        <f aca="false">_xlfn.RANK.AVG(D420,$D$5:$D$776,1)</f>
        <v>347.5</v>
      </c>
      <c r="Y420" s="26" t="n">
        <f aca="false">IF(L420="","",_xlfn.RANK.AVG(L420,$L$5:$L$776,1))</f>
        <v>109</v>
      </c>
    </row>
    <row r="421" customFormat="false" ht="15" hidden="false" customHeight="true" outlineLevel="0" collapsed="false">
      <c r="A421" s="0" t="s">
        <v>503</v>
      </c>
      <c r="B421" s="0" t="str">
        <f aca="false">IFERROR(INDEX('BLS OEWS May2025'!$B$3:$B$1396,MATCH($A421,'BLS OEWS May2025'!$A$3:$A$1396,0)),"")</f>
        <v>Environmental Engineers</v>
      </c>
      <c r="C421" s="0" t="str">
        <f aca="false">INDEX('SOC Summary'!$D$3:$D$774,MATCH($A421,'SOC Summary'!$A$3:$A$774,0))</f>
        <v>Engineering</v>
      </c>
      <c r="D421" s="27" t="n">
        <f aca="false">INDEX('SOC Summary'!$H$3:$H$774,MATCH($A421,'SOC Summary'!$A$3:$A$774,0))</f>
        <v>0.58</v>
      </c>
      <c r="E421" s="24" t="n">
        <v>45440</v>
      </c>
      <c r="F421" s="24" t="n">
        <v>39880</v>
      </c>
      <c r="G421" s="24" t="n">
        <v>37950</v>
      </c>
      <c r="H421" s="24" t="n">
        <f aca="false">INDEX('SOC Summary'!$K$3:$K$774,MATCH($A421,'SOC Summary'!$A$3:$A$774,0))</f>
        <v>38340</v>
      </c>
      <c r="I421" s="24" t="n">
        <f aca="false">IF(ISNUMBER(E421),H421-E421,"")</f>
        <v>-7100</v>
      </c>
      <c r="J421" s="31" t="n">
        <f aca="false">IF(AND(ISNUMBER(E421),E421&gt;0),(H421-E421)/E421,"")</f>
        <v>-0.15625</v>
      </c>
      <c r="K421" s="24" t="n">
        <f aca="false">IF(ISNUMBER(G421),H421-G421,"")</f>
        <v>390</v>
      </c>
      <c r="L421" s="31" t="n">
        <f aca="false">IF(AND(ISNUMBER(G421),G421&gt;0),(H421-G421)/G421,"")</f>
        <v>0.0102766798418972</v>
      </c>
      <c r="M421" s="0" t="str">
        <f aca="false">INDEX('SOC Summary'!$L$3:$L$774,MATCH($A421,'SOC Summary'!$A$3:$A$774,0))</f>
        <v>High</v>
      </c>
      <c r="X421" s="26" t="n">
        <f aca="false">_xlfn.RANK.AVG(D421,$D$5:$D$776,1)</f>
        <v>715.5</v>
      </c>
      <c r="Y421" s="26" t="n">
        <f aca="false">IF(L421="","",_xlfn.RANK.AVG(L421,$L$5:$L$776,1))</f>
        <v>415</v>
      </c>
    </row>
    <row r="422" customFormat="false" ht="15" hidden="false" customHeight="true" outlineLevel="0" collapsed="false">
      <c r="A422" s="0" t="s">
        <v>1274</v>
      </c>
      <c r="B422" s="0" t="str">
        <f aca="false">IFERROR(INDEX('BLS OEWS May2025'!$B$3:$B$1396,MATCH($A422,'BLS OEWS May2025'!$A$3:$A$1396,0)),"")</f>
        <v>Health Information Technologists and Medical Registrars</v>
      </c>
      <c r="C422" s="0" t="str">
        <f aca="false">INDEX('SOC Summary'!$D$3:$D$774,MATCH($A422,'SOC Summary'!$A$3:$A$774,0))</f>
        <v>Health care</v>
      </c>
      <c r="D422" s="27" t="n">
        <f aca="false">INDEX('SOC Summary'!$H$3:$H$774,MATCH($A422,'SOC Summary'!$A$3:$A$774,0))</f>
        <v>0.59</v>
      </c>
      <c r="E422" s="24" t="n">
        <v>35500</v>
      </c>
      <c r="F422" s="24" t="n">
        <v>34430</v>
      </c>
      <c r="G422" s="24" t="n">
        <v>37620</v>
      </c>
      <c r="H422" s="24" t="n">
        <f aca="false">INDEX('SOC Summary'!$K$3:$K$774,MATCH($A422,'SOC Summary'!$A$3:$A$774,0))</f>
        <v>38100</v>
      </c>
      <c r="I422" s="24" t="n">
        <f aca="false">IF(ISNUMBER(E422),H422-E422,"")</f>
        <v>2600</v>
      </c>
      <c r="J422" s="31" t="n">
        <f aca="false">IF(AND(ISNUMBER(E422),E422&gt;0),(H422-E422)/E422,"")</f>
        <v>0.0732394366197183</v>
      </c>
      <c r="K422" s="24" t="n">
        <f aca="false">IF(ISNUMBER(G422),H422-G422,"")</f>
        <v>480</v>
      </c>
      <c r="L422" s="31" t="n">
        <f aca="false">IF(AND(ISNUMBER(G422),G422&gt;0),(H422-G422)/G422,"")</f>
        <v>0.0127591706539075</v>
      </c>
      <c r="M422" s="0" t="str">
        <f aca="false">INDEX('SOC Summary'!$L$3:$L$774,MATCH($A422,'SOC Summary'!$A$3:$A$774,0))</f>
        <v>High</v>
      </c>
      <c r="X422" s="26" t="n">
        <f aca="false">_xlfn.RANK.AVG(D422,$D$5:$D$776,1)</f>
        <v>722.5</v>
      </c>
      <c r="Y422" s="26" t="n">
        <f aca="false">IF(L422="","",_xlfn.RANK.AVG(L422,$L$5:$L$776,1))</f>
        <v>427</v>
      </c>
    </row>
    <row r="423" customFormat="false" ht="15" hidden="false" customHeight="true" outlineLevel="0" collapsed="false">
      <c r="A423" s="0" t="s">
        <v>261</v>
      </c>
      <c r="B423" s="0" t="str">
        <f aca="false">IFERROR(INDEX('BLS OEWS May2025'!$B$3:$B$1396,MATCH($A423,'BLS OEWS May2025'!$A$3:$A$1396,0)),"")</f>
        <v>Entertainment and Recreation Managers, Except Gambling</v>
      </c>
      <c r="C423" s="0" t="str">
        <f aca="false">INDEX('SOC Summary'!$D$3:$D$774,MATCH($A423,'SOC Summary'!$A$3:$A$774,0))</f>
        <v>Management</v>
      </c>
      <c r="D423" s="27" t="n">
        <f aca="false">INDEX('SOC Summary'!$H$3:$H$774,MATCH($A423,'SOC Summary'!$A$3:$A$774,0))</f>
        <v>0.5</v>
      </c>
      <c r="E423" s="24" t="n">
        <v>22950</v>
      </c>
      <c r="F423" s="24" t="n">
        <v>29690</v>
      </c>
      <c r="G423" s="24" t="n">
        <v>36700</v>
      </c>
      <c r="H423" s="24" t="n">
        <f aca="false">INDEX('SOC Summary'!$K$3:$K$774,MATCH($A423,'SOC Summary'!$A$3:$A$774,0))</f>
        <v>37980</v>
      </c>
      <c r="I423" s="24" t="n">
        <f aca="false">IF(ISNUMBER(E423),H423-E423,"")</f>
        <v>15030</v>
      </c>
      <c r="J423" s="31" t="n">
        <f aca="false">IF(AND(ISNUMBER(E423),E423&gt;0),(H423-E423)/E423,"")</f>
        <v>0.654901960784314</v>
      </c>
      <c r="K423" s="24" t="n">
        <f aca="false">IF(ISNUMBER(G423),H423-G423,"")</f>
        <v>1280</v>
      </c>
      <c r="L423" s="31" t="n">
        <f aca="false">IF(AND(ISNUMBER(G423),G423&gt;0),(H423-G423)/G423,"")</f>
        <v>0.0348773841961853</v>
      </c>
      <c r="M423" s="0" t="str">
        <f aca="false">INDEX('SOC Summary'!$L$3:$L$774,MATCH($A423,'SOC Summary'!$A$3:$A$774,0))</f>
        <v>High</v>
      </c>
      <c r="X423" s="26" t="n">
        <f aca="false">_xlfn.RANK.AVG(D423,$D$5:$D$776,1)</f>
        <v>654</v>
      </c>
      <c r="Y423" s="26" t="n">
        <f aca="false">IF(L423="","",_xlfn.RANK.AVG(L423,$L$5:$L$776,1))</f>
        <v>547</v>
      </c>
    </row>
    <row r="424" customFormat="false" ht="15" hidden="false" customHeight="true" outlineLevel="0" collapsed="false">
      <c r="A424" s="0" t="s">
        <v>2145</v>
      </c>
      <c r="B424" s="0" t="str">
        <f aca="false">IFERROR(INDEX('BLS OEWS May2025'!$B$3:$B$1396,MATCH($A424,'BLS OEWS May2025'!$A$3:$A$1396,0)),"")</f>
        <v>Farm Equipment Mechanics and Service Technicians</v>
      </c>
      <c r="C424" s="0" t="str">
        <f aca="false">INDEX('SOC Summary'!$D$3:$D$774,MATCH($A424,'SOC Summary'!$A$3:$A$774,0))</f>
        <v>Services and other</v>
      </c>
      <c r="D424" s="27" t="n">
        <f aca="false">INDEX('SOC Summary'!$H$3:$H$774,MATCH($A424,'SOC Summary'!$A$3:$A$774,0))</f>
        <v>0.18</v>
      </c>
      <c r="E424" s="24" t="n">
        <v>35280</v>
      </c>
      <c r="F424" s="24" t="n">
        <v>36830</v>
      </c>
      <c r="G424" s="24" t="n">
        <v>36880</v>
      </c>
      <c r="H424" s="24" t="n">
        <f aca="false">INDEX('SOC Summary'!$K$3:$K$774,MATCH($A424,'SOC Summary'!$A$3:$A$774,0))</f>
        <v>37870</v>
      </c>
      <c r="I424" s="24" t="n">
        <f aca="false">IF(ISNUMBER(E424),H424-E424,"")</f>
        <v>2590</v>
      </c>
      <c r="J424" s="31" t="n">
        <f aca="false">IF(AND(ISNUMBER(E424),E424&gt;0),(H424-E424)/E424,"")</f>
        <v>0.0734126984126984</v>
      </c>
      <c r="K424" s="24" t="n">
        <f aca="false">IF(ISNUMBER(G424),H424-G424,"")</f>
        <v>990</v>
      </c>
      <c r="L424" s="31" t="n">
        <f aca="false">IF(AND(ISNUMBER(G424),G424&gt;0),(H424-G424)/G424,"")</f>
        <v>0.0268438177874187</v>
      </c>
      <c r="M424" s="0" t="str">
        <f aca="false">INDEX('SOC Summary'!$L$3:$L$774,MATCH($A424,'SOC Summary'!$A$3:$A$774,0))</f>
        <v>Low</v>
      </c>
      <c r="X424" s="26" t="n">
        <f aca="false">_xlfn.RANK.AVG(D424,$D$5:$D$776,1)</f>
        <v>287.5</v>
      </c>
      <c r="Y424" s="26" t="n">
        <f aca="false">IF(L424="","",_xlfn.RANK.AVG(L424,$L$5:$L$776,1))</f>
        <v>502</v>
      </c>
    </row>
    <row r="425" customFormat="false" ht="15" hidden="false" customHeight="true" outlineLevel="0" collapsed="false">
      <c r="A425" s="0" t="s">
        <v>930</v>
      </c>
      <c r="B425" s="0" t="str">
        <f aca="false">IFERROR(INDEX('BLS OEWS May2025'!$B$3:$B$1396,MATCH($A425,'BLS OEWS May2025'!$A$3:$A$1396,0)),"")</f>
        <v>Adult Basic Education, Adult Secondary Education, and English as a Second Language Instructors</v>
      </c>
      <c r="C425" s="0" t="str">
        <f aca="false">INDEX('SOC Summary'!$D$3:$D$774,MATCH($A425,'SOC Summary'!$A$3:$A$774,0))</f>
        <v>Educational instruction</v>
      </c>
      <c r="D425" s="27" t="n">
        <f aca="false">INDEX('SOC Summary'!$H$3:$H$774,MATCH($A425,'SOC Summary'!$A$3:$A$774,0))</f>
        <v>0.45</v>
      </c>
      <c r="E425" s="24" t="n">
        <v>36490</v>
      </c>
      <c r="F425" s="24" t="n">
        <v>36890</v>
      </c>
      <c r="G425" s="24" t="n">
        <v>36260</v>
      </c>
      <c r="H425" s="24" t="n">
        <f aca="false">INDEX('SOC Summary'!$K$3:$K$774,MATCH($A425,'SOC Summary'!$A$3:$A$774,0))</f>
        <v>37310</v>
      </c>
      <c r="I425" s="24" t="n">
        <f aca="false">IF(ISNUMBER(E425),H425-E425,"")</f>
        <v>820</v>
      </c>
      <c r="J425" s="31" t="n">
        <f aca="false">IF(AND(ISNUMBER(E425),E425&gt;0),(H425-E425)/E425,"")</f>
        <v>0.0224719101123596</v>
      </c>
      <c r="K425" s="24" t="n">
        <f aca="false">IF(ISNUMBER(G425),H425-G425,"")</f>
        <v>1050</v>
      </c>
      <c r="L425" s="31" t="n">
        <f aca="false">IF(AND(ISNUMBER(G425),G425&gt;0),(H425-G425)/G425,"")</f>
        <v>0.028957528957529</v>
      </c>
      <c r="M425" s="0" t="str">
        <f aca="false">INDEX('SOC Summary'!$L$3:$L$774,MATCH($A425,'SOC Summary'!$A$3:$A$774,0))</f>
        <v>Elevated</v>
      </c>
      <c r="X425" s="26" t="n">
        <f aca="false">_xlfn.RANK.AVG(D425,$D$5:$D$776,1)</f>
        <v>597.5</v>
      </c>
      <c r="Y425" s="26" t="n">
        <f aca="false">IF(L425="","",_xlfn.RANK.AVG(L425,$L$5:$L$776,1))</f>
        <v>515</v>
      </c>
    </row>
    <row r="426" customFormat="false" ht="15" hidden="false" customHeight="true" outlineLevel="0" collapsed="false">
      <c r="A426" s="0" t="s">
        <v>405</v>
      </c>
      <c r="B426" s="0" t="str">
        <f aca="false">IFERROR(INDEX('BLS OEWS May2025'!$B$3:$B$1396,MATCH($A426,'BLS OEWS May2025'!$A$3:$A$1396,0)),"")</f>
        <v>Computer and Information Research Scientists</v>
      </c>
      <c r="C426" s="0" t="str">
        <f aca="false">INDEX('SOC Summary'!$D$3:$D$774,MATCH($A426,'SOC Summary'!$A$3:$A$774,0))</f>
        <v>Computer and math</v>
      </c>
      <c r="D426" s="27" t="n">
        <f aca="false">INDEX('SOC Summary'!$H$3:$H$774,MATCH($A426,'SOC Summary'!$A$3:$A$774,0))</f>
        <v>0.4</v>
      </c>
      <c r="E426" s="24" t="n">
        <v>33780</v>
      </c>
      <c r="F426" s="24" t="n">
        <v>35210</v>
      </c>
      <c r="G426" s="24" t="n">
        <v>38480</v>
      </c>
      <c r="H426" s="24" t="n">
        <f aca="false">INDEX('SOC Summary'!$K$3:$K$774,MATCH($A426,'SOC Summary'!$A$3:$A$774,0))</f>
        <v>37200</v>
      </c>
      <c r="I426" s="24" t="n">
        <f aca="false">IF(ISNUMBER(E426),H426-E426,"")</f>
        <v>3420</v>
      </c>
      <c r="J426" s="31" t="n">
        <f aca="false">IF(AND(ISNUMBER(E426),E426&gt;0),(H426-E426)/E426,"")</f>
        <v>0.101243339253996</v>
      </c>
      <c r="K426" s="24" t="n">
        <f aca="false">IF(ISNUMBER(G426),H426-G426,"")</f>
        <v>-1280</v>
      </c>
      <c r="L426" s="31" t="n">
        <f aca="false">IF(AND(ISNUMBER(G426),G426&gt;0),(H426-G426)/G426,"")</f>
        <v>-0.0332640332640333</v>
      </c>
      <c r="M426" s="0" t="str">
        <f aca="false">INDEX('SOC Summary'!$L$3:$L$774,MATCH($A426,'SOC Summary'!$A$3:$A$774,0))</f>
        <v>Elevated</v>
      </c>
      <c r="X426" s="26" t="n">
        <f aca="false">_xlfn.RANK.AVG(D426,$D$5:$D$776,1)</f>
        <v>521</v>
      </c>
      <c r="Y426" s="26" t="n">
        <f aca="false">IF(L426="","",_xlfn.RANK.AVG(L426,$L$5:$L$776,1))</f>
        <v>226</v>
      </c>
    </row>
    <row r="427" customFormat="false" ht="15" hidden="false" customHeight="true" outlineLevel="0" collapsed="false">
      <c r="A427" s="0" t="s">
        <v>668</v>
      </c>
      <c r="B427" s="0" t="str">
        <f aca="false">IFERROR(INDEX('BLS OEWS May2025'!$B$3:$B$1396,MATCH($A427,'BLS OEWS May2025'!$A$3:$A$1396,0)),"")</f>
        <v>Social Scientists and Related Workers, All Other</v>
      </c>
      <c r="C427" s="0" t="str">
        <f aca="false">INDEX('SOC Summary'!$D$3:$D$774,MATCH($A427,'SOC Summary'!$A$3:$A$774,0))</f>
        <v>Life, physical, and social science</v>
      </c>
      <c r="D427" s="27" t="n">
        <f aca="false">INDEX('SOC Summary'!$H$3:$H$774,MATCH($A427,'SOC Summary'!$A$3:$A$774,0))</f>
        <v>0.53</v>
      </c>
      <c r="E427" s="24" t="n">
        <v>33210</v>
      </c>
      <c r="F427" s="24" t="n">
        <v>35210</v>
      </c>
      <c r="G427" s="24" t="n">
        <v>36970</v>
      </c>
      <c r="H427" s="24" t="n">
        <f aca="false">INDEX('SOC Summary'!$K$3:$K$774,MATCH($A427,'SOC Summary'!$A$3:$A$774,0))</f>
        <v>37100</v>
      </c>
      <c r="I427" s="24" t="n">
        <f aca="false">IF(ISNUMBER(E427),H427-E427,"")</f>
        <v>3890</v>
      </c>
      <c r="J427" s="31" t="n">
        <f aca="false">IF(AND(ISNUMBER(E427),E427&gt;0),(H427-E427)/E427,"")</f>
        <v>0.117133393556158</v>
      </c>
      <c r="K427" s="24" t="n">
        <f aca="false">IF(ISNUMBER(G427),H427-G427,"")</f>
        <v>130</v>
      </c>
      <c r="L427" s="31" t="n">
        <f aca="false">IF(AND(ISNUMBER(G427),G427&gt;0),(H427-G427)/G427,"")</f>
        <v>0.00351636461996213</v>
      </c>
      <c r="M427" s="0" t="str">
        <f aca="false">INDEX('SOC Summary'!$L$3:$L$774,MATCH($A427,'SOC Summary'!$A$3:$A$774,0))</f>
        <v>High</v>
      </c>
      <c r="X427" s="26" t="n">
        <f aca="false">_xlfn.RANK.AVG(D427,$D$5:$D$776,1)</f>
        <v>677</v>
      </c>
      <c r="Y427" s="26" t="n">
        <f aca="false">IF(L427="","",_xlfn.RANK.AVG(L427,$L$5:$L$776,1))</f>
        <v>374</v>
      </c>
    </row>
    <row r="428" customFormat="false" ht="15" hidden="false" customHeight="true" outlineLevel="0" collapsed="false">
      <c r="A428" s="0" t="s">
        <v>1773</v>
      </c>
      <c r="B428" s="0" t="str">
        <f aca="false">IFERROR(INDEX('BLS OEWS May2025'!$B$3:$B$1396,MATCH($A428,'BLS OEWS May2025'!$A$3:$A$1396,0)),"")</f>
        <v>New Accounts Clerks</v>
      </c>
      <c r="C428" s="0" t="str">
        <f aca="false">INDEX('SOC Summary'!$D$3:$D$774,MATCH($A428,'SOC Summary'!$A$3:$A$774,0))</f>
        <v>Office support</v>
      </c>
      <c r="D428" s="27" t="n">
        <f aca="false">INDEX('SOC Summary'!$H$3:$H$774,MATCH($A428,'SOC Summary'!$A$3:$A$774,0))</f>
        <v>0.48</v>
      </c>
      <c r="E428" s="24" t="n">
        <v>45170</v>
      </c>
      <c r="F428" s="24" t="n">
        <v>41180</v>
      </c>
      <c r="G428" s="24" t="n">
        <v>38030</v>
      </c>
      <c r="H428" s="24" t="n">
        <f aca="false">INDEX('SOC Summary'!$K$3:$K$774,MATCH($A428,'SOC Summary'!$A$3:$A$774,0))</f>
        <v>36860</v>
      </c>
      <c r="I428" s="24" t="n">
        <f aca="false">IF(ISNUMBER(E428),H428-E428,"")</f>
        <v>-8310</v>
      </c>
      <c r="J428" s="31" t="n">
        <f aca="false">IF(AND(ISNUMBER(E428),E428&gt;0),(H428-E428)/E428,"")</f>
        <v>-0.183971662607926</v>
      </c>
      <c r="K428" s="24" t="n">
        <f aca="false">IF(ISNUMBER(G428),H428-G428,"")</f>
        <v>-1170</v>
      </c>
      <c r="L428" s="31" t="n">
        <f aca="false">IF(AND(ISNUMBER(G428),G428&gt;0),(H428-G428)/G428,"")</f>
        <v>-0.0307651853799632</v>
      </c>
      <c r="M428" s="0" t="str">
        <f aca="false">INDEX('SOC Summary'!$L$3:$L$774,MATCH($A428,'SOC Summary'!$A$3:$A$774,0))</f>
        <v>Elevated</v>
      </c>
      <c r="X428" s="26" t="n">
        <f aca="false">_xlfn.RANK.AVG(D428,$D$5:$D$776,1)</f>
        <v>633.5</v>
      </c>
      <c r="Y428" s="26" t="n">
        <f aca="false">IF(L428="","",_xlfn.RANK.AVG(L428,$L$5:$L$776,1))</f>
        <v>233</v>
      </c>
    </row>
    <row r="429" customFormat="false" ht="15" hidden="false" customHeight="true" outlineLevel="0" collapsed="false">
      <c r="A429" s="0" t="s">
        <v>2622</v>
      </c>
      <c r="B429" s="0" t="str">
        <f aca="false">IFERROR(INDEX('BLS OEWS May2025'!$B$3:$B$1396,MATCH($A429,'BLS OEWS May2025'!$A$3:$A$1396,0)),"")</f>
        <v>Captains, Mates, and Pilots of Water Vessels</v>
      </c>
      <c r="C429" s="0" t="str">
        <f aca="false">INDEX('SOC Summary'!$D$3:$D$774,MATCH($A429,'SOC Summary'!$A$3:$A$774,0))</f>
        <v>Production, construction and transportation</v>
      </c>
      <c r="D429" s="27" t="n">
        <f aca="false">INDEX('SOC Summary'!$H$3:$H$774,MATCH($A429,'SOC Summary'!$A$3:$A$774,0))</f>
        <v>0.16</v>
      </c>
      <c r="E429" s="24" t="n">
        <v>34940</v>
      </c>
      <c r="F429" s="24" t="n">
        <v>34520</v>
      </c>
      <c r="G429" s="24" t="n">
        <v>35390</v>
      </c>
      <c r="H429" s="24" t="n">
        <f aca="false">INDEX('SOC Summary'!$K$3:$K$774,MATCH($A429,'SOC Summary'!$A$3:$A$774,0))</f>
        <v>36850</v>
      </c>
      <c r="I429" s="24" t="n">
        <f aca="false">IF(ISNUMBER(E429),H429-E429,"")</f>
        <v>1910</v>
      </c>
      <c r="J429" s="31" t="n">
        <f aca="false">IF(AND(ISNUMBER(E429),E429&gt;0),(H429-E429)/E429,"")</f>
        <v>0.0546651402404121</v>
      </c>
      <c r="K429" s="24" t="n">
        <f aca="false">IF(ISNUMBER(G429),H429-G429,"")</f>
        <v>1460</v>
      </c>
      <c r="L429" s="31" t="n">
        <f aca="false">IF(AND(ISNUMBER(G429),G429&gt;0),(H429-G429)/G429,"")</f>
        <v>0.0412545916925685</v>
      </c>
      <c r="M429" s="0" t="str">
        <f aca="false">INDEX('SOC Summary'!$L$3:$L$774,MATCH($A429,'SOC Summary'!$A$3:$A$774,0))</f>
        <v>Low</v>
      </c>
      <c r="X429" s="26" t="n">
        <f aca="false">_xlfn.RANK.AVG(D429,$D$5:$D$776,1)</f>
        <v>264</v>
      </c>
      <c r="Y429" s="26" t="n">
        <f aca="false">IF(L429="","",_xlfn.RANK.AVG(L429,$L$5:$L$776,1))</f>
        <v>575</v>
      </c>
    </row>
    <row r="430" customFormat="false" ht="15" hidden="false" customHeight="true" outlineLevel="0" collapsed="false">
      <c r="A430" s="0" t="s">
        <v>558</v>
      </c>
      <c r="B430" s="0" t="str">
        <f aca="false">IFERROR(INDEX('BLS OEWS May2025'!$B$3:$B$1396,MATCH($A430,'BLS OEWS May2025'!$A$3:$A$1396,0)),"")</f>
        <v>Mechanical Engineering Technologists and Technicians</v>
      </c>
      <c r="C430" s="0" t="str">
        <f aca="false">INDEX('SOC Summary'!$D$3:$D$774,MATCH($A430,'SOC Summary'!$A$3:$A$774,0))</f>
        <v>Engineering</v>
      </c>
      <c r="D430" s="27" t="n">
        <f aca="false">INDEX('SOC Summary'!$H$3:$H$774,MATCH($A430,'SOC Summary'!$A$3:$A$774,0))</f>
        <v>0.285</v>
      </c>
      <c r="E430" s="24" t="n">
        <v>39610</v>
      </c>
      <c r="F430" s="24" t="n">
        <v>38930</v>
      </c>
      <c r="G430" s="24" t="n">
        <v>37450</v>
      </c>
      <c r="H430" s="24" t="n">
        <f aca="false">INDEX('SOC Summary'!$K$3:$K$774,MATCH($A430,'SOC Summary'!$A$3:$A$774,0))</f>
        <v>36190</v>
      </c>
      <c r="I430" s="24" t="n">
        <f aca="false">IF(ISNUMBER(E430),H430-E430,"")</f>
        <v>-3420</v>
      </c>
      <c r="J430" s="31" t="n">
        <f aca="false">IF(AND(ISNUMBER(E430),E430&gt;0),(H430-E430)/E430,"")</f>
        <v>-0.0863418328704873</v>
      </c>
      <c r="K430" s="24" t="n">
        <f aca="false">IF(ISNUMBER(G430),H430-G430,"")</f>
        <v>-1260</v>
      </c>
      <c r="L430" s="31" t="n">
        <f aca="false">IF(AND(ISNUMBER(G430),G430&gt;0),(H430-G430)/G430,"")</f>
        <v>-0.0336448598130841</v>
      </c>
      <c r="M430" s="0" t="str">
        <f aca="false">INDEX('SOC Summary'!$L$3:$L$774,MATCH($A430,'SOC Summary'!$A$3:$A$774,0))</f>
        <v>Moderate</v>
      </c>
      <c r="X430" s="26" t="n">
        <f aca="false">_xlfn.RANK.AVG(D430,$D$5:$D$776,1)</f>
        <v>402</v>
      </c>
      <c r="Y430" s="26" t="n">
        <f aca="false">IF(L430="","",_xlfn.RANK.AVG(L430,$L$5:$L$776,1))</f>
        <v>223</v>
      </c>
    </row>
    <row r="431" customFormat="false" ht="15" hidden="false" customHeight="true" outlineLevel="0" collapsed="false">
      <c r="A431" s="0" t="s">
        <v>1038</v>
      </c>
      <c r="B431" s="0" t="str">
        <f aca="false">IFERROR(INDEX('BLS OEWS May2025'!$B$3:$B$1396,MATCH($A431,'BLS OEWS May2025'!$A$3:$A$1396,0)),"")</f>
        <v>Musicians and Singers</v>
      </c>
      <c r="C431" s="0" t="str">
        <f aca="false">INDEX('SOC Summary'!$D$3:$D$774,MATCH($A431,'SOC Summary'!$A$3:$A$774,0))</f>
        <v>Arts, sports and media</v>
      </c>
      <c r="D431" s="27" t="n">
        <f aca="false">INDEX('SOC Summary'!$H$3:$H$774,MATCH($A431,'SOC Summary'!$A$3:$A$774,0))</f>
        <v>0.2</v>
      </c>
      <c r="E431" s="24" t="n">
        <v>31750</v>
      </c>
      <c r="F431" s="24" t="n">
        <v>35520</v>
      </c>
      <c r="G431" s="24" t="n">
        <v>38350</v>
      </c>
      <c r="H431" s="24" t="n">
        <f aca="false">INDEX('SOC Summary'!$K$3:$K$774,MATCH($A431,'SOC Summary'!$A$3:$A$774,0))</f>
        <v>36180</v>
      </c>
      <c r="I431" s="24" t="n">
        <f aca="false">IF(ISNUMBER(E431),H431-E431,"")</f>
        <v>4430</v>
      </c>
      <c r="J431" s="31" t="n">
        <f aca="false">IF(AND(ISNUMBER(E431),E431&gt;0),(H431-E431)/E431,"")</f>
        <v>0.139527559055118</v>
      </c>
      <c r="K431" s="24" t="n">
        <f aca="false">IF(ISNUMBER(G431),H431-G431,"")</f>
        <v>-2170</v>
      </c>
      <c r="L431" s="31" t="n">
        <f aca="false">IF(AND(ISNUMBER(G431),G431&gt;0),(H431-G431)/G431,"")</f>
        <v>-0.0565840938722295</v>
      </c>
      <c r="M431" s="0" t="str">
        <f aca="false">INDEX('SOC Summary'!$L$3:$L$774,MATCH($A431,'SOC Summary'!$A$3:$A$774,0))</f>
        <v>Moderate</v>
      </c>
      <c r="X431" s="26" t="n">
        <f aca="false">_xlfn.RANK.AVG(D431,$D$5:$D$776,1)</f>
        <v>314</v>
      </c>
      <c r="Y431" s="26" t="n">
        <f aca="false">IF(L431="","",_xlfn.RANK.AVG(L431,$L$5:$L$776,1))</f>
        <v>152</v>
      </c>
    </row>
    <row r="432" customFormat="false" ht="15" hidden="false" customHeight="true" outlineLevel="0" collapsed="false">
      <c r="A432" s="0" t="s">
        <v>2157</v>
      </c>
      <c r="B432" s="0" t="str">
        <f aca="false">IFERROR(INDEX('BLS OEWS May2025'!$B$3:$B$1396,MATCH($A432,'BLS OEWS May2025'!$A$3:$A$1396,0)),"")</f>
        <v>Outdoor Power Equipment and Other Small Engine Mechanics</v>
      </c>
      <c r="C432" s="0" t="str">
        <f aca="false">INDEX('SOC Summary'!$D$3:$D$774,MATCH($A432,'SOC Summary'!$A$3:$A$774,0))</f>
        <v>Services and other</v>
      </c>
      <c r="D432" s="27" t="n">
        <f aca="false">INDEX('SOC Summary'!$H$3:$H$774,MATCH($A432,'SOC Summary'!$A$3:$A$774,0))</f>
        <v>0.11</v>
      </c>
      <c r="E432" s="24" t="n">
        <v>35570</v>
      </c>
      <c r="F432" s="24" t="n">
        <v>36080</v>
      </c>
      <c r="G432" s="24" t="n">
        <v>34240</v>
      </c>
      <c r="H432" s="24" t="n">
        <f aca="false">INDEX('SOC Summary'!$K$3:$K$774,MATCH($A432,'SOC Summary'!$A$3:$A$774,0))</f>
        <v>36060</v>
      </c>
      <c r="I432" s="24" t="n">
        <f aca="false">IF(ISNUMBER(E432),H432-E432,"")</f>
        <v>490</v>
      </c>
      <c r="J432" s="31" t="n">
        <f aca="false">IF(AND(ISNUMBER(E432),E432&gt;0),(H432-E432)/E432,"")</f>
        <v>0.0137756536407085</v>
      </c>
      <c r="K432" s="24" t="n">
        <f aca="false">IF(ISNUMBER(G432),H432-G432,"")</f>
        <v>1820</v>
      </c>
      <c r="L432" s="31" t="n">
        <f aca="false">IF(AND(ISNUMBER(G432),G432&gt;0),(H432-G432)/G432,"")</f>
        <v>0.0531542056074766</v>
      </c>
      <c r="M432" s="0" t="str">
        <f aca="false">INDEX('SOC Summary'!$L$3:$L$774,MATCH($A432,'SOC Summary'!$A$3:$A$774,0))</f>
        <v>Low</v>
      </c>
      <c r="X432" s="26" t="n">
        <f aca="false">_xlfn.RANK.AVG(D432,$D$5:$D$776,1)</f>
        <v>190</v>
      </c>
      <c r="Y432" s="26" t="n">
        <f aca="false">IF(L432="","",_xlfn.RANK.AVG(L432,$L$5:$L$776,1))</f>
        <v>614</v>
      </c>
    </row>
    <row r="433" customFormat="false" ht="15" hidden="false" customHeight="true" outlineLevel="0" collapsed="false">
      <c r="A433" s="0" t="s">
        <v>1740</v>
      </c>
      <c r="B433" s="0" t="str">
        <f aca="false">IFERROR(INDEX('BLS OEWS May2025'!$B$3:$B$1396,MATCH($A433,'BLS OEWS May2025'!$A$3:$A$1396,0)),"")</f>
        <v>Brokerage Clerks</v>
      </c>
      <c r="C433" s="0" t="str">
        <f aca="false">INDEX('SOC Summary'!$D$3:$D$774,MATCH($A433,'SOC Summary'!$A$3:$A$774,0))</f>
        <v>Office support</v>
      </c>
      <c r="D433" s="27" t="n">
        <f aca="false">INDEX('SOC Summary'!$H$3:$H$774,MATCH($A433,'SOC Summary'!$A$3:$A$774,0))</f>
        <v>0.59</v>
      </c>
      <c r="E433" s="24" t="n">
        <v>42700</v>
      </c>
      <c r="F433" s="24" t="n">
        <v>48060</v>
      </c>
      <c r="G433" s="24" t="n">
        <v>40090</v>
      </c>
      <c r="H433" s="24" t="n">
        <f aca="false">INDEX('SOC Summary'!$K$3:$K$774,MATCH($A433,'SOC Summary'!$A$3:$A$774,0))</f>
        <v>35940</v>
      </c>
      <c r="I433" s="24" t="n">
        <f aca="false">IF(ISNUMBER(E433),H433-E433,"")</f>
        <v>-6760</v>
      </c>
      <c r="J433" s="31" t="n">
        <f aca="false">IF(AND(ISNUMBER(E433),E433&gt;0),(H433-E433)/E433,"")</f>
        <v>-0.158313817330211</v>
      </c>
      <c r="K433" s="24" t="n">
        <f aca="false">IF(ISNUMBER(G433),H433-G433,"")</f>
        <v>-4150</v>
      </c>
      <c r="L433" s="31" t="n">
        <f aca="false">IF(AND(ISNUMBER(G433),G433&gt;0),(H433-G433)/G433,"")</f>
        <v>-0.103517086555251</v>
      </c>
      <c r="M433" s="0" t="str">
        <f aca="false">INDEX('SOC Summary'!$L$3:$L$774,MATCH($A433,'SOC Summary'!$A$3:$A$774,0))</f>
        <v>High</v>
      </c>
      <c r="X433" s="26" t="n">
        <f aca="false">_xlfn.RANK.AVG(D433,$D$5:$D$776,1)</f>
        <v>722.5</v>
      </c>
      <c r="Y433" s="26" t="n">
        <f aca="false">IF(L433="","",_xlfn.RANK.AVG(L433,$L$5:$L$776,1))</f>
        <v>69</v>
      </c>
    </row>
    <row r="434" customFormat="false" ht="15" hidden="false" customHeight="true" outlineLevel="0" collapsed="false">
      <c r="A434" s="0" t="s">
        <v>1940</v>
      </c>
      <c r="B434" s="0" t="str">
        <f aca="false">IFERROR(INDEX('BLS OEWS May2025'!$B$3:$B$1396,MATCH($A434,'BLS OEWS May2025'!$A$3:$A$1396,0)),"")</f>
        <v>Tile and Stone Setters</v>
      </c>
      <c r="C434" s="0" t="str">
        <f aca="false">INDEX('SOC Summary'!$D$3:$D$774,MATCH($A434,'SOC Summary'!$A$3:$A$774,0))</f>
        <v>Production, construction and transportation</v>
      </c>
      <c r="D434" s="27" t="n">
        <f aca="false">INDEX('SOC Summary'!$H$3:$H$774,MATCH($A434,'SOC Summary'!$A$3:$A$774,0))</f>
        <v>0.02</v>
      </c>
      <c r="E434" s="24" t="n">
        <v>40760</v>
      </c>
      <c r="F434" s="24" t="n">
        <v>42420</v>
      </c>
      <c r="G434" s="24" t="n">
        <v>38740</v>
      </c>
      <c r="H434" s="24" t="n">
        <f aca="false">INDEX('SOC Summary'!$K$3:$K$774,MATCH($A434,'SOC Summary'!$A$3:$A$774,0))</f>
        <v>35850</v>
      </c>
      <c r="I434" s="24" t="n">
        <f aca="false">IF(ISNUMBER(E434),H434-E434,"")</f>
        <v>-4910</v>
      </c>
      <c r="J434" s="31" t="n">
        <f aca="false">IF(AND(ISNUMBER(E434),E434&gt;0),(H434-E434)/E434,"")</f>
        <v>-0.120461236506379</v>
      </c>
      <c r="K434" s="24" t="n">
        <f aca="false">IF(ISNUMBER(G434),H434-G434,"")</f>
        <v>-2890</v>
      </c>
      <c r="L434" s="31" t="n">
        <f aca="false">IF(AND(ISNUMBER(G434),G434&gt;0),(H434-G434)/G434,"")</f>
        <v>-0.0745998967475478</v>
      </c>
      <c r="M434" s="0" t="str">
        <f aca="false">INDEX('SOC Summary'!$L$3:$L$774,MATCH($A434,'SOC Summary'!$A$3:$A$774,0))</f>
        <v>Low</v>
      </c>
      <c r="X434" s="26" t="n">
        <f aca="false">_xlfn.RANK.AVG(D434,$D$5:$D$776,1)</f>
        <v>63.5</v>
      </c>
      <c r="Y434" s="26" t="n">
        <f aca="false">IF(L434="","",_xlfn.RANK.AVG(L434,$L$5:$L$776,1))</f>
        <v>110</v>
      </c>
    </row>
    <row r="435" customFormat="false" ht="15" hidden="false" customHeight="true" outlineLevel="0" collapsed="false">
      <c r="A435" s="0" t="s">
        <v>1396</v>
      </c>
      <c r="B435" s="0" t="str">
        <f aca="false">IFERROR(INDEX('BLS OEWS May2025'!$B$3:$B$1396,MATCH($A435,'BLS OEWS May2025'!$A$3:$A$1396,0)),"")</f>
        <v>Private Detectives and Investigators</v>
      </c>
      <c r="C435" s="0" t="str">
        <f aca="false">INDEX('SOC Summary'!$D$3:$D$774,MATCH($A435,'SOC Summary'!$A$3:$A$774,0))</f>
        <v>Services and other</v>
      </c>
      <c r="D435" s="27" t="n">
        <f aca="false">INDEX('SOC Summary'!$H$3:$H$774,MATCH($A435,'SOC Summary'!$A$3:$A$774,0))</f>
        <v>0.25</v>
      </c>
      <c r="E435" s="24" t="n">
        <v>32050</v>
      </c>
      <c r="F435" s="24" t="n">
        <v>34600</v>
      </c>
      <c r="G435" s="24" t="n">
        <v>38700</v>
      </c>
      <c r="H435" s="24" t="n">
        <f aca="false">INDEX('SOC Summary'!$K$3:$K$774,MATCH($A435,'SOC Summary'!$A$3:$A$774,0))</f>
        <v>35580</v>
      </c>
      <c r="I435" s="24" t="n">
        <f aca="false">IF(ISNUMBER(E435),H435-E435,"")</f>
        <v>3530</v>
      </c>
      <c r="J435" s="31" t="n">
        <f aca="false">IF(AND(ISNUMBER(E435),E435&gt;0),(H435-E435)/E435,"")</f>
        <v>0.110140405616225</v>
      </c>
      <c r="K435" s="24" t="n">
        <f aca="false">IF(ISNUMBER(G435),H435-G435,"")</f>
        <v>-3120</v>
      </c>
      <c r="L435" s="31" t="n">
        <f aca="false">IF(AND(ISNUMBER(G435),G435&gt;0),(H435-G435)/G435,"")</f>
        <v>-0.0806201550387597</v>
      </c>
      <c r="M435" s="0" t="str">
        <f aca="false">INDEX('SOC Summary'!$L$3:$L$774,MATCH($A435,'SOC Summary'!$A$3:$A$774,0))</f>
        <v>Moderate</v>
      </c>
      <c r="X435" s="26" t="n">
        <f aca="false">_xlfn.RANK.AVG(D435,$D$5:$D$776,1)</f>
        <v>367.5</v>
      </c>
      <c r="Y435" s="26" t="n">
        <f aca="false">IF(L435="","",_xlfn.RANK.AVG(L435,$L$5:$L$776,1))</f>
        <v>100</v>
      </c>
    </row>
    <row r="436" customFormat="false" ht="15" hidden="false" customHeight="true" outlineLevel="0" collapsed="false">
      <c r="A436" s="0" t="s">
        <v>1297</v>
      </c>
      <c r="B436" s="0" t="str">
        <f aca="false">IFERROR(INDEX('BLS OEWS May2025'!$B$3:$B$1396,MATCH($A436,'BLS OEWS May2025'!$A$3:$A$1396,0)),"")</f>
        <v>Psychiatric Aides</v>
      </c>
      <c r="C436" s="0" t="str">
        <f aca="false">INDEX('SOC Summary'!$D$3:$D$774,MATCH($A436,'SOC Summary'!$A$3:$A$774,0))</f>
        <v>Health care</v>
      </c>
      <c r="D436" s="27" t="n">
        <f aca="false">INDEX('SOC Summary'!$H$3:$H$774,MATCH($A436,'SOC Summary'!$A$3:$A$774,0))</f>
        <v>0.18</v>
      </c>
      <c r="E436" s="24" t="n">
        <v>30590</v>
      </c>
      <c r="F436" s="24" t="n">
        <v>32310</v>
      </c>
      <c r="G436" s="24" t="n">
        <v>34900</v>
      </c>
      <c r="H436" s="24" t="n">
        <f aca="false">INDEX('SOC Summary'!$K$3:$K$774,MATCH($A436,'SOC Summary'!$A$3:$A$774,0))</f>
        <v>35520</v>
      </c>
      <c r="I436" s="24" t="n">
        <f aca="false">IF(ISNUMBER(E436),H436-E436,"")</f>
        <v>4930</v>
      </c>
      <c r="J436" s="31" t="n">
        <f aca="false">IF(AND(ISNUMBER(E436),E436&gt;0),(H436-E436)/E436,"")</f>
        <v>0.161163779012749</v>
      </c>
      <c r="K436" s="24" t="n">
        <f aca="false">IF(ISNUMBER(G436),H436-G436,"")</f>
        <v>620</v>
      </c>
      <c r="L436" s="31" t="n">
        <f aca="false">IF(AND(ISNUMBER(G436),G436&gt;0),(H436-G436)/G436,"")</f>
        <v>0.0177650429799427</v>
      </c>
      <c r="M436" s="0" t="str">
        <f aca="false">INDEX('SOC Summary'!$L$3:$L$774,MATCH($A436,'SOC Summary'!$A$3:$A$774,0))</f>
        <v>Low</v>
      </c>
      <c r="X436" s="26" t="n">
        <f aca="false">_xlfn.RANK.AVG(D436,$D$5:$D$776,1)</f>
        <v>287.5</v>
      </c>
      <c r="Y436" s="26" t="n">
        <f aca="false">IF(L436="","",_xlfn.RANK.AVG(L436,$L$5:$L$776,1))</f>
        <v>457</v>
      </c>
    </row>
    <row r="437" customFormat="false" ht="15" hidden="false" customHeight="true" outlineLevel="0" collapsed="false">
      <c r="A437" s="0" t="s">
        <v>802</v>
      </c>
      <c r="B437" s="0" t="str">
        <f aca="false">IFERROR(INDEX('BLS OEWS May2025'!$B$3:$B$1396,MATCH($A437,'BLS OEWS May2025'!$A$3:$A$1396,0)),"")</f>
        <v>Computer Science Teachers, Postsecondary</v>
      </c>
      <c r="C437" s="0" t="str">
        <f aca="false">INDEX('SOC Summary'!$D$3:$D$774,MATCH($A437,'SOC Summary'!$A$3:$A$774,0))</f>
        <v>Educational instruction</v>
      </c>
      <c r="D437" s="27" t="n">
        <f aca="false">INDEX('SOC Summary'!$H$3:$H$774,MATCH($A437,'SOC Summary'!$A$3:$A$774,0))</f>
        <v>0.44</v>
      </c>
      <c r="E437" s="24" t="n">
        <v>33870</v>
      </c>
      <c r="F437" s="24" t="n">
        <v>36150</v>
      </c>
      <c r="G437" s="24" t="n">
        <v>36240</v>
      </c>
      <c r="H437" s="24" t="n">
        <f aca="false">INDEX('SOC Summary'!$K$3:$K$774,MATCH($A437,'SOC Summary'!$A$3:$A$774,0))</f>
        <v>35480</v>
      </c>
      <c r="I437" s="24" t="n">
        <f aca="false">IF(ISNUMBER(E437),H437-E437,"")</f>
        <v>1610</v>
      </c>
      <c r="J437" s="31" t="n">
        <f aca="false">IF(AND(ISNUMBER(E437),E437&gt;0),(H437-E437)/E437,"")</f>
        <v>0.0475346914673753</v>
      </c>
      <c r="K437" s="24" t="n">
        <f aca="false">IF(ISNUMBER(G437),H437-G437,"")</f>
        <v>-760</v>
      </c>
      <c r="L437" s="31" t="n">
        <f aca="false">IF(AND(ISNUMBER(G437),G437&gt;0),(H437-G437)/G437,"")</f>
        <v>-0.0209713024282561</v>
      </c>
      <c r="M437" s="0" t="str">
        <f aca="false">INDEX('SOC Summary'!$L$3:$L$774,MATCH($A437,'SOC Summary'!$A$3:$A$774,0))</f>
        <v>Elevated</v>
      </c>
      <c r="X437" s="26" t="n">
        <f aca="false">_xlfn.RANK.AVG(D437,$D$5:$D$776,1)</f>
        <v>584</v>
      </c>
      <c r="Y437" s="26" t="n">
        <f aca="false">IF(L437="","",_xlfn.RANK.AVG(L437,$L$5:$L$776,1))</f>
        <v>275</v>
      </c>
    </row>
    <row r="438" customFormat="false" ht="15" hidden="false" customHeight="true" outlineLevel="0" collapsed="false">
      <c r="A438" s="0" t="s">
        <v>1841</v>
      </c>
      <c r="B438" s="0" t="str">
        <f aca="false">IFERROR(INDEX('BLS OEWS May2025'!$B$3:$B$1396,MATCH($A438,'BLS OEWS May2025'!$A$3:$A$1396,0)),"")</f>
        <v>Word Processors and Typists</v>
      </c>
      <c r="C438" s="0" t="str">
        <f aca="false">INDEX('SOC Summary'!$D$3:$D$774,MATCH($A438,'SOC Summary'!$A$3:$A$774,0))</f>
        <v>Office support</v>
      </c>
      <c r="D438" s="27" t="n">
        <f aca="false">INDEX('SOC Summary'!$H$3:$H$774,MATCH($A438,'SOC Summary'!$A$3:$A$774,0))</f>
        <v>0.72</v>
      </c>
      <c r="E438" s="24" t="n">
        <v>41990</v>
      </c>
      <c r="F438" s="24" t="n">
        <v>37200</v>
      </c>
      <c r="G438" s="24" t="n">
        <v>36030</v>
      </c>
      <c r="H438" s="24" t="n">
        <f aca="false">INDEX('SOC Summary'!$K$3:$K$774,MATCH($A438,'SOC Summary'!$A$3:$A$774,0))</f>
        <v>35010</v>
      </c>
      <c r="I438" s="24" t="n">
        <f aca="false">IF(ISNUMBER(E438),H438-E438,"")</f>
        <v>-6980</v>
      </c>
      <c r="J438" s="31" t="n">
        <f aca="false">IF(AND(ISNUMBER(E438),E438&gt;0),(H438-E438)/E438,"")</f>
        <v>-0.166230054774946</v>
      </c>
      <c r="K438" s="41" t="n">
        <f aca="false">IF(ISNUMBER(G438),H438-G438,"")</f>
        <v>-1020</v>
      </c>
      <c r="L438" s="31" t="n">
        <f aca="false">IF(AND(ISNUMBER(G438),G438&gt;0),(H438-G438)/G438,"")</f>
        <v>-0.0283097418817652</v>
      </c>
      <c r="M438" s="0" t="str">
        <f aca="false">INDEX('SOC Summary'!$L$3:$L$774,MATCH($A438,'SOC Summary'!$A$3:$A$774,0))</f>
        <v>High</v>
      </c>
      <c r="X438" s="26" t="n">
        <f aca="false">_xlfn.RANK.AVG(D438,$D$5:$D$776,1)</f>
        <v>766.5</v>
      </c>
      <c r="Y438" s="26" t="n">
        <f aca="false">IF(L438="","",_xlfn.RANK.AVG(L438,$L$5:$L$776,1))</f>
        <v>242</v>
      </c>
    </row>
    <row r="439" customFormat="false" ht="15" hidden="false" customHeight="true" outlineLevel="0" collapsed="false">
      <c r="A439" s="0" t="s">
        <v>1283</v>
      </c>
      <c r="B439" s="0" t="str">
        <f aca="false">IFERROR(INDEX('BLS OEWS May2025'!$B$3:$B$1396,MATCH($A439,'BLS OEWS May2025'!$A$3:$A$1396,0)),"")</f>
        <v>Healthcare Practitioners and Technical Workers, All Other</v>
      </c>
      <c r="C439" s="0" t="str">
        <f aca="false">INDEX('SOC Summary'!$D$3:$D$774,MATCH($A439,'SOC Summary'!$A$3:$A$774,0))</f>
        <v>Health care</v>
      </c>
      <c r="D439" s="27" t="n">
        <f aca="false">INDEX('SOC Summary'!$H$3:$H$774,MATCH($A439,'SOC Summary'!$A$3:$A$774,0))</f>
        <v>0.35</v>
      </c>
      <c r="E439" s="24" t="n">
        <v>41130</v>
      </c>
      <c r="F439" s="24" t="n">
        <v>36900</v>
      </c>
      <c r="G439" s="24" t="n">
        <v>36970</v>
      </c>
      <c r="H439" s="24" t="n">
        <f aca="false">INDEX('SOC Summary'!$K$3:$K$774,MATCH($A439,'SOC Summary'!$A$3:$A$774,0))</f>
        <v>35010</v>
      </c>
      <c r="I439" s="24" t="n">
        <f aca="false">IF(ISNUMBER(E439),H439-E439,"")</f>
        <v>-6120</v>
      </c>
      <c r="J439" s="31" t="n">
        <f aca="false">IF(AND(ISNUMBER(E439),E439&gt;0),(H439-E439)/E439,"")</f>
        <v>-0.148796498905908</v>
      </c>
      <c r="K439" s="24" t="n">
        <f aca="false">IF(ISNUMBER(G439),H439-G439,"")</f>
        <v>-1960</v>
      </c>
      <c r="L439" s="31" t="n">
        <f aca="false">IF(AND(ISNUMBER(G439),G439&gt;0),(H439-G439)/G439,"")</f>
        <v>-0.0530159588855829</v>
      </c>
      <c r="M439" s="0" t="str">
        <f aca="false">INDEX('SOC Summary'!$L$3:$L$774,MATCH($A439,'SOC Summary'!$A$3:$A$774,0))</f>
        <v>Elevated</v>
      </c>
      <c r="X439" s="26" t="n">
        <f aca="false">_xlfn.RANK.AVG(D439,$D$5:$D$776,1)</f>
        <v>465.5</v>
      </c>
      <c r="Y439" s="26" t="n">
        <f aca="false">IF(L439="","",_xlfn.RANK.AVG(L439,$L$5:$L$776,1))</f>
        <v>166</v>
      </c>
    </row>
    <row r="440" customFormat="false" ht="15" hidden="false" customHeight="true" outlineLevel="0" collapsed="false">
      <c r="A440" s="0" t="s">
        <v>686</v>
      </c>
      <c r="B440" s="0" t="str">
        <f aca="false">IFERROR(INDEX('BLS OEWS May2025'!$B$3:$B$1396,MATCH($A440,'BLS OEWS May2025'!$A$3:$A$1396,0)),"")</f>
        <v>Environmental Science and Protection Technicians, Including Health</v>
      </c>
      <c r="C440" s="0" t="str">
        <f aca="false">INDEX('SOC Summary'!$D$3:$D$774,MATCH($A440,'SOC Summary'!$A$3:$A$774,0))</f>
        <v>Life, physical, and social science</v>
      </c>
      <c r="D440" s="27" t="n">
        <f aca="false">INDEX('SOC Summary'!$H$3:$H$774,MATCH($A440,'SOC Summary'!$A$3:$A$774,0))</f>
        <v>0.33</v>
      </c>
      <c r="E440" s="24" t="n">
        <v>33920</v>
      </c>
      <c r="F440" s="24" t="n">
        <v>32390</v>
      </c>
      <c r="G440" s="24" t="n">
        <v>39390</v>
      </c>
      <c r="H440" s="24" t="n">
        <f aca="false">INDEX('SOC Summary'!$K$3:$K$774,MATCH($A440,'SOC Summary'!$A$3:$A$774,0))</f>
        <v>34670</v>
      </c>
      <c r="I440" s="24" t="n">
        <f aca="false">IF(ISNUMBER(E440),H440-E440,"")</f>
        <v>750</v>
      </c>
      <c r="J440" s="31" t="n">
        <f aca="false">IF(AND(ISNUMBER(E440),E440&gt;0),(H440-E440)/E440,"")</f>
        <v>0.0221108490566038</v>
      </c>
      <c r="K440" s="24" t="n">
        <f aca="false">IF(ISNUMBER(G440),H440-G440,"")</f>
        <v>-4720</v>
      </c>
      <c r="L440" s="31" t="n">
        <f aca="false">IF(AND(ISNUMBER(G440),G440&gt;0),(H440-G440)/G440,"")</f>
        <v>-0.11982736735212</v>
      </c>
      <c r="M440" s="0" t="str">
        <f aca="false">INDEX('SOC Summary'!$L$3:$L$774,MATCH($A440,'SOC Summary'!$A$3:$A$774,0))</f>
        <v>Moderate</v>
      </c>
      <c r="X440" s="26" t="n">
        <f aca="false">_xlfn.RANK.AVG(D440,$D$5:$D$776,1)</f>
        <v>446</v>
      </c>
      <c r="Y440" s="26" t="n">
        <f aca="false">IF(L440="","",_xlfn.RANK.AVG(L440,$L$5:$L$776,1))</f>
        <v>48</v>
      </c>
    </row>
    <row r="441" customFormat="false" ht="15" hidden="false" customHeight="true" outlineLevel="0" collapsed="false">
      <c r="A441" s="0" t="s">
        <v>2061</v>
      </c>
      <c r="B441" s="0" t="str">
        <f aca="false">IFERROR(INDEX('BLS OEWS May2025'!$B$3:$B$1396,MATCH($A441,'BLS OEWS May2025'!$A$3:$A$1396,0)),"")</f>
        <v>Excavating and Loading Machine and Dragline Operators, Surface Mining</v>
      </c>
      <c r="C441" s="0" t="str">
        <f aca="false">INDEX('SOC Summary'!$D$3:$D$774,MATCH($A441,'SOC Summary'!$A$3:$A$774,0))</f>
        <v>Production, construction and transportation</v>
      </c>
      <c r="D441" s="27" t="n">
        <f aca="false">INDEX('SOC Summary'!$H$3:$H$774,MATCH($A441,'SOC Summary'!$A$3:$A$774,0))</f>
        <v>0.1</v>
      </c>
      <c r="E441" s="24" t="n">
        <v>33670</v>
      </c>
      <c r="F441" s="24" t="n">
        <v>32630</v>
      </c>
      <c r="G441" s="24" t="n">
        <v>34210</v>
      </c>
      <c r="H441" s="24" t="n">
        <f aca="false">INDEX('SOC Summary'!$K$3:$K$774,MATCH($A441,'SOC Summary'!$A$3:$A$774,0))</f>
        <v>34480</v>
      </c>
      <c r="I441" s="24" t="n">
        <f aca="false">IF(ISNUMBER(E441),H441-E441,"")</f>
        <v>810</v>
      </c>
      <c r="J441" s="31" t="n">
        <f aca="false">IF(AND(ISNUMBER(E441),E441&gt;0),(H441-E441)/E441,"")</f>
        <v>0.0240570240570241</v>
      </c>
      <c r="K441" s="24" t="n">
        <f aca="false">IF(ISNUMBER(G441),H441-G441,"")</f>
        <v>270</v>
      </c>
      <c r="L441" s="31" t="n">
        <f aca="false">IF(AND(ISNUMBER(G441),G441&gt;0),(H441-G441)/G441,"")</f>
        <v>0.00789242911429407</v>
      </c>
      <c r="M441" s="0" t="str">
        <f aca="false">INDEX('SOC Summary'!$L$3:$L$774,MATCH($A441,'SOC Summary'!$A$3:$A$774,0))</f>
        <v>Low</v>
      </c>
      <c r="X441" s="26" t="n">
        <f aca="false">_xlfn.RANK.AVG(D441,$D$5:$D$776,1)</f>
        <v>173.5</v>
      </c>
      <c r="Y441" s="26" t="n">
        <f aca="false">IF(L441="","",_xlfn.RANK.AVG(L441,$L$5:$L$776,1))</f>
        <v>400</v>
      </c>
    </row>
    <row r="442" customFormat="false" ht="15" hidden="false" customHeight="true" outlineLevel="0" collapsed="false">
      <c r="A442" s="0" t="s">
        <v>2493</v>
      </c>
      <c r="B442" s="0" t="str">
        <f aca="false">IFERROR(INDEX('BLS OEWS May2025'!$B$3:$B$1396,MATCH($A442,'BLS OEWS May2025'!$A$3:$A$1396,0)),"")</f>
        <v>Dental Laboratory Technicians</v>
      </c>
      <c r="C442" s="0" t="str">
        <f aca="false">INDEX('SOC Summary'!$D$3:$D$774,MATCH($A442,'SOC Summary'!$A$3:$A$774,0))</f>
        <v>Production, construction and transportation</v>
      </c>
      <c r="D442" s="27" t="n">
        <f aca="false">INDEX('SOC Summary'!$H$3:$H$774,MATCH($A442,'SOC Summary'!$A$3:$A$774,0))</f>
        <v>0</v>
      </c>
      <c r="E442" s="24" t="n">
        <v>33330</v>
      </c>
      <c r="F442" s="24" t="n">
        <v>34190</v>
      </c>
      <c r="G442" s="24" t="n">
        <v>33920</v>
      </c>
      <c r="H442" s="24" t="n">
        <f aca="false">INDEX('SOC Summary'!$K$3:$K$774,MATCH($A442,'SOC Summary'!$A$3:$A$774,0))</f>
        <v>34410</v>
      </c>
      <c r="I442" s="24" t="n">
        <f aca="false">IF(ISNUMBER(E442),H442-E442,"")</f>
        <v>1080</v>
      </c>
      <c r="J442" s="31" t="n">
        <f aca="false">IF(AND(ISNUMBER(E442),E442&gt;0),(H442-E442)/E442,"")</f>
        <v>0.0324032403240324</v>
      </c>
      <c r="K442" s="24" t="n">
        <f aca="false">IF(ISNUMBER(G442),H442-G442,"")</f>
        <v>490</v>
      </c>
      <c r="L442" s="31" t="n">
        <f aca="false">IF(AND(ISNUMBER(G442),G442&gt;0),(H442-G442)/G442,"")</f>
        <v>0.0144457547169811</v>
      </c>
      <c r="M442" s="0" t="str">
        <f aca="false">INDEX('SOC Summary'!$L$3:$L$774,MATCH($A442,'SOC Summary'!$A$3:$A$774,0))</f>
        <v>Low</v>
      </c>
      <c r="X442" s="26" t="n">
        <f aca="false">_xlfn.RANK.AVG(D442,$D$5:$D$776,1)</f>
        <v>28.5</v>
      </c>
      <c r="Y442" s="26" t="n">
        <f aca="false">IF(L442="","",_xlfn.RANK.AVG(L442,$L$5:$L$776,1))</f>
        <v>437</v>
      </c>
    </row>
    <row r="443" customFormat="false" ht="15" hidden="false" customHeight="true" outlineLevel="0" collapsed="false">
      <c r="A443" s="0" t="s">
        <v>1701</v>
      </c>
      <c r="B443" s="0" t="str">
        <f aca="false">IFERROR(INDEX('BLS OEWS May2025'!$B$3:$B$1396,MATCH($A443,'BLS OEWS May2025'!$A$3:$A$1396,0)),"")</f>
        <v>Switchboard Operators, Including Answering Service</v>
      </c>
      <c r="C443" s="0" t="str">
        <f aca="false">INDEX('SOC Summary'!$D$3:$D$774,MATCH($A443,'SOC Summary'!$A$3:$A$774,0))</f>
        <v>Office support</v>
      </c>
      <c r="D443" s="27" t="n">
        <f aca="false">INDEX('SOC Summary'!$H$3:$H$774,MATCH($A443,'SOC Summary'!$A$3:$A$774,0))</f>
        <v>0.48</v>
      </c>
      <c r="E443" s="24" t="n">
        <v>47430</v>
      </c>
      <c r="F443" s="24" t="n">
        <v>43830</v>
      </c>
      <c r="G443" s="24" t="n">
        <v>35730</v>
      </c>
      <c r="H443" s="24" t="n">
        <f aca="false">INDEX('SOC Summary'!$K$3:$K$774,MATCH($A443,'SOC Summary'!$A$3:$A$774,0))</f>
        <v>34280</v>
      </c>
      <c r="I443" s="24" t="n">
        <f aca="false">IF(ISNUMBER(E443),H443-E443,"")</f>
        <v>-13150</v>
      </c>
      <c r="J443" s="31" t="n">
        <f aca="false">IF(AND(ISNUMBER(E443),E443&gt;0),(H443-E443)/E443,"")</f>
        <v>-0.277250685220325</v>
      </c>
      <c r="K443" s="24" t="n">
        <f aca="false">IF(ISNUMBER(G443),H443-G443,"")</f>
        <v>-1450</v>
      </c>
      <c r="L443" s="31" t="n">
        <f aca="false">IF(AND(ISNUMBER(G443),G443&gt;0),(H443-G443)/G443,"")</f>
        <v>-0.0405821438567031</v>
      </c>
      <c r="M443" s="0" t="str">
        <f aca="false">INDEX('SOC Summary'!$L$3:$L$774,MATCH($A443,'SOC Summary'!$A$3:$A$774,0))</f>
        <v>Elevated</v>
      </c>
      <c r="X443" s="26" t="n">
        <f aca="false">_xlfn.RANK.AVG(D443,$D$5:$D$776,1)</f>
        <v>633.5</v>
      </c>
      <c r="Y443" s="26" t="n">
        <f aca="false">IF(L443="","",_xlfn.RANK.AVG(L443,$L$5:$L$776,1))</f>
        <v>195</v>
      </c>
    </row>
    <row r="444" customFormat="false" ht="15" hidden="false" customHeight="true" outlineLevel="0" collapsed="false">
      <c r="A444" s="0" t="s">
        <v>2244</v>
      </c>
      <c r="B444" s="0" t="str">
        <f aca="false">IFERROR(INDEX('BLS OEWS May2025'!$B$3:$B$1396,MATCH($A444,'BLS OEWS May2025'!$A$3:$A$1396,0)),"")</f>
        <v>Aircraft Structure, Surfaces, Rigging, and Systems Assemblers</v>
      </c>
      <c r="C444" s="0" t="str">
        <f aca="false">INDEX('SOC Summary'!$D$3:$D$774,MATCH($A444,'SOC Summary'!$A$3:$A$774,0))</f>
        <v>Production, construction and transportation</v>
      </c>
      <c r="D444" s="27" t="n">
        <f aca="false">INDEX('SOC Summary'!$H$3:$H$774,MATCH($A444,'SOC Summary'!$A$3:$A$774,0))</f>
        <v>0</v>
      </c>
      <c r="E444" s="24" t="n">
        <v>32140</v>
      </c>
      <c r="F444" s="24" t="n">
        <v>29810</v>
      </c>
      <c r="G444" s="24" t="n">
        <v>32890</v>
      </c>
      <c r="H444" s="24" t="n">
        <f aca="false">INDEX('SOC Summary'!$K$3:$K$774,MATCH($A444,'SOC Summary'!$A$3:$A$774,0))</f>
        <v>34020</v>
      </c>
      <c r="I444" s="24" t="n">
        <f aca="false">IF(ISNUMBER(E444),H444-E444,"")</f>
        <v>1880</v>
      </c>
      <c r="J444" s="31" t="n">
        <f aca="false">IF(AND(ISNUMBER(E444),E444&gt;0),(H444-E444)/E444,"")</f>
        <v>0.0584940883634101</v>
      </c>
      <c r="K444" s="24" t="n">
        <f aca="false">IF(ISNUMBER(G444),H444-G444,"")</f>
        <v>1130</v>
      </c>
      <c r="L444" s="31" t="n">
        <f aca="false">IF(AND(ISNUMBER(G444),G444&gt;0),(H444-G444)/G444,"")</f>
        <v>0.0343569474004257</v>
      </c>
      <c r="M444" s="0" t="str">
        <f aca="false">INDEX('SOC Summary'!$L$3:$L$774,MATCH($A444,'SOC Summary'!$A$3:$A$774,0))</f>
        <v>Low</v>
      </c>
      <c r="X444" s="26" t="n">
        <f aca="false">_xlfn.RANK.AVG(D444,$D$5:$D$776,1)</f>
        <v>28.5</v>
      </c>
      <c r="Y444" s="26" t="n">
        <f aca="false">IF(L444="","",_xlfn.RANK.AVG(L444,$L$5:$L$776,1))</f>
        <v>545</v>
      </c>
    </row>
    <row r="445" customFormat="false" ht="15" hidden="false" customHeight="true" outlineLevel="0" collapsed="false">
      <c r="A445" s="0" t="s">
        <v>2253</v>
      </c>
      <c r="B445" s="0" t="str">
        <f aca="false">IFERROR(INDEX('BLS OEWS May2025'!$B$3:$B$1396,MATCH($A445,'BLS OEWS May2025'!$A$3:$A$1396,0)),"")</f>
        <v>Engine and Other Machine Assemblers</v>
      </c>
      <c r="C445" s="0" t="str">
        <f aca="false">INDEX('SOC Summary'!$D$3:$D$774,MATCH($A445,'SOC Summary'!$A$3:$A$774,0))</f>
        <v>Production, construction and transportation</v>
      </c>
      <c r="D445" s="27" t="n">
        <f aca="false">INDEX('SOC Summary'!$H$3:$H$774,MATCH($A445,'SOC Summary'!$A$3:$A$774,0))</f>
        <v>0.05</v>
      </c>
      <c r="E445" s="24" t="n">
        <v>50120</v>
      </c>
      <c r="F445" s="24" t="n">
        <v>47960</v>
      </c>
      <c r="G445" s="24" t="n">
        <v>38420</v>
      </c>
      <c r="H445" s="24" t="n">
        <f aca="false">INDEX('SOC Summary'!$K$3:$K$774,MATCH($A445,'SOC Summary'!$A$3:$A$774,0))</f>
        <v>34000</v>
      </c>
      <c r="I445" s="24" t="n">
        <f aca="false">IF(ISNUMBER(E445),H445-E445,"")</f>
        <v>-16120</v>
      </c>
      <c r="J445" s="31" t="n">
        <f aca="false">IF(AND(ISNUMBER(E445),E445&gt;0),(H445-E445)/E445,"")</f>
        <v>-0.321628092577813</v>
      </c>
      <c r="K445" s="24" t="n">
        <f aca="false">IF(ISNUMBER(G445),H445-G445,"")</f>
        <v>-4420</v>
      </c>
      <c r="L445" s="31" t="n">
        <f aca="false">IF(AND(ISNUMBER(G445),G445&gt;0),(H445-G445)/G445,"")</f>
        <v>-0.115044247787611</v>
      </c>
      <c r="M445" s="0" t="str">
        <f aca="false">INDEX('SOC Summary'!$L$3:$L$774,MATCH($A445,'SOC Summary'!$A$3:$A$774,0))</f>
        <v>Low</v>
      </c>
      <c r="X445" s="26" t="n">
        <f aca="false">_xlfn.RANK.AVG(D445,$D$5:$D$776,1)</f>
        <v>106.5</v>
      </c>
      <c r="Y445" s="26" t="n">
        <f aca="false">IF(L445="","",_xlfn.RANK.AVG(L445,$L$5:$L$776,1))</f>
        <v>57</v>
      </c>
    </row>
    <row r="446" customFormat="false" ht="15" hidden="false" customHeight="true" outlineLevel="0" collapsed="false">
      <c r="A446" s="0" t="s">
        <v>924</v>
      </c>
      <c r="B446" s="0" t="str">
        <f aca="false">IFERROR(INDEX('BLS OEWS May2025'!$B$3:$B$1396,MATCH($A446,'BLS OEWS May2025'!$A$3:$A$1396,0)),"")</f>
        <v>Special Education Teachers, All Other</v>
      </c>
      <c r="C446" s="0" t="str">
        <f aca="false">INDEX('SOC Summary'!$D$3:$D$774,MATCH($A446,'SOC Summary'!$A$3:$A$774,0))</f>
        <v>Educational instruction</v>
      </c>
      <c r="D446" s="27" t="n">
        <f aca="false">INDEX('SOC Summary'!$H$3:$H$774,MATCH($A446,'SOC Summary'!$A$3:$A$774,0))</f>
        <v>0.33</v>
      </c>
      <c r="E446" s="24" t="n">
        <v>42780</v>
      </c>
      <c r="F446" s="24" t="n">
        <v>43700</v>
      </c>
      <c r="G446" s="24" t="n">
        <v>39350</v>
      </c>
      <c r="H446" s="24" t="n">
        <f aca="false">INDEX('SOC Summary'!$K$3:$K$774,MATCH($A446,'SOC Summary'!$A$3:$A$774,0))</f>
        <v>33930</v>
      </c>
      <c r="I446" s="24" t="n">
        <f aca="false">IF(ISNUMBER(E446),H446-E446,"")</f>
        <v>-8850</v>
      </c>
      <c r="J446" s="31" t="n">
        <f aca="false">IF(AND(ISNUMBER(E446),E446&gt;0),(H446-E446)/E446,"")</f>
        <v>-0.20687237026648</v>
      </c>
      <c r="K446" s="24" t="n">
        <f aca="false">IF(ISNUMBER(G446),H446-G446,"")</f>
        <v>-5420</v>
      </c>
      <c r="L446" s="31" t="n">
        <f aca="false">IF(AND(ISNUMBER(G446),G446&gt;0),(H446-G446)/G446,"")</f>
        <v>-0.137738246505718</v>
      </c>
      <c r="M446" s="0" t="str">
        <f aca="false">INDEX('SOC Summary'!$L$3:$L$774,MATCH($A446,'SOC Summary'!$A$3:$A$774,0))</f>
        <v>Moderate</v>
      </c>
      <c r="X446" s="26" t="n">
        <f aca="false">_xlfn.RANK.AVG(D446,$D$5:$D$776,1)</f>
        <v>446</v>
      </c>
      <c r="Y446" s="26" t="n">
        <f aca="false">IF(L446="","",_xlfn.RANK.AVG(L446,$L$5:$L$776,1))</f>
        <v>36</v>
      </c>
    </row>
    <row r="447" customFormat="false" ht="15" hidden="false" customHeight="true" outlineLevel="0" collapsed="false">
      <c r="A447" s="0" t="s">
        <v>581</v>
      </c>
      <c r="B447" s="0" t="str">
        <f aca="false">IFERROR(INDEX('BLS OEWS May2025'!$B$3:$B$1396,MATCH($A447,'BLS OEWS May2025'!$A$3:$A$1396,0)),"")</f>
        <v>Biochemists and Biophysicists</v>
      </c>
      <c r="C447" s="0" t="str">
        <f aca="false">INDEX('SOC Summary'!$D$3:$D$774,MATCH($A447,'SOC Summary'!$A$3:$A$774,0))</f>
        <v>Life, physical, and social science</v>
      </c>
      <c r="D447" s="27" t="n">
        <f aca="false">INDEX('SOC Summary'!$H$3:$H$774,MATCH($A447,'SOC Summary'!$A$3:$A$774,0))</f>
        <v>0.4</v>
      </c>
      <c r="E447" s="24" t="n">
        <v>32500</v>
      </c>
      <c r="F447" s="24" t="n">
        <v>33180</v>
      </c>
      <c r="G447" s="24" t="n">
        <v>34520</v>
      </c>
      <c r="H447" s="24" t="n">
        <f aca="false">INDEX('SOC Summary'!$K$3:$K$774,MATCH($A447,'SOC Summary'!$A$3:$A$774,0))</f>
        <v>33830</v>
      </c>
      <c r="I447" s="24" t="n">
        <f aca="false">IF(ISNUMBER(E447),H447-E447,"")</f>
        <v>1330</v>
      </c>
      <c r="J447" s="31" t="n">
        <f aca="false">IF(AND(ISNUMBER(E447),E447&gt;0),(H447-E447)/E447,"")</f>
        <v>0.0409230769230769</v>
      </c>
      <c r="K447" s="24" t="n">
        <f aca="false">IF(ISNUMBER(G447),H447-G447,"")</f>
        <v>-690</v>
      </c>
      <c r="L447" s="31" t="n">
        <f aca="false">IF(AND(ISNUMBER(G447),G447&gt;0),(H447-G447)/G447,"")</f>
        <v>-0.0199884125144844</v>
      </c>
      <c r="M447" s="0" t="str">
        <f aca="false">INDEX('SOC Summary'!$L$3:$L$774,MATCH($A447,'SOC Summary'!$A$3:$A$774,0))</f>
        <v>Elevated</v>
      </c>
      <c r="X447" s="26" t="n">
        <f aca="false">_xlfn.RANK.AVG(D447,$D$5:$D$776,1)</f>
        <v>521</v>
      </c>
      <c r="Y447" s="26" t="n">
        <f aca="false">IF(L447="","",_xlfn.RANK.AVG(L447,$L$5:$L$776,1))</f>
        <v>281</v>
      </c>
    </row>
    <row r="448" customFormat="false" ht="15" hidden="false" customHeight="true" outlineLevel="0" collapsed="false">
      <c r="A448" s="0" t="s">
        <v>996</v>
      </c>
      <c r="B448" s="0" t="str">
        <f aca="false">IFERROR(INDEX('BLS OEWS May2025'!$B$3:$B$1396,MATCH($A448,'BLS OEWS May2025'!$A$3:$A$1396,0)),"")</f>
        <v>Commercial and Industrial Designers</v>
      </c>
      <c r="C448" s="0" t="str">
        <f aca="false">INDEX('SOC Summary'!$D$3:$D$774,MATCH($A448,'SOC Summary'!$A$3:$A$774,0))</f>
        <v>Arts, sports and media</v>
      </c>
      <c r="D448" s="27" t="n">
        <f aca="false">INDEX('SOC Summary'!$H$3:$H$774,MATCH($A448,'SOC Summary'!$A$3:$A$774,0))</f>
        <v>0.19</v>
      </c>
      <c r="E448" s="24" t="n">
        <v>30450</v>
      </c>
      <c r="F448" s="24" t="n">
        <v>30810</v>
      </c>
      <c r="G448" s="24" t="n">
        <v>30250</v>
      </c>
      <c r="H448" s="24" t="n">
        <f aca="false">INDEX('SOC Summary'!$K$3:$K$774,MATCH($A448,'SOC Summary'!$A$3:$A$774,0))</f>
        <v>33490</v>
      </c>
      <c r="I448" s="24" t="n">
        <f aca="false">IF(ISNUMBER(E448),H448-E448,"")</f>
        <v>3040</v>
      </c>
      <c r="J448" s="31" t="n">
        <f aca="false">IF(AND(ISNUMBER(E448),E448&gt;0),(H448-E448)/E448,"")</f>
        <v>0.0998357963875205</v>
      </c>
      <c r="K448" s="24" t="n">
        <f aca="false">IF(ISNUMBER(G448),H448-G448,"")</f>
        <v>3240</v>
      </c>
      <c r="L448" s="31" t="n">
        <f aca="false">IF(AND(ISNUMBER(G448),G448&gt;0),(H448-G448)/G448,"")</f>
        <v>0.107107438016529</v>
      </c>
      <c r="M448" s="0" t="str">
        <f aca="false">INDEX('SOC Summary'!$L$3:$L$774,MATCH($A448,'SOC Summary'!$A$3:$A$774,0))</f>
        <v>Low</v>
      </c>
      <c r="X448" s="26" t="n">
        <f aca="false">_xlfn.RANK.AVG(D448,$D$5:$D$776,1)</f>
        <v>301</v>
      </c>
      <c r="Y448" s="26" t="n">
        <f aca="false">IF(L448="","",_xlfn.RANK.AVG(L448,$L$5:$L$776,1))</f>
        <v>718</v>
      </c>
    </row>
    <row r="449" customFormat="false" ht="15" hidden="false" customHeight="true" outlineLevel="0" collapsed="false">
      <c r="A449" s="0" t="s">
        <v>2598</v>
      </c>
      <c r="B449" s="0" t="str">
        <f aca="false">IFERROR(INDEX('BLS OEWS May2025'!$B$3:$B$1396,MATCH($A449,'BLS OEWS May2025'!$A$3:$A$1396,0)),"")</f>
        <v>Locomotive Engineers</v>
      </c>
      <c r="C449" s="0" t="str">
        <f aca="false">INDEX('SOC Summary'!$D$3:$D$774,MATCH($A449,'SOC Summary'!$A$3:$A$774,0))</f>
        <v>Production, construction and transportation</v>
      </c>
      <c r="D449" s="27" t="n">
        <f aca="false">INDEX('SOC Summary'!$H$3:$H$774,MATCH($A449,'SOC Summary'!$A$3:$A$774,0))</f>
        <v>0.14</v>
      </c>
      <c r="E449" s="24" t="n">
        <v>36440</v>
      </c>
      <c r="F449" s="24" t="n">
        <v>32390</v>
      </c>
      <c r="G449" s="24" t="n">
        <v>31990</v>
      </c>
      <c r="H449" s="24" t="n">
        <f aca="false">INDEX('SOC Summary'!$K$3:$K$774,MATCH($A449,'SOC Summary'!$A$3:$A$774,0))</f>
        <v>33470</v>
      </c>
      <c r="I449" s="24" t="n">
        <f aca="false">IF(ISNUMBER(E449),H449-E449,"")</f>
        <v>-2970</v>
      </c>
      <c r="J449" s="31" t="n">
        <f aca="false">IF(AND(ISNUMBER(E449),E449&gt;0),(H449-E449)/E449,"")</f>
        <v>-0.0815038419319429</v>
      </c>
      <c r="K449" s="24" t="n">
        <f aca="false">IF(ISNUMBER(G449),H449-G449,"")</f>
        <v>1480</v>
      </c>
      <c r="L449" s="31" t="n">
        <f aca="false">IF(AND(ISNUMBER(G449),G449&gt;0),(H449-G449)/G449,"")</f>
        <v>0.0462644576430134</v>
      </c>
      <c r="M449" s="0" t="str">
        <f aca="false">INDEX('SOC Summary'!$L$3:$L$774,MATCH($A449,'SOC Summary'!$A$3:$A$774,0))</f>
        <v>Low</v>
      </c>
      <c r="X449" s="26" t="n">
        <f aca="false">_xlfn.RANK.AVG(D449,$D$5:$D$776,1)</f>
        <v>237</v>
      </c>
      <c r="Y449" s="26" t="n">
        <f aca="false">IF(L449="","",_xlfn.RANK.AVG(L449,$L$5:$L$776,1))</f>
        <v>591</v>
      </c>
    </row>
    <row r="450" customFormat="false" ht="15" hidden="false" customHeight="true" outlineLevel="0" collapsed="false">
      <c r="A450" s="0" t="s">
        <v>2530</v>
      </c>
      <c r="B450" s="0" t="str">
        <f aca="false">IFERROR(INDEX('BLS OEWS May2025'!$B$3:$B$1396,MATCH($A450,'BLS OEWS May2025'!$A$3:$A$1396,0)),"")</f>
        <v>Molders, Shapers, and Casters, Except Metal and Plastic</v>
      </c>
      <c r="C450" s="0" t="str">
        <f aca="false">INDEX('SOC Summary'!$D$3:$D$774,MATCH($A450,'SOC Summary'!$A$3:$A$774,0))</f>
        <v>Production, construction and transportation</v>
      </c>
      <c r="D450" s="27" t="n">
        <f aca="false">INDEX('SOC Summary'!$H$3:$H$774,MATCH($A450,'SOC Summary'!$A$3:$A$774,0))</f>
        <v>0.035</v>
      </c>
      <c r="E450" s="24" t="n">
        <v>39060</v>
      </c>
      <c r="F450" s="24" t="n">
        <v>38480</v>
      </c>
      <c r="G450" s="24" t="n">
        <v>34750</v>
      </c>
      <c r="H450" s="24" t="n">
        <f aca="false">INDEX('SOC Summary'!$K$3:$K$774,MATCH($A450,'SOC Summary'!$A$3:$A$774,0))</f>
        <v>33190</v>
      </c>
      <c r="I450" s="24" t="n">
        <f aca="false">IF(ISNUMBER(E450),H450-E450,"")</f>
        <v>-5870</v>
      </c>
      <c r="J450" s="31" t="n">
        <f aca="false">IF(AND(ISNUMBER(E450),E450&gt;0),(H450-E450)/E450,"")</f>
        <v>-0.150281618023554</v>
      </c>
      <c r="K450" s="24" t="n">
        <f aca="false">IF(ISNUMBER(G450),H450-G450,"")</f>
        <v>-1560</v>
      </c>
      <c r="L450" s="31" t="n">
        <f aca="false">IF(AND(ISNUMBER(G450),G450&gt;0),(H450-G450)/G450,"")</f>
        <v>-0.0448920863309353</v>
      </c>
      <c r="M450" s="0" t="str">
        <f aca="false">INDEX('SOC Summary'!$L$3:$L$774,MATCH($A450,'SOC Summary'!$A$3:$A$774,0))</f>
        <v>Low</v>
      </c>
      <c r="X450" s="26" t="n">
        <f aca="false">_xlfn.RANK.AVG(D450,$D$5:$D$776,1)</f>
        <v>86</v>
      </c>
      <c r="Y450" s="26" t="n">
        <f aca="false">IF(L450="","",_xlfn.RANK.AVG(L450,$L$5:$L$776,1))</f>
        <v>179</v>
      </c>
    </row>
    <row r="451" customFormat="false" ht="15" hidden="false" customHeight="true" outlineLevel="0" collapsed="false">
      <c r="A451" s="0" t="s">
        <v>2362</v>
      </c>
      <c r="B451" s="0" t="str">
        <f aca="false">IFERROR(INDEX('BLS OEWS May2025'!$B$3:$B$1396,MATCH($A451,'BLS OEWS May2025'!$A$3:$A$1396,0)),"")</f>
        <v>Print Binding and Finishing Workers</v>
      </c>
      <c r="C451" s="0" t="str">
        <f aca="false">INDEX('SOC Summary'!$D$3:$D$774,MATCH($A451,'SOC Summary'!$A$3:$A$774,0))</f>
        <v>Production, construction and transportation</v>
      </c>
      <c r="D451" s="27" t="n">
        <f aca="false">INDEX('SOC Summary'!$H$3:$H$774,MATCH($A451,'SOC Summary'!$A$3:$A$774,0))</f>
        <v>0.1</v>
      </c>
      <c r="E451" s="24" t="n">
        <v>39030</v>
      </c>
      <c r="F451" s="24" t="n">
        <v>38880</v>
      </c>
      <c r="G451" s="24" t="n">
        <v>36470</v>
      </c>
      <c r="H451" s="24" t="n">
        <f aca="false">INDEX('SOC Summary'!$K$3:$K$774,MATCH($A451,'SOC Summary'!$A$3:$A$774,0))</f>
        <v>33180</v>
      </c>
      <c r="I451" s="24" t="n">
        <f aca="false">IF(ISNUMBER(E451),H451-E451,"")</f>
        <v>-5850</v>
      </c>
      <c r="J451" s="31" t="n">
        <f aca="false">IF(AND(ISNUMBER(E451),E451&gt;0),(H451-E451)/E451,"")</f>
        <v>-0.149884704073789</v>
      </c>
      <c r="K451" s="24" t="n">
        <f aca="false">IF(ISNUMBER(G451),H451-G451,"")</f>
        <v>-3290</v>
      </c>
      <c r="L451" s="31" t="n">
        <f aca="false">IF(AND(ISNUMBER(G451),G451&gt;0),(H451-G451)/G451,"")</f>
        <v>-0.09021113243762</v>
      </c>
      <c r="M451" s="0" t="str">
        <f aca="false">INDEX('SOC Summary'!$L$3:$L$774,MATCH($A451,'SOC Summary'!$A$3:$A$774,0))</f>
        <v>Low</v>
      </c>
      <c r="X451" s="26" t="n">
        <f aca="false">_xlfn.RANK.AVG(D451,$D$5:$D$776,1)</f>
        <v>173.5</v>
      </c>
      <c r="Y451" s="26" t="n">
        <f aca="false">IF(L451="","",_xlfn.RANK.AVG(L451,$L$5:$L$776,1))</f>
        <v>86</v>
      </c>
    </row>
    <row r="452" customFormat="false" ht="15" hidden="false" customHeight="true" outlineLevel="0" collapsed="false">
      <c r="A452" s="0" t="s">
        <v>2453</v>
      </c>
      <c r="B452" s="0" t="str">
        <f aca="false">IFERROR(INDEX('BLS OEWS May2025'!$B$3:$B$1396,MATCH($A452,'BLS OEWS May2025'!$A$3:$A$1396,0)),"")</f>
        <v>Petroleum Pump System Operators, Refinery Operators, and Gaugers</v>
      </c>
      <c r="C452" s="0" t="str">
        <f aca="false">INDEX('SOC Summary'!$D$3:$D$774,MATCH($A452,'SOC Summary'!$A$3:$A$774,0))</f>
        <v>Production, construction and transportation</v>
      </c>
      <c r="D452" s="27" t="n">
        <f aca="false">INDEX('SOC Summary'!$H$3:$H$774,MATCH($A452,'SOC Summary'!$A$3:$A$774,0))</f>
        <v>0.18</v>
      </c>
      <c r="E452" s="24" t="n">
        <v>31360</v>
      </c>
      <c r="F452" s="24" t="n">
        <v>33360</v>
      </c>
      <c r="G452" s="24" t="n">
        <v>34860</v>
      </c>
      <c r="H452" s="24" t="n">
        <f aca="false">INDEX('SOC Summary'!$K$3:$K$774,MATCH($A452,'SOC Summary'!$A$3:$A$774,0))</f>
        <v>33160</v>
      </c>
      <c r="I452" s="24" t="n">
        <f aca="false">IF(ISNUMBER(E452),H452-E452,"")</f>
        <v>1800</v>
      </c>
      <c r="J452" s="31" t="n">
        <f aca="false">IF(AND(ISNUMBER(E452),E452&gt;0),(H452-E452)/E452,"")</f>
        <v>0.0573979591836735</v>
      </c>
      <c r="K452" s="24" t="n">
        <f aca="false">IF(ISNUMBER(G452),H452-G452,"")</f>
        <v>-1700</v>
      </c>
      <c r="L452" s="31" t="n">
        <f aca="false">IF(AND(ISNUMBER(G452),G452&gt;0),(H452-G452)/G452,"")</f>
        <v>-0.0487664945496271</v>
      </c>
      <c r="M452" s="0" t="str">
        <f aca="false">INDEX('SOC Summary'!$L$3:$L$774,MATCH($A452,'SOC Summary'!$A$3:$A$774,0))</f>
        <v>Low</v>
      </c>
      <c r="X452" s="26" t="n">
        <f aca="false">_xlfn.RANK.AVG(D452,$D$5:$D$776,1)</f>
        <v>287.5</v>
      </c>
      <c r="Y452" s="26" t="n">
        <f aca="false">IF(L452="","",_xlfn.RANK.AVG(L452,$L$5:$L$776,1))</f>
        <v>169</v>
      </c>
    </row>
    <row r="453" customFormat="false" ht="15" hidden="false" customHeight="true" outlineLevel="0" collapsed="false">
      <c r="A453" s="0" t="s">
        <v>1985</v>
      </c>
      <c r="B453" s="0" t="str">
        <f aca="false">IFERROR(INDEX('BLS OEWS May2025'!$B$3:$B$1396,MATCH($A453,'BLS OEWS May2025'!$A$3:$A$1396,0)),"")</f>
        <v>Pipelayers</v>
      </c>
      <c r="C453" s="0" t="str">
        <f aca="false">INDEX('SOC Summary'!$D$3:$D$774,MATCH($A453,'SOC Summary'!$A$3:$A$774,0))</f>
        <v>Production, construction and transportation</v>
      </c>
      <c r="D453" s="27" t="n">
        <f aca="false">INDEX('SOC Summary'!$H$3:$H$774,MATCH($A453,'SOC Summary'!$A$3:$A$774,0))</f>
        <v>0</v>
      </c>
      <c r="E453" s="24" t="n">
        <v>36070</v>
      </c>
      <c r="F453" s="24" t="n">
        <v>34840</v>
      </c>
      <c r="G453" s="24" t="n">
        <v>33580</v>
      </c>
      <c r="H453" s="24" t="n">
        <f aca="false">INDEX('SOC Summary'!$K$3:$K$774,MATCH($A453,'SOC Summary'!$A$3:$A$774,0))</f>
        <v>33050</v>
      </c>
      <c r="I453" s="24" t="n">
        <f aca="false">IF(ISNUMBER(E453),H453-E453,"")</f>
        <v>-3020</v>
      </c>
      <c r="J453" s="31" t="n">
        <f aca="false">IF(AND(ISNUMBER(E453),E453&gt;0),(H453-E453)/E453,"")</f>
        <v>-0.0837260881619074</v>
      </c>
      <c r="K453" s="24" t="n">
        <f aca="false">IF(ISNUMBER(G453),H453-G453,"")</f>
        <v>-530</v>
      </c>
      <c r="L453" s="31" t="n">
        <f aca="false">IF(AND(ISNUMBER(G453),G453&gt;0),(H453-G453)/G453,"")</f>
        <v>-0.0157832042882668</v>
      </c>
      <c r="M453" s="0" t="str">
        <f aca="false">INDEX('SOC Summary'!$L$3:$L$774,MATCH($A453,'SOC Summary'!$A$3:$A$774,0))</f>
        <v>Low</v>
      </c>
      <c r="X453" s="26" t="n">
        <f aca="false">_xlfn.RANK.AVG(D453,$D$5:$D$776,1)</f>
        <v>28.5</v>
      </c>
      <c r="Y453" s="26" t="n">
        <f aca="false">IF(L453="","",_xlfn.RANK.AVG(L453,$L$5:$L$776,1))</f>
        <v>301</v>
      </c>
    </row>
    <row r="454" customFormat="false" ht="15" hidden="false" customHeight="true" outlineLevel="0" collapsed="false">
      <c r="A454" s="0" t="s">
        <v>1177</v>
      </c>
      <c r="B454" s="0" t="str">
        <f aca="false">IFERROR(INDEX('BLS OEWS May2025'!$B$3:$B$1396,MATCH($A454,'BLS OEWS May2025'!$A$3:$A$1396,0)),"")</f>
        <v>Emergency Medicine Physicians</v>
      </c>
      <c r="C454" s="0" t="str">
        <f aca="false">INDEX('SOC Summary'!$D$3:$D$774,MATCH($A454,'SOC Summary'!$A$3:$A$774,0))</f>
        <v>Health care</v>
      </c>
      <c r="D454" s="27" t="n">
        <f aca="false">INDEX('SOC Summary'!$H$3:$H$774,MATCH($A454,'SOC Summary'!$A$3:$A$774,0))</f>
        <v>0.24</v>
      </c>
      <c r="E454" s="24" t="n">
        <v>29260</v>
      </c>
      <c r="F454" s="24" t="n">
        <v>35100</v>
      </c>
      <c r="G454" s="24" t="n">
        <v>33680</v>
      </c>
      <c r="H454" s="24" t="n">
        <f aca="false">INDEX('SOC Summary'!$K$3:$K$774,MATCH($A454,'SOC Summary'!$A$3:$A$774,0))</f>
        <v>32880</v>
      </c>
      <c r="I454" s="24" t="n">
        <f aca="false">IF(ISNUMBER(E454),H454-E454,"")</f>
        <v>3620</v>
      </c>
      <c r="J454" s="31" t="n">
        <f aca="false">IF(AND(ISNUMBER(E454),E454&gt;0),(H454-E454)/E454,"")</f>
        <v>0.123718386876282</v>
      </c>
      <c r="K454" s="24" t="n">
        <f aca="false">IF(ISNUMBER(G454),H454-G454,"")</f>
        <v>-800</v>
      </c>
      <c r="L454" s="31" t="n">
        <f aca="false">IF(AND(ISNUMBER(G454),G454&gt;0),(H454-G454)/G454,"")</f>
        <v>-0.0237529691211401</v>
      </c>
      <c r="M454" s="0" t="str">
        <f aca="false">INDEX('SOC Summary'!$L$3:$L$774,MATCH($A454,'SOC Summary'!$A$3:$A$774,0))</f>
        <v>Moderate</v>
      </c>
      <c r="X454" s="26" t="n">
        <f aca="false">_xlfn.RANK.AVG(D454,$D$5:$D$776,1)</f>
        <v>358.5</v>
      </c>
      <c r="Y454" s="26" t="n">
        <f aca="false">IF(L454="","",_xlfn.RANK.AVG(L454,$L$5:$L$776,1))</f>
        <v>256</v>
      </c>
    </row>
    <row r="455" customFormat="false" ht="15" hidden="false" customHeight="true" outlineLevel="0" collapsed="false">
      <c r="A455" s="0" t="s">
        <v>2349</v>
      </c>
      <c r="B455" s="0" t="str">
        <f aca="false">IFERROR(INDEX('BLS OEWS May2025'!$B$3:$B$1396,MATCH($A455,'BLS OEWS May2025'!$A$3:$A$1396,0)),"")</f>
        <v>Plating Machine Setters, Operators, and Tenders, Metal and Plastic</v>
      </c>
      <c r="C455" s="0" t="str">
        <f aca="false">INDEX('SOC Summary'!$D$3:$D$774,MATCH($A455,'SOC Summary'!$A$3:$A$774,0))</f>
        <v>Production, construction and transportation</v>
      </c>
      <c r="D455" s="27" t="n">
        <f aca="false">INDEX('SOC Summary'!$H$3:$H$774,MATCH($A455,'SOC Summary'!$A$3:$A$774,0))</f>
        <v>0.06</v>
      </c>
      <c r="E455" s="24" t="n">
        <v>32050</v>
      </c>
      <c r="F455" s="24" t="n">
        <v>31970</v>
      </c>
      <c r="G455" s="24" t="n">
        <v>31510</v>
      </c>
      <c r="H455" s="24" t="n">
        <f aca="false">INDEX('SOC Summary'!$K$3:$K$774,MATCH($A455,'SOC Summary'!$A$3:$A$774,0))</f>
        <v>32410</v>
      </c>
      <c r="I455" s="24" t="n">
        <f aca="false">IF(ISNUMBER(E455),H455-E455,"")</f>
        <v>360</v>
      </c>
      <c r="J455" s="31" t="n">
        <f aca="false">IF(AND(ISNUMBER(E455),E455&gt;0),(H455-E455)/E455,"")</f>
        <v>0.0112324492979719</v>
      </c>
      <c r="K455" s="24" t="n">
        <f aca="false">IF(ISNUMBER(G455),H455-G455,"")</f>
        <v>900</v>
      </c>
      <c r="L455" s="31" t="n">
        <f aca="false">IF(AND(ISNUMBER(G455),G455&gt;0),(H455-G455)/G455,"")</f>
        <v>0.0285623611551888</v>
      </c>
      <c r="M455" s="0" t="str">
        <f aca="false">INDEX('SOC Summary'!$L$3:$L$774,MATCH($A455,'SOC Summary'!$A$3:$A$774,0))</f>
        <v>Low</v>
      </c>
      <c r="X455" s="26" t="n">
        <f aca="false">_xlfn.RANK.AVG(D455,$D$5:$D$776,1)</f>
        <v>118</v>
      </c>
      <c r="Y455" s="26" t="n">
        <f aca="false">IF(L455="","",_xlfn.RANK.AVG(L455,$L$5:$L$776,1))</f>
        <v>512</v>
      </c>
    </row>
    <row r="456" customFormat="false" ht="15" hidden="false" customHeight="true" outlineLevel="0" collapsed="false">
      <c r="A456" s="0" t="s">
        <v>2180</v>
      </c>
      <c r="B456" s="0" t="str">
        <f aca="false">IFERROR(INDEX('BLS OEWS May2025'!$B$3:$B$1396,MATCH($A456,'BLS OEWS May2025'!$A$3:$A$1396,0)),"")</f>
        <v>Home Appliance Repairers</v>
      </c>
      <c r="C456" s="0" t="str">
        <f aca="false">INDEX('SOC Summary'!$D$3:$D$774,MATCH($A456,'SOC Summary'!$A$3:$A$774,0))</f>
        <v>Services and other</v>
      </c>
      <c r="D456" s="27" t="n">
        <f aca="false">INDEX('SOC Summary'!$H$3:$H$774,MATCH($A456,'SOC Summary'!$A$3:$A$774,0))</f>
        <v>0.21</v>
      </c>
      <c r="E456" s="24" t="n">
        <v>29370</v>
      </c>
      <c r="F456" s="24" t="n">
        <v>29950</v>
      </c>
      <c r="G456" s="24" t="n">
        <v>31940</v>
      </c>
      <c r="H456" s="24" t="n">
        <f aca="false">INDEX('SOC Summary'!$K$3:$K$774,MATCH($A456,'SOC Summary'!$A$3:$A$774,0))</f>
        <v>32150</v>
      </c>
      <c r="I456" s="24" t="n">
        <f aca="false">IF(ISNUMBER(E456),H456-E456,"")</f>
        <v>2780</v>
      </c>
      <c r="J456" s="31" t="n">
        <f aca="false">IF(AND(ISNUMBER(E456),E456&gt;0),(H456-E456)/E456,"")</f>
        <v>0.0946544092611508</v>
      </c>
      <c r="K456" s="24" t="n">
        <f aca="false">IF(ISNUMBER(G456),H456-G456,"")</f>
        <v>210</v>
      </c>
      <c r="L456" s="31" t="n">
        <f aca="false">IF(AND(ISNUMBER(G456),G456&gt;0),(H456-G456)/G456,"")</f>
        <v>0.00657482780212899</v>
      </c>
      <c r="M456" s="0" t="str">
        <f aca="false">INDEX('SOC Summary'!$L$3:$L$774,MATCH($A456,'SOC Summary'!$A$3:$A$774,0))</f>
        <v>Moderate</v>
      </c>
      <c r="X456" s="26" t="n">
        <f aca="false">_xlfn.RANK.AVG(D456,$D$5:$D$776,1)</f>
        <v>327</v>
      </c>
      <c r="Y456" s="26" t="n">
        <f aca="false">IF(L456="","",_xlfn.RANK.AVG(L456,$L$5:$L$776,1))</f>
        <v>390</v>
      </c>
    </row>
    <row r="457" customFormat="false" ht="15" hidden="false" customHeight="true" outlineLevel="0" collapsed="false">
      <c r="A457" s="0" t="s">
        <v>2619</v>
      </c>
      <c r="B457" s="0" t="str">
        <f aca="false">IFERROR(INDEX('BLS OEWS May2025'!$B$3:$B$1396,MATCH($A457,'BLS OEWS May2025'!$A$3:$A$1396,0)),"")</f>
        <v>Sailors and Marine Oilers</v>
      </c>
      <c r="C457" s="0" t="str">
        <f aca="false">INDEX('SOC Summary'!$D$3:$D$774,MATCH($A457,'SOC Summary'!$A$3:$A$774,0))</f>
        <v>Production, construction and transportation</v>
      </c>
      <c r="D457" s="27" t="n">
        <f aca="false">INDEX('SOC Summary'!$H$3:$H$774,MATCH($A457,'SOC Summary'!$A$3:$A$774,0))</f>
        <v>0.05</v>
      </c>
      <c r="E457" s="24" t="n">
        <v>28500</v>
      </c>
      <c r="F457" s="24" t="n">
        <v>29960</v>
      </c>
      <c r="G457" s="24" t="n">
        <v>31360</v>
      </c>
      <c r="H457" s="24" t="n">
        <f aca="false">INDEX('SOC Summary'!$K$3:$K$774,MATCH($A457,'SOC Summary'!$A$3:$A$774,0))</f>
        <v>31670</v>
      </c>
      <c r="I457" s="24" t="n">
        <f aca="false">IF(ISNUMBER(E457),H457-E457,"")</f>
        <v>3170</v>
      </c>
      <c r="J457" s="31" t="n">
        <f aca="false">IF(AND(ISNUMBER(E457),E457&gt;0),(H457-E457)/E457,"")</f>
        <v>0.111228070175439</v>
      </c>
      <c r="K457" s="24" t="n">
        <f aca="false">IF(ISNUMBER(G457),H457-G457,"")</f>
        <v>310</v>
      </c>
      <c r="L457" s="31" t="n">
        <f aca="false">IF(AND(ISNUMBER(G457),G457&gt;0),(H457-G457)/G457,"")</f>
        <v>0.00988520408163265</v>
      </c>
      <c r="M457" s="0" t="str">
        <f aca="false">INDEX('SOC Summary'!$L$3:$L$774,MATCH($A457,'SOC Summary'!$A$3:$A$774,0))</f>
        <v>Low</v>
      </c>
      <c r="X457" s="26" t="n">
        <f aca="false">_xlfn.RANK.AVG(D457,$D$5:$D$776,1)</f>
        <v>106.5</v>
      </c>
      <c r="Y457" s="26" t="n">
        <f aca="false">IF(L457="","",_xlfn.RANK.AVG(L457,$L$5:$L$776,1))</f>
        <v>413</v>
      </c>
    </row>
    <row r="458" customFormat="false" ht="15" hidden="false" customHeight="true" outlineLevel="0" collapsed="false">
      <c r="A458" s="0" t="s">
        <v>2341</v>
      </c>
      <c r="B458" s="0" t="str">
        <f aca="false">IFERROR(INDEX('BLS OEWS May2025'!$B$3:$B$1396,MATCH($A458,'BLS OEWS May2025'!$A$3:$A$1396,0)),"")</f>
        <v>Welding, Soldering, and Brazing Machine Setters, Operators, and Tenders</v>
      </c>
      <c r="C458" s="0" t="str">
        <f aca="false">INDEX('SOC Summary'!$D$3:$D$774,MATCH($A458,'SOC Summary'!$A$3:$A$774,0))</f>
        <v>Production, construction and transportation</v>
      </c>
      <c r="D458" s="27" t="n">
        <f aca="false">INDEX('SOC Summary'!$H$3:$H$774,MATCH($A458,'SOC Summary'!$A$3:$A$774,0))</f>
        <v>0.12</v>
      </c>
      <c r="E458" s="24" t="n">
        <v>30940</v>
      </c>
      <c r="F458" s="24" t="n">
        <v>33020</v>
      </c>
      <c r="G458" s="24" t="n">
        <v>36290</v>
      </c>
      <c r="H458" s="24" t="n">
        <f aca="false">INDEX('SOC Summary'!$K$3:$K$774,MATCH($A458,'SOC Summary'!$A$3:$A$774,0))</f>
        <v>31600</v>
      </c>
      <c r="I458" s="24" t="n">
        <f aca="false">IF(ISNUMBER(E458),H458-E458,"")</f>
        <v>660</v>
      </c>
      <c r="J458" s="31" t="n">
        <f aca="false">IF(AND(ISNUMBER(E458),E458&gt;0),(H458-E458)/E458,"")</f>
        <v>0.0213316095669037</v>
      </c>
      <c r="K458" s="24" t="n">
        <f aca="false">IF(ISNUMBER(G458),H458-G458,"")</f>
        <v>-4690</v>
      </c>
      <c r="L458" s="31" t="n">
        <f aca="false">IF(AND(ISNUMBER(G458),G458&gt;0),(H458-G458)/G458,"")</f>
        <v>-0.129236704326261</v>
      </c>
      <c r="M458" s="0" t="str">
        <f aca="false">INDEX('SOC Summary'!$L$3:$L$774,MATCH($A458,'SOC Summary'!$A$3:$A$774,0))</f>
        <v>Low</v>
      </c>
      <c r="X458" s="26" t="n">
        <f aca="false">_xlfn.RANK.AVG(D458,$D$5:$D$776,1)</f>
        <v>207</v>
      </c>
      <c r="Y458" s="26" t="n">
        <f aca="false">IF(L458="","",_xlfn.RANK.AVG(L458,$L$5:$L$776,1))</f>
        <v>41</v>
      </c>
    </row>
    <row r="459" customFormat="false" ht="15" hidden="false" customHeight="true" outlineLevel="0" collapsed="false">
      <c r="A459" s="0" t="s">
        <v>1241</v>
      </c>
      <c r="B459" s="0" t="str">
        <f aca="false">IFERROR(INDEX('BLS OEWS May2025'!$B$3:$B$1396,MATCH($A459,'BLS OEWS May2025'!$A$3:$A$1396,0)),"")</f>
        <v>Dietetic Technicians</v>
      </c>
      <c r="C459" s="0" t="str">
        <f aca="false">INDEX('SOC Summary'!$D$3:$D$774,MATCH($A459,'SOC Summary'!$A$3:$A$774,0))</f>
        <v>Health care</v>
      </c>
      <c r="D459" s="27" t="n">
        <f aca="false">INDEX('SOC Summary'!$H$3:$H$774,MATCH($A459,'SOC Summary'!$A$3:$A$774,0))</f>
        <v>0.49</v>
      </c>
      <c r="E459" s="24" t="n">
        <v>19690</v>
      </c>
      <c r="F459" s="24" t="n">
        <v>24240</v>
      </c>
      <c r="G459" s="24" t="n">
        <v>29950</v>
      </c>
      <c r="H459" s="24" t="n">
        <f aca="false">INDEX('SOC Summary'!$K$3:$K$774,MATCH($A459,'SOC Summary'!$A$3:$A$774,0))</f>
        <v>31560</v>
      </c>
      <c r="I459" s="24" t="n">
        <f aca="false">IF(ISNUMBER(E459),H459-E459,"")</f>
        <v>11870</v>
      </c>
      <c r="J459" s="31" t="n">
        <f aca="false">IF(AND(ISNUMBER(E459),E459&gt;0),(H459-E459)/E459,"")</f>
        <v>0.602844083291011</v>
      </c>
      <c r="K459" s="24" t="n">
        <f aca="false">IF(ISNUMBER(G459),H459-G459,"")</f>
        <v>1610</v>
      </c>
      <c r="L459" s="31" t="n">
        <f aca="false">IF(AND(ISNUMBER(G459),G459&gt;0),(H459-G459)/G459,"")</f>
        <v>0.0537562604340568</v>
      </c>
      <c r="M459" s="0" t="str">
        <f aca="false">INDEX('SOC Summary'!$L$3:$L$774,MATCH($A459,'SOC Summary'!$A$3:$A$774,0))</f>
        <v>Elevated</v>
      </c>
      <c r="X459" s="26" t="n">
        <f aca="false">_xlfn.RANK.AVG(D459,$D$5:$D$776,1)</f>
        <v>643.5</v>
      </c>
      <c r="Y459" s="26" t="n">
        <f aca="false">IF(L459="","",_xlfn.RANK.AVG(L459,$L$5:$L$776,1))</f>
        <v>619</v>
      </c>
    </row>
    <row r="460" customFormat="false" ht="15" hidden="false" customHeight="true" outlineLevel="0" collapsed="false">
      <c r="A460" s="0" t="s">
        <v>2510</v>
      </c>
      <c r="B460" s="0" t="str">
        <f aca="false">IFERROR(INDEX('BLS OEWS May2025'!$B$3:$B$1396,MATCH($A460,'BLS OEWS May2025'!$A$3:$A$1396,0)),"")</f>
        <v>Semiconductor Processing Technicians</v>
      </c>
      <c r="C460" s="0" t="str">
        <f aca="false">INDEX('SOC Summary'!$D$3:$D$774,MATCH($A460,'SOC Summary'!$A$3:$A$774,0))</f>
        <v>Production, construction and transportation</v>
      </c>
      <c r="D460" s="27" t="n">
        <f aca="false">INDEX('SOC Summary'!$H$3:$H$774,MATCH($A460,'SOC Summary'!$A$3:$A$774,0))</f>
        <v>0.13</v>
      </c>
      <c r="E460" s="24" t="n">
        <v>23860</v>
      </c>
      <c r="F460" s="24" t="n">
        <v>26450</v>
      </c>
      <c r="G460" s="24" t="n">
        <v>32150</v>
      </c>
      <c r="H460" s="24" t="n">
        <f aca="false">INDEX('SOC Summary'!$K$3:$K$774,MATCH($A460,'SOC Summary'!$A$3:$A$774,0))</f>
        <v>31460</v>
      </c>
      <c r="I460" s="24" t="n">
        <f aca="false">IF(ISNUMBER(E460),H460-E460,"")</f>
        <v>7600</v>
      </c>
      <c r="J460" s="31" t="n">
        <f aca="false">IF(AND(ISNUMBER(E460),E460&gt;0),(H460-E460)/E460,"")</f>
        <v>0.318524727577536</v>
      </c>
      <c r="K460" s="24" t="n">
        <f aca="false">IF(ISNUMBER(G460),H460-G460,"")</f>
        <v>-690</v>
      </c>
      <c r="L460" s="31" t="n">
        <f aca="false">IF(AND(ISNUMBER(G460),G460&gt;0),(H460-G460)/G460,"")</f>
        <v>-0.0214618973561431</v>
      </c>
      <c r="M460" s="0" t="str">
        <f aca="false">INDEX('SOC Summary'!$L$3:$L$774,MATCH($A460,'SOC Summary'!$A$3:$A$774,0))</f>
        <v>Low</v>
      </c>
      <c r="X460" s="26" t="n">
        <f aca="false">_xlfn.RANK.AVG(D460,$D$5:$D$776,1)</f>
        <v>223.5</v>
      </c>
      <c r="Y460" s="26" t="n">
        <f aca="false">IF(L460="","",_xlfn.RANK.AVG(L460,$L$5:$L$776,1))</f>
        <v>271</v>
      </c>
    </row>
    <row r="461" customFormat="false" ht="15" hidden="false" customHeight="true" outlineLevel="0" collapsed="false">
      <c r="A461" s="0" t="s">
        <v>2006</v>
      </c>
      <c r="B461" s="0" t="str">
        <f aca="false">IFERROR(INDEX('BLS OEWS May2025'!$B$3:$B$1396,MATCH($A461,'BLS OEWS May2025'!$A$3:$A$1396,0)),"")</f>
        <v>Solar Photovoltaic Installers</v>
      </c>
      <c r="C461" s="0" t="str">
        <f aca="false">INDEX('SOC Summary'!$D$3:$D$774,MATCH($A461,'SOC Summary'!$A$3:$A$774,0))</f>
        <v>Production, construction and transportation</v>
      </c>
      <c r="D461" s="27" t="n">
        <f aca="false">INDEX('SOC Summary'!$H$3:$H$774,MATCH($A461,'SOC Summary'!$A$3:$A$774,0))</f>
        <v>0.19</v>
      </c>
      <c r="E461" s="24" t="n">
        <v>27760</v>
      </c>
      <c r="F461" s="24" t="n">
        <v>24510</v>
      </c>
      <c r="G461" s="24" t="n">
        <v>28280</v>
      </c>
      <c r="H461" s="24" t="n">
        <f aca="false">INDEX('SOC Summary'!$K$3:$K$774,MATCH($A461,'SOC Summary'!$A$3:$A$774,0))</f>
        <v>31350</v>
      </c>
      <c r="I461" s="24" t="n">
        <f aca="false">IF(ISNUMBER(E461),H461-E461,"")</f>
        <v>3590</v>
      </c>
      <c r="J461" s="31" t="n">
        <f aca="false">IF(AND(ISNUMBER(E461),E461&gt;0),(H461-E461)/E461,"")</f>
        <v>0.129322766570605</v>
      </c>
      <c r="K461" s="24" t="n">
        <f aca="false">IF(ISNUMBER(G461),H461-G461,"")</f>
        <v>3070</v>
      </c>
      <c r="L461" s="31" t="n">
        <f aca="false">IF(AND(ISNUMBER(G461),G461&gt;0),(H461-G461)/G461,"")</f>
        <v>0.108557284299859</v>
      </c>
      <c r="M461" s="0" t="str">
        <f aca="false">INDEX('SOC Summary'!$L$3:$L$774,MATCH($A461,'SOC Summary'!$A$3:$A$774,0))</f>
        <v>Low</v>
      </c>
      <c r="X461" s="26" t="n">
        <f aca="false">_xlfn.RANK.AVG(D461,$D$5:$D$776,1)</f>
        <v>301</v>
      </c>
      <c r="Y461" s="26" t="n">
        <f aca="false">IF(L461="","",_xlfn.RANK.AVG(L461,$L$5:$L$776,1))</f>
        <v>720</v>
      </c>
    </row>
    <row r="462" customFormat="false" ht="15" hidden="false" customHeight="true" outlineLevel="0" collapsed="false">
      <c r="A462" s="0" t="s">
        <v>2641</v>
      </c>
      <c r="B462" s="0" t="str">
        <f aca="false">IFERROR(INDEX('BLS OEWS May2025'!$B$3:$B$1396,MATCH($A462,'BLS OEWS May2025'!$A$3:$A$1396,0)),"")</f>
        <v>Aircraft Service Attendants</v>
      </c>
      <c r="C462" s="0" t="str">
        <f aca="false">INDEX('SOC Summary'!$D$3:$D$774,MATCH($A462,'SOC Summary'!$A$3:$A$774,0))</f>
        <v>Production, construction and transportation</v>
      </c>
      <c r="D462" s="27" t="n">
        <f aca="false">INDEX('SOC Summary'!$H$3:$H$774,MATCH($A462,'SOC Summary'!$A$3:$A$774,0))</f>
        <v>0.06</v>
      </c>
      <c r="E462" s="24" t="n">
        <v>19720</v>
      </c>
      <c r="F462" s="24" t="n">
        <v>24940</v>
      </c>
      <c r="G462" s="24" t="n">
        <v>27310</v>
      </c>
      <c r="H462" s="24" t="n">
        <f aca="false">INDEX('SOC Summary'!$K$3:$K$774,MATCH($A462,'SOC Summary'!$A$3:$A$774,0))</f>
        <v>31300</v>
      </c>
      <c r="I462" s="24" t="n">
        <f aca="false">IF(ISNUMBER(E462),H462-E462,"")</f>
        <v>11580</v>
      </c>
      <c r="J462" s="31" t="n">
        <f aca="false">IF(AND(ISNUMBER(E462),E462&gt;0),(H462-E462)/E462,"")</f>
        <v>0.587221095334686</v>
      </c>
      <c r="K462" s="24" t="n">
        <f aca="false">IF(ISNUMBER(G462),H462-G462,"")</f>
        <v>3990</v>
      </c>
      <c r="L462" s="31" t="n">
        <f aca="false">IF(AND(ISNUMBER(G462),G462&gt;0),(H462-G462)/G462,"")</f>
        <v>0.146100329549616</v>
      </c>
      <c r="M462" s="0" t="str">
        <f aca="false">INDEX('SOC Summary'!$L$3:$L$774,MATCH($A462,'SOC Summary'!$A$3:$A$774,0))</f>
        <v>Low</v>
      </c>
      <c r="X462" s="26" t="n">
        <f aca="false">_xlfn.RANK.AVG(D462,$D$5:$D$776,1)</f>
        <v>118</v>
      </c>
      <c r="Y462" s="26" t="n">
        <f aca="false">IF(L462="","",_xlfn.RANK.AVG(L462,$L$5:$L$776,1))</f>
        <v>745</v>
      </c>
    </row>
    <row r="463" customFormat="false" ht="15" hidden="false" customHeight="true" outlineLevel="0" collapsed="false">
      <c r="A463" s="0" t="s">
        <v>2284</v>
      </c>
      <c r="B463" s="0" t="str">
        <f aca="false">IFERROR(INDEX('BLS OEWS May2025'!$B$3:$B$1396,MATCH($A463,'BLS OEWS May2025'!$A$3:$A$1396,0)),"")</f>
        <v>Food Cooking Machine Operators and Tenders</v>
      </c>
      <c r="C463" s="0" t="str">
        <f aca="false">INDEX('SOC Summary'!$D$3:$D$774,MATCH($A463,'SOC Summary'!$A$3:$A$774,0))</f>
        <v>Production, construction and transportation</v>
      </c>
      <c r="D463" s="27" t="n">
        <f aca="false">INDEX('SOC Summary'!$H$3:$H$774,MATCH($A463,'SOC Summary'!$A$3:$A$774,0))</f>
        <v>0.18</v>
      </c>
      <c r="E463" s="24" t="n">
        <v>26740</v>
      </c>
      <c r="F463" s="24" t="n">
        <v>29730</v>
      </c>
      <c r="G463" s="24" t="n">
        <v>27660</v>
      </c>
      <c r="H463" s="24" t="n">
        <f aca="false">INDEX('SOC Summary'!$K$3:$K$774,MATCH($A463,'SOC Summary'!$A$3:$A$774,0))</f>
        <v>31250</v>
      </c>
      <c r="I463" s="24" t="n">
        <f aca="false">IF(ISNUMBER(E463),H463-E463,"")</f>
        <v>4510</v>
      </c>
      <c r="J463" s="31" t="n">
        <f aca="false">IF(AND(ISNUMBER(E463),E463&gt;0),(H463-E463)/E463,"")</f>
        <v>0.168661181750187</v>
      </c>
      <c r="K463" s="24" t="n">
        <f aca="false">IF(ISNUMBER(G463),H463-G463,"")</f>
        <v>3590</v>
      </c>
      <c r="L463" s="31" t="n">
        <f aca="false">IF(AND(ISNUMBER(G463),G463&gt;0),(H463-G463)/G463,"")</f>
        <v>0.129790310918294</v>
      </c>
      <c r="M463" s="0" t="str">
        <f aca="false">INDEX('SOC Summary'!$L$3:$L$774,MATCH($A463,'SOC Summary'!$A$3:$A$774,0))</f>
        <v>Low</v>
      </c>
      <c r="X463" s="26" t="n">
        <f aca="false">_xlfn.RANK.AVG(D463,$D$5:$D$776,1)</f>
        <v>287.5</v>
      </c>
      <c r="Y463" s="26" t="n">
        <f aca="false">IF(L463="","",_xlfn.RANK.AVG(L463,$L$5:$L$776,1))</f>
        <v>736</v>
      </c>
    </row>
    <row r="464" customFormat="false" ht="15" hidden="false" customHeight="true" outlineLevel="0" collapsed="false">
      <c r="A464" s="0" t="s">
        <v>1563</v>
      </c>
      <c r="B464" s="0" t="str">
        <f aca="false">IFERROR(INDEX('BLS OEWS May2025'!$B$3:$B$1396,MATCH($A464,'BLS OEWS May2025'!$A$3:$A$1396,0)),"")</f>
        <v>Funeral Attendants</v>
      </c>
      <c r="C464" s="0" t="str">
        <f aca="false">INDEX('SOC Summary'!$D$3:$D$774,MATCH($A464,'SOC Summary'!$A$3:$A$774,0))</f>
        <v>Services and other</v>
      </c>
      <c r="D464" s="27" t="n">
        <f aca="false">INDEX('SOC Summary'!$H$3:$H$774,MATCH($A464,'SOC Summary'!$A$3:$A$774,0))</f>
        <v>0.18</v>
      </c>
      <c r="E464" s="24" t="n">
        <v>32950</v>
      </c>
      <c r="F464" s="24" t="n">
        <v>32620</v>
      </c>
      <c r="G464" s="24" t="n">
        <v>30560</v>
      </c>
      <c r="H464" s="24" t="n">
        <f aca="false">INDEX('SOC Summary'!$K$3:$K$774,MATCH($A464,'SOC Summary'!$A$3:$A$774,0))</f>
        <v>31090</v>
      </c>
      <c r="I464" s="24" t="n">
        <f aca="false">IF(ISNUMBER(E464),H464-E464,"")</f>
        <v>-1860</v>
      </c>
      <c r="J464" s="31" t="n">
        <f aca="false">IF(AND(ISNUMBER(E464),E464&gt;0),(H464-E464)/E464,"")</f>
        <v>-0.0564491654021244</v>
      </c>
      <c r="K464" s="24" t="n">
        <f aca="false">IF(ISNUMBER(G464),H464-G464,"")</f>
        <v>530</v>
      </c>
      <c r="L464" s="31" t="n">
        <f aca="false">IF(AND(ISNUMBER(G464),G464&gt;0),(H464-G464)/G464,"")</f>
        <v>0.0173429319371728</v>
      </c>
      <c r="M464" s="0" t="str">
        <f aca="false">INDEX('SOC Summary'!$L$3:$L$774,MATCH($A464,'SOC Summary'!$A$3:$A$774,0))</f>
        <v>Low</v>
      </c>
      <c r="X464" s="26" t="n">
        <f aca="false">_xlfn.RANK.AVG(D464,$D$5:$D$776,1)</f>
        <v>287.5</v>
      </c>
      <c r="Y464" s="26" t="n">
        <f aca="false">IF(L464="","",_xlfn.RANK.AVG(L464,$L$5:$L$776,1))</f>
        <v>454</v>
      </c>
    </row>
    <row r="465" customFormat="false" ht="15" hidden="false" customHeight="true" outlineLevel="0" collapsed="false">
      <c r="A465" s="0" t="s">
        <v>2046</v>
      </c>
      <c r="B465" s="0" t="str">
        <f aca="false">IFERROR(INDEX('BLS OEWS May2025'!$B$3:$B$1396,MATCH($A465,'BLS OEWS May2025'!$A$3:$A$1396,0)),"")</f>
        <v>Septic Tank Servicers and Sewer Pipe Cleaners</v>
      </c>
      <c r="C465" s="0" t="str">
        <f aca="false">INDEX('SOC Summary'!$D$3:$D$774,MATCH($A465,'SOC Summary'!$A$3:$A$774,0))</f>
        <v>Production, construction and transportation</v>
      </c>
      <c r="D465" s="27" t="n">
        <f aca="false">INDEX('SOC Summary'!$H$3:$H$774,MATCH($A465,'SOC Summary'!$A$3:$A$774,0))</f>
        <v>0.11</v>
      </c>
      <c r="E465" s="24" t="n">
        <v>27660</v>
      </c>
      <c r="F465" s="24" t="n">
        <v>27900</v>
      </c>
      <c r="G465" s="24" t="n">
        <v>29050</v>
      </c>
      <c r="H465" s="24" t="n">
        <f aca="false">INDEX('SOC Summary'!$K$3:$K$774,MATCH($A465,'SOC Summary'!$A$3:$A$774,0))</f>
        <v>30650</v>
      </c>
      <c r="I465" s="24" t="n">
        <f aca="false">IF(ISNUMBER(E465),H465-E465,"")</f>
        <v>2990</v>
      </c>
      <c r="J465" s="31" t="n">
        <f aca="false">IF(AND(ISNUMBER(E465),E465&gt;0),(H465-E465)/E465,"")</f>
        <v>0.108098336948662</v>
      </c>
      <c r="K465" s="24" t="n">
        <f aca="false">IF(ISNUMBER(G465),H465-G465,"")</f>
        <v>1600</v>
      </c>
      <c r="L465" s="31" t="n">
        <f aca="false">IF(AND(ISNUMBER(G465),G465&gt;0),(H465-G465)/G465,"")</f>
        <v>0.0550774526678141</v>
      </c>
      <c r="M465" s="0" t="str">
        <f aca="false">INDEX('SOC Summary'!$L$3:$L$774,MATCH($A465,'SOC Summary'!$A$3:$A$774,0))</f>
        <v>Low</v>
      </c>
      <c r="X465" s="26" t="n">
        <f aca="false">_xlfn.RANK.AVG(D465,$D$5:$D$776,1)</f>
        <v>190</v>
      </c>
      <c r="Y465" s="26" t="n">
        <f aca="false">IF(L465="","",_xlfn.RANK.AVG(L465,$L$5:$L$776,1))</f>
        <v>623</v>
      </c>
    </row>
    <row r="466" customFormat="false" ht="15" hidden="false" customHeight="true" outlineLevel="0" collapsed="false">
      <c r="A466" s="0" t="s">
        <v>697</v>
      </c>
      <c r="B466" s="0" t="str">
        <f aca="false">IFERROR(INDEX('BLS OEWS May2025'!$B$3:$B$1396,MATCH($A466,'BLS OEWS May2025'!$A$3:$A$1396,0)),"")</f>
        <v>Social Science Research Assistants</v>
      </c>
      <c r="C466" s="0" t="str">
        <f aca="false">INDEX('SOC Summary'!$D$3:$D$774,MATCH($A466,'SOC Summary'!$A$3:$A$774,0))</f>
        <v>Life, physical, and social science</v>
      </c>
      <c r="D466" s="27" t="n">
        <f aca="false">INDEX('SOC Summary'!$H$3:$H$774,MATCH($A466,'SOC Summary'!$A$3:$A$774,0))</f>
        <v>0.55</v>
      </c>
      <c r="E466" s="24" t="n">
        <v>28720</v>
      </c>
      <c r="F466" s="24" t="n">
        <v>30890</v>
      </c>
      <c r="G466" s="24" t="n">
        <v>32940</v>
      </c>
      <c r="H466" s="24" t="n">
        <f aca="false">INDEX('SOC Summary'!$K$3:$K$774,MATCH($A466,'SOC Summary'!$A$3:$A$774,0))</f>
        <v>30640</v>
      </c>
      <c r="I466" s="24" t="n">
        <f aca="false">IF(ISNUMBER(E466),H466-E466,"")</f>
        <v>1920</v>
      </c>
      <c r="J466" s="31" t="n">
        <f aca="false">IF(AND(ISNUMBER(E466),E466&gt;0),(H466-E466)/E466,"")</f>
        <v>0.0668523676880223</v>
      </c>
      <c r="K466" s="24" t="n">
        <f aca="false">IF(ISNUMBER(G466),H466-G466,"")</f>
        <v>-2300</v>
      </c>
      <c r="L466" s="31" t="n">
        <f aca="false">IF(AND(ISNUMBER(G466),G466&gt;0),(H466-G466)/G466,"")</f>
        <v>-0.0698239222829387</v>
      </c>
      <c r="M466" s="0" t="str">
        <f aca="false">INDEX('SOC Summary'!$L$3:$L$774,MATCH($A466,'SOC Summary'!$A$3:$A$774,0))</f>
        <v>High</v>
      </c>
      <c r="X466" s="26" t="n">
        <f aca="false">_xlfn.RANK.AVG(D466,$D$5:$D$776,1)</f>
        <v>691</v>
      </c>
      <c r="Y466" s="26" t="n">
        <f aca="false">IF(L466="","",_xlfn.RANK.AVG(L466,$L$5:$L$776,1))</f>
        <v>119</v>
      </c>
    </row>
    <row r="467" customFormat="false" ht="15" hidden="false" customHeight="true" outlineLevel="0" collapsed="false">
      <c r="A467" s="0" t="s">
        <v>712</v>
      </c>
      <c r="B467" s="0" t="str">
        <f aca="false">IFERROR(INDEX('BLS OEWS May2025'!$B$3:$B$1396,MATCH($A467,'BLS OEWS May2025'!$A$3:$A$1396,0)),"")</f>
        <v>Occupational Health and Safety Technicians</v>
      </c>
      <c r="C467" s="0" t="str">
        <f aca="false">INDEX('SOC Summary'!$D$3:$D$774,MATCH($A467,'SOC Summary'!$A$3:$A$774,0))</f>
        <v>Life, physical, and social science</v>
      </c>
      <c r="D467" s="27" t="n">
        <f aca="false">INDEX('SOC Summary'!$H$3:$H$774,MATCH($A467,'SOC Summary'!$A$3:$A$774,0))</f>
        <v>0.42</v>
      </c>
      <c r="E467" s="24" t="n">
        <v>23670</v>
      </c>
      <c r="F467" s="24" t="n">
        <v>27270</v>
      </c>
      <c r="G467" s="24" t="n">
        <v>31450</v>
      </c>
      <c r="H467" s="24" t="n">
        <f aca="false">INDEX('SOC Summary'!$K$3:$K$774,MATCH($A467,'SOC Summary'!$A$3:$A$774,0))</f>
        <v>30590</v>
      </c>
      <c r="I467" s="24" t="n">
        <f aca="false">IF(ISNUMBER(E467),H467-E467,"")</f>
        <v>6920</v>
      </c>
      <c r="J467" s="31" t="n">
        <f aca="false">IF(AND(ISNUMBER(E467),E467&gt;0),(H467-E467)/E467,"")</f>
        <v>0.292353189691593</v>
      </c>
      <c r="K467" s="24" t="n">
        <f aca="false">IF(ISNUMBER(G467),H467-G467,"")</f>
        <v>-860</v>
      </c>
      <c r="L467" s="31" t="n">
        <f aca="false">IF(AND(ISNUMBER(G467),G467&gt;0),(H467-G467)/G467,"")</f>
        <v>-0.0273449920508744</v>
      </c>
      <c r="M467" s="0" t="str">
        <f aca="false">INDEX('SOC Summary'!$L$3:$L$774,MATCH($A467,'SOC Summary'!$A$3:$A$774,0))</f>
        <v>Elevated</v>
      </c>
      <c r="X467" s="26" t="n">
        <f aca="false">_xlfn.RANK.AVG(D467,$D$5:$D$776,1)</f>
        <v>552.5</v>
      </c>
      <c r="Y467" s="26" t="n">
        <f aca="false">IF(L467="","",_xlfn.RANK.AVG(L467,$L$5:$L$776,1))</f>
        <v>244</v>
      </c>
    </row>
    <row r="468" customFormat="false" ht="15" hidden="false" customHeight="true" outlineLevel="0" collapsed="false">
      <c r="A468" s="0" t="s">
        <v>1277</v>
      </c>
      <c r="B468" s="0" t="str">
        <f aca="false">IFERROR(INDEX('BLS OEWS May2025'!$B$3:$B$1396,MATCH($A468,'BLS OEWS May2025'!$A$3:$A$1396,0)),"")</f>
        <v>Athletic Trainers</v>
      </c>
      <c r="C468" s="0" t="str">
        <f aca="false">INDEX('SOC Summary'!$D$3:$D$774,MATCH($A468,'SOC Summary'!$A$3:$A$774,0))</f>
        <v>Health care</v>
      </c>
      <c r="D468" s="27" t="n">
        <f aca="false">INDEX('SOC Summary'!$H$3:$H$774,MATCH($A468,'SOC Summary'!$A$3:$A$774,0))</f>
        <v>0.39</v>
      </c>
      <c r="E468" s="24" t="n">
        <v>29720</v>
      </c>
      <c r="F468" s="24" t="n">
        <v>28480</v>
      </c>
      <c r="G468" s="24" t="n">
        <v>28950</v>
      </c>
      <c r="H468" s="24" t="n">
        <f aca="false">INDEX('SOC Summary'!$K$3:$K$774,MATCH($A468,'SOC Summary'!$A$3:$A$774,0))</f>
        <v>30500</v>
      </c>
      <c r="I468" s="24" t="n">
        <f aca="false">IF(ISNUMBER(E468),H468-E468,"")</f>
        <v>780</v>
      </c>
      <c r="J468" s="31" t="n">
        <f aca="false">IF(AND(ISNUMBER(E468),E468&gt;0),(H468-E468)/E468,"")</f>
        <v>0.0262449528936743</v>
      </c>
      <c r="K468" s="24" t="n">
        <f aca="false">IF(ISNUMBER(G468),H468-G468,"")</f>
        <v>1550</v>
      </c>
      <c r="L468" s="31" t="n">
        <f aca="false">IF(AND(ISNUMBER(G468),G468&gt;0),(H468-G468)/G468,"")</f>
        <v>0.0535405872193437</v>
      </c>
      <c r="M468" s="0" t="str">
        <f aca="false">INDEX('SOC Summary'!$L$3:$L$774,MATCH($A468,'SOC Summary'!$A$3:$A$774,0))</f>
        <v>Elevated</v>
      </c>
      <c r="X468" s="26" t="n">
        <f aca="false">_xlfn.RANK.AVG(D468,$D$5:$D$776,1)</f>
        <v>507</v>
      </c>
      <c r="Y468" s="26" t="n">
        <f aca="false">IF(L468="","",_xlfn.RANK.AVG(L468,$L$5:$L$776,1))</f>
        <v>617</v>
      </c>
    </row>
    <row r="469" customFormat="false" ht="15" hidden="false" customHeight="true" outlineLevel="0" collapsed="false">
      <c r="A469" s="0" t="s">
        <v>700</v>
      </c>
      <c r="B469" s="0" t="str">
        <f aca="false">IFERROR(INDEX('BLS OEWS May2025'!$B$3:$B$1396,MATCH($A469,'BLS OEWS May2025'!$A$3:$A$1396,0)),"")</f>
        <v>Forest and Conservation Technicians</v>
      </c>
      <c r="C469" s="0" t="str">
        <f aca="false">INDEX('SOC Summary'!$D$3:$D$774,MATCH($A469,'SOC Summary'!$A$3:$A$774,0))</f>
        <v>Life, physical, and social science</v>
      </c>
      <c r="D469" s="27" t="n">
        <f aca="false">INDEX('SOC Summary'!$H$3:$H$774,MATCH($A469,'SOC Summary'!$A$3:$A$774,0))</f>
        <v>0.29</v>
      </c>
      <c r="E469" s="24" t="n">
        <v>29120</v>
      </c>
      <c r="F469" s="24" t="n">
        <v>28740</v>
      </c>
      <c r="G469" s="24" t="n">
        <v>31080</v>
      </c>
      <c r="H469" s="24" t="n">
        <f aca="false">INDEX('SOC Summary'!$K$3:$K$774,MATCH($A469,'SOC Summary'!$A$3:$A$774,0))</f>
        <v>30410</v>
      </c>
      <c r="I469" s="24" t="n">
        <f aca="false">IF(ISNUMBER(E469),H469-E469,"")</f>
        <v>1290</v>
      </c>
      <c r="J469" s="31" t="n">
        <f aca="false">IF(AND(ISNUMBER(E469),E469&gt;0),(H469-E469)/E469,"")</f>
        <v>0.0442994505494506</v>
      </c>
      <c r="K469" s="24" t="n">
        <f aca="false">IF(ISNUMBER(G469),H469-G469,"")</f>
        <v>-670</v>
      </c>
      <c r="L469" s="31" t="n">
        <f aca="false">IF(AND(ISNUMBER(G469),G469&gt;0),(H469-G469)/G469,"")</f>
        <v>-0.0215572715572716</v>
      </c>
      <c r="M469" s="0" t="str">
        <f aca="false">INDEX('SOC Summary'!$L$3:$L$774,MATCH($A469,'SOC Summary'!$A$3:$A$774,0))</f>
        <v>Moderate</v>
      </c>
      <c r="X469" s="26" t="n">
        <f aca="false">_xlfn.RANK.AVG(D469,$D$5:$D$776,1)</f>
        <v>406.5</v>
      </c>
      <c r="Y469" s="26" t="n">
        <f aca="false">IF(L469="","",_xlfn.RANK.AVG(L469,$L$5:$L$776,1))</f>
        <v>269</v>
      </c>
    </row>
    <row r="470" customFormat="false" ht="15" hidden="false" customHeight="true" outlineLevel="0" collapsed="false">
      <c r="A470" s="0" t="s">
        <v>916</v>
      </c>
      <c r="B470" s="0" t="str">
        <f aca="false">IFERROR(INDEX('BLS OEWS May2025'!$B$3:$B$1396,MATCH($A470,'BLS OEWS May2025'!$A$3:$A$1396,0)),"")</f>
        <v>Special Education Teachers, Preschool</v>
      </c>
      <c r="C470" s="0" t="str">
        <f aca="false">INDEX('SOC Summary'!$D$3:$D$774,MATCH($A470,'SOC Summary'!$A$3:$A$774,0))</f>
        <v>Educational instruction</v>
      </c>
      <c r="D470" s="27" t="n">
        <f aca="false">INDEX('SOC Summary'!$H$3:$H$774,MATCH($A470,'SOC Summary'!$A$3:$A$774,0))</f>
        <v>0.21</v>
      </c>
      <c r="E470" s="24" t="n">
        <v>22970</v>
      </c>
      <c r="F470" s="24" t="n">
        <v>24850</v>
      </c>
      <c r="G470" s="24" t="n">
        <v>28200</v>
      </c>
      <c r="H470" s="24" t="n">
        <f aca="false">INDEX('SOC Summary'!$K$3:$K$774,MATCH($A470,'SOC Summary'!$A$3:$A$774,0))</f>
        <v>29510</v>
      </c>
      <c r="I470" s="24" t="n">
        <f aca="false">IF(ISNUMBER(E470),H470-E470,"")</f>
        <v>6540</v>
      </c>
      <c r="J470" s="31" t="n">
        <f aca="false">IF(AND(ISNUMBER(E470),E470&gt;0),(H470-E470)/E470,"")</f>
        <v>0.284719198955159</v>
      </c>
      <c r="K470" s="24" t="n">
        <f aca="false">IF(ISNUMBER(G470),H470-G470,"")</f>
        <v>1310</v>
      </c>
      <c r="L470" s="31" t="n">
        <f aca="false">IF(AND(ISNUMBER(G470),G470&gt;0),(H470-G470)/G470,"")</f>
        <v>0.0464539007092199</v>
      </c>
      <c r="M470" s="0" t="str">
        <f aca="false">INDEX('SOC Summary'!$L$3:$L$774,MATCH($A470,'SOC Summary'!$A$3:$A$774,0))</f>
        <v>Moderate</v>
      </c>
      <c r="X470" s="26" t="n">
        <f aca="false">_xlfn.RANK.AVG(D470,$D$5:$D$776,1)</f>
        <v>327</v>
      </c>
      <c r="Y470" s="26" t="n">
        <f aca="false">IF(L470="","",_xlfn.RANK.AVG(L470,$L$5:$L$776,1))</f>
        <v>594</v>
      </c>
    </row>
    <row r="471" customFormat="false" ht="15" hidden="false" customHeight="true" outlineLevel="0" collapsed="false">
      <c r="A471" s="0" t="s">
        <v>872</v>
      </c>
      <c r="B471" s="0" t="str">
        <f aca="false">IFERROR(INDEX('BLS OEWS May2025'!$B$3:$B$1396,MATCH($A471,'BLS OEWS May2025'!$A$3:$A$1396,0)),"")</f>
        <v>Communications Teachers, Postsecondary</v>
      </c>
      <c r="C471" s="0" t="str">
        <f aca="false">INDEX('SOC Summary'!$D$3:$D$774,MATCH($A471,'SOC Summary'!$A$3:$A$774,0))</f>
        <v>Educational instruction</v>
      </c>
      <c r="D471" s="27" t="n">
        <f aca="false">INDEX('SOC Summary'!$H$3:$H$774,MATCH($A471,'SOC Summary'!$A$3:$A$774,0))</f>
        <v>0.45</v>
      </c>
      <c r="E471" s="24" t="n">
        <v>27350</v>
      </c>
      <c r="F471" s="24" t="n">
        <v>28520</v>
      </c>
      <c r="G471" s="24" t="n">
        <v>29260</v>
      </c>
      <c r="H471" s="24" t="n">
        <f aca="false">INDEX('SOC Summary'!$K$3:$K$774,MATCH($A471,'SOC Summary'!$A$3:$A$774,0))</f>
        <v>29420</v>
      </c>
      <c r="I471" s="24" t="n">
        <f aca="false">IF(ISNUMBER(E471),H471-E471,"")</f>
        <v>2070</v>
      </c>
      <c r="J471" s="31" t="n">
        <f aca="false">IF(AND(ISNUMBER(E471),E471&gt;0),(H471-E471)/E471,"")</f>
        <v>0.0756855575868373</v>
      </c>
      <c r="K471" s="24" t="n">
        <f aca="false">IF(ISNUMBER(G471),H471-G471,"")</f>
        <v>160</v>
      </c>
      <c r="L471" s="31" t="n">
        <f aca="false">IF(AND(ISNUMBER(G471),G471&gt;0),(H471-G471)/G471,"")</f>
        <v>0.00546821599453178</v>
      </c>
      <c r="M471" s="0" t="str">
        <f aca="false">INDEX('SOC Summary'!$L$3:$L$774,MATCH($A471,'SOC Summary'!$A$3:$A$774,0))</f>
        <v>Elevated</v>
      </c>
      <c r="X471" s="26" t="n">
        <f aca="false">_xlfn.RANK.AVG(D471,$D$5:$D$776,1)</f>
        <v>597.5</v>
      </c>
      <c r="Y471" s="26" t="n">
        <f aca="false">IF(L471="","",_xlfn.RANK.AVG(L471,$L$5:$L$776,1))</f>
        <v>385</v>
      </c>
    </row>
    <row r="472" customFormat="false" ht="15" hidden="false" customHeight="true" outlineLevel="0" collapsed="false">
      <c r="A472" s="0" t="s">
        <v>2439</v>
      </c>
      <c r="B472" s="0" t="str">
        <f aca="false">IFERROR(INDEX('BLS OEWS May2025'!$B$3:$B$1396,MATCH($A472,'BLS OEWS May2025'!$A$3:$A$1396,0)),"")</f>
        <v>Power Plant Operators</v>
      </c>
      <c r="C472" s="0" t="str">
        <f aca="false">INDEX('SOC Summary'!$D$3:$D$774,MATCH($A472,'SOC Summary'!$A$3:$A$774,0))</f>
        <v>Production, construction and transportation</v>
      </c>
      <c r="D472" s="27" t="n">
        <f aca="false">INDEX('SOC Summary'!$H$3:$H$774,MATCH($A472,'SOC Summary'!$A$3:$A$774,0))</f>
        <v>0.126666666666667</v>
      </c>
      <c r="E472" s="24" t="n">
        <v>31590</v>
      </c>
      <c r="F472" s="24" t="n">
        <v>31490</v>
      </c>
      <c r="G472" s="24" t="n">
        <v>30720</v>
      </c>
      <c r="H472" s="24" t="n">
        <f aca="false">INDEX('SOC Summary'!$K$3:$K$774,MATCH($A472,'SOC Summary'!$A$3:$A$774,0))</f>
        <v>29320</v>
      </c>
      <c r="I472" s="24" t="n">
        <f aca="false">IF(ISNUMBER(E472),H472-E472,"")</f>
        <v>-2270</v>
      </c>
      <c r="J472" s="31" t="n">
        <f aca="false">IF(AND(ISNUMBER(E472),E472&gt;0),(H472-E472)/E472,"")</f>
        <v>-0.0718581829692941</v>
      </c>
      <c r="K472" s="24" t="n">
        <f aca="false">IF(ISNUMBER(G472),H472-G472,"")</f>
        <v>-1400</v>
      </c>
      <c r="L472" s="31" t="n">
        <f aca="false">IF(AND(ISNUMBER(G472),G472&gt;0),(H472-G472)/G472,"")</f>
        <v>-0.0455729166666667</v>
      </c>
      <c r="M472" s="0" t="str">
        <f aca="false">INDEX('SOC Summary'!$L$3:$L$774,MATCH($A472,'SOC Summary'!$A$3:$A$774,0))</f>
        <v>Low</v>
      </c>
      <c r="X472" s="26" t="n">
        <f aca="false">_xlfn.RANK.AVG(D472,$D$5:$D$776,1)</f>
        <v>216</v>
      </c>
      <c r="Y472" s="26" t="n">
        <f aca="false">IF(L472="","",_xlfn.RANK.AVG(L472,$L$5:$L$776,1))</f>
        <v>178</v>
      </c>
    </row>
    <row r="473" customFormat="false" ht="15" hidden="false" customHeight="true" outlineLevel="0" collapsed="false">
      <c r="A473" s="0" t="s">
        <v>451</v>
      </c>
      <c r="B473" s="0" t="str">
        <f aca="false">IFERROR(INDEX('BLS OEWS May2025'!$B$3:$B$1396,MATCH($A473,'BLS OEWS May2025'!$A$3:$A$1396,0)),"")</f>
        <v>Statisticians</v>
      </c>
      <c r="C473" s="0" t="str">
        <f aca="false">INDEX('SOC Summary'!$D$3:$D$774,MATCH($A473,'SOC Summary'!$A$3:$A$774,0))</f>
        <v>Computer and math</v>
      </c>
      <c r="D473" s="27" t="n">
        <f aca="false">INDEX('SOC Summary'!$H$3:$H$774,MATCH($A473,'SOC Summary'!$A$3:$A$774,0))</f>
        <v>0.595</v>
      </c>
      <c r="E473" s="24" t="n">
        <v>30780</v>
      </c>
      <c r="F473" s="24" t="n">
        <v>29950</v>
      </c>
      <c r="G473" s="24" t="n">
        <v>29800</v>
      </c>
      <c r="H473" s="24" t="n">
        <f aca="false">INDEX('SOC Summary'!$K$3:$K$774,MATCH($A473,'SOC Summary'!$A$3:$A$774,0))</f>
        <v>29030</v>
      </c>
      <c r="I473" s="24" t="n">
        <f aca="false">IF(ISNUMBER(E473),H473-E473,"")</f>
        <v>-1750</v>
      </c>
      <c r="J473" s="31" t="n">
        <f aca="false">IF(AND(ISNUMBER(E473),E473&gt;0),(H473-E473)/E473,"")</f>
        <v>-0.0568551007147498</v>
      </c>
      <c r="K473" s="24" t="n">
        <f aca="false">IF(ISNUMBER(G473),H473-G473,"")</f>
        <v>-770</v>
      </c>
      <c r="L473" s="31" t="n">
        <f aca="false">IF(AND(ISNUMBER(G473),G473&gt;0),(H473-G473)/G473,"")</f>
        <v>-0.0258389261744966</v>
      </c>
      <c r="M473" s="0" t="str">
        <f aca="false">INDEX('SOC Summary'!$L$3:$L$774,MATCH($A473,'SOC Summary'!$A$3:$A$774,0))</f>
        <v>High</v>
      </c>
      <c r="X473" s="26" t="n">
        <f aca="false">_xlfn.RANK.AVG(D473,$D$5:$D$776,1)</f>
        <v>726.5</v>
      </c>
      <c r="Y473" s="26" t="n">
        <f aca="false">IF(L473="","",_xlfn.RANK.AVG(L473,$L$5:$L$776,1))</f>
        <v>247</v>
      </c>
    </row>
    <row r="474" customFormat="false" ht="15" hidden="false" customHeight="true" outlineLevel="0" collapsed="false">
      <c r="A474" s="0" t="s">
        <v>1213</v>
      </c>
      <c r="B474" s="0" t="str">
        <f aca="false">IFERROR(INDEX('BLS OEWS May2025'!$B$3:$B$1396,MATCH($A474,'BLS OEWS May2025'!$A$3:$A$1396,0)),"")</f>
        <v>Healthcare Diagnosing or Treating Practitioners, All Other</v>
      </c>
      <c r="C474" s="0" t="str">
        <f aca="false">INDEX('SOC Summary'!$D$3:$D$774,MATCH($A474,'SOC Summary'!$A$3:$A$774,0))</f>
        <v>Health care</v>
      </c>
      <c r="D474" s="27" t="n">
        <f aca="false">INDEX('SOC Summary'!$H$3:$H$774,MATCH($A474,'SOC Summary'!$A$3:$A$774,0))</f>
        <v>0.35</v>
      </c>
      <c r="E474" s="24" t="n">
        <v>30080</v>
      </c>
      <c r="F474" s="24" t="n">
        <v>31100</v>
      </c>
      <c r="G474" s="24" t="n">
        <v>30870</v>
      </c>
      <c r="H474" s="24" t="n">
        <f aca="false">INDEX('SOC Summary'!$K$3:$K$774,MATCH($A474,'SOC Summary'!$A$3:$A$774,0))</f>
        <v>28630</v>
      </c>
      <c r="I474" s="24" t="n">
        <f aca="false">IF(ISNUMBER(E474),H474-E474,"")</f>
        <v>-1450</v>
      </c>
      <c r="J474" s="31" t="n">
        <f aca="false">IF(AND(ISNUMBER(E474),E474&gt;0),(H474-E474)/E474,"")</f>
        <v>-0.0482047872340426</v>
      </c>
      <c r="K474" s="24" t="n">
        <f aca="false">IF(ISNUMBER(G474),H474-G474,"")</f>
        <v>-2240</v>
      </c>
      <c r="L474" s="31" t="n">
        <f aca="false">IF(AND(ISNUMBER(G474),G474&gt;0),(H474-G474)/G474,"")</f>
        <v>-0.072562358276644</v>
      </c>
      <c r="M474" s="0" t="str">
        <f aca="false">INDEX('SOC Summary'!$L$3:$L$774,MATCH($A474,'SOC Summary'!$A$3:$A$774,0))</f>
        <v>Elevated</v>
      </c>
      <c r="X474" s="26" t="n">
        <f aca="false">_xlfn.RANK.AVG(D474,$D$5:$D$776,1)</f>
        <v>465.5</v>
      </c>
      <c r="Y474" s="26" t="n">
        <f aca="false">IF(L474="","",_xlfn.RANK.AVG(L474,$L$5:$L$776,1))</f>
        <v>113</v>
      </c>
    </row>
    <row r="475" customFormat="false" ht="15" hidden="false" customHeight="true" outlineLevel="0" collapsed="false">
      <c r="A475" s="0" t="s">
        <v>1588</v>
      </c>
      <c r="B475" s="0" t="str">
        <f aca="false">IFERROR(INDEX('BLS OEWS May2025'!$B$3:$B$1396,MATCH($A475,'BLS OEWS May2025'!$A$3:$A$1396,0)),"")</f>
        <v>Baggage Porters and Bellhops</v>
      </c>
      <c r="C475" s="0" t="str">
        <f aca="false">INDEX('SOC Summary'!$D$3:$D$774,MATCH($A475,'SOC Summary'!$A$3:$A$774,0))</f>
        <v>Services and other</v>
      </c>
      <c r="D475" s="27" t="n">
        <f aca="false">INDEX('SOC Summary'!$H$3:$H$774,MATCH($A475,'SOC Summary'!$A$3:$A$774,0))</f>
        <v>0.23</v>
      </c>
      <c r="E475" s="24" t="n">
        <v>26520</v>
      </c>
      <c r="F475" s="24" t="n">
        <v>28780</v>
      </c>
      <c r="G475" s="24" t="n">
        <v>31220</v>
      </c>
      <c r="H475" s="24" t="n">
        <f aca="false">INDEX('SOC Summary'!$K$3:$K$774,MATCH($A475,'SOC Summary'!$A$3:$A$774,0))</f>
        <v>28510</v>
      </c>
      <c r="I475" s="24" t="n">
        <f aca="false">IF(ISNUMBER(E475),H475-E475,"")</f>
        <v>1990</v>
      </c>
      <c r="J475" s="31" t="n">
        <f aca="false">IF(AND(ISNUMBER(E475),E475&gt;0),(H475-E475)/E475,"")</f>
        <v>0.0750377073906486</v>
      </c>
      <c r="K475" s="24" t="n">
        <f aca="false">IF(ISNUMBER(G475),H475-G475,"")</f>
        <v>-2710</v>
      </c>
      <c r="L475" s="31" t="n">
        <f aca="false">IF(AND(ISNUMBER(G475),G475&gt;0),(H475-G475)/G475,"")</f>
        <v>-0.08680333119795</v>
      </c>
      <c r="M475" s="0" t="str">
        <f aca="false">INDEX('SOC Summary'!$L$3:$L$774,MATCH($A475,'SOC Summary'!$A$3:$A$774,0))</f>
        <v>Moderate</v>
      </c>
      <c r="X475" s="26" t="n">
        <f aca="false">_xlfn.RANK.AVG(D475,$D$5:$D$776,1)</f>
        <v>347.5</v>
      </c>
      <c r="Y475" s="26" t="n">
        <f aca="false">IF(L475="","",_xlfn.RANK.AVG(L475,$L$5:$L$776,1))</f>
        <v>91</v>
      </c>
    </row>
    <row r="476" customFormat="false" ht="15" hidden="false" customHeight="true" outlineLevel="0" collapsed="false">
      <c r="A476" s="0" t="s">
        <v>2518</v>
      </c>
      <c r="B476" s="0" t="str">
        <f aca="false">IFERROR(INDEX('BLS OEWS May2025'!$B$3:$B$1396,MATCH($A476,'BLS OEWS May2025'!$A$3:$A$1396,0)),"")</f>
        <v>Computer Numerically Controlled Tool Programmers</v>
      </c>
      <c r="C476" s="0" t="str">
        <f aca="false">INDEX('SOC Summary'!$D$3:$D$774,MATCH($A476,'SOC Summary'!$A$3:$A$774,0))</f>
        <v>Production, construction and transportation</v>
      </c>
      <c r="D476" s="27" t="n">
        <f aca="false">INDEX('SOC Summary'!$H$3:$H$774,MATCH($A476,'SOC Summary'!$A$3:$A$774,0))</f>
        <v>0.42</v>
      </c>
      <c r="E476" s="24" t="n">
        <v>28120</v>
      </c>
      <c r="F476" s="24" t="n">
        <v>28030</v>
      </c>
      <c r="G476" s="24" t="n">
        <v>28230</v>
      </c>
      <c r="H476" s="24" t="n">
        <f aca="false">INDEX('SOC Summary'!$K$3:$K$774,MATCH($A476,'SOC Summary'!$A$3:$A$774,0))</f>
        <v>28500</v>
      </c>
      <c r="I476" s="24" t="n">
        <f aca="false">IF(ISNUMBER(E476),H476-E476,"")</f>
        <v>380</v>
      </c>
      <c r="J476" s="31" t="n">
        <f aca="false">IF(AND(ISNUMBER(E476),E476&gt;0),(H476-E476)/E476,"")</f>
        <v>0.0135135135135135</v>
      </c>
      <c r="K476" s="24" t="n">
        <f aca="false">IF(ISNUMBER(G476),H476-G476,"")</f>
        <v>270</v>
      </c>
      <c r="L476" s="31" t="n">
        <f aca="false">IF(AND(ISNUMBER(G476),G476&gt;0),(H476-G476)/G476,"")</f>
        <v>0.00956429330499469</v>
      </c>
      <c r="M476" s="0" t="str">
        <f aca="false">INDEX('SOC Summary'!$L$3:$L$774,MATCH($A476,'SOC Summary'!$A$3:$A$774,0))</f>
        <v>Elevated</v>
      </c>
      <c r="X476" s="26" t="n">
        <f aca="false">_xlfn.RANK.AVG(D476,$D$5:$D$776,1)</f>
        <v>552.5</v>
      </c>
      <c r="Y476" s="26" t="n">
        <f aca="false">IF(L476="","",_xlfn.RANK.AVG(L476,$L$5:$L$776,1))</f>
        <v>409</v>
      </c>
    </row>
    <row r="477" customFormat="false" ht="15" hidden="false" customHeight="true" outlineLevel="0" collapsed="false">
      <c r="A477" s="0" t="s">
        <v>2047</v>
      </c>
      <c r="B477" s="0" t="str">
        <f aca="false">IFERROR(INDEX('BLS OEWS May2025'!$B$3:$B$1396,MATCH($A477,'BLS OEWS May2025'!$A$3:$A$1396,0)),"")</f>
        <v>Miscellaneous Construction and Related Workers</v>
      </c>
      <c r="C477" s="0" t="str">
        <f aca="false">INDEX('SOC Summary'!$D$3:$D$774,MATCH($A477,'SOC Summary'!$A$3:$A$774,0))</f>
        <v>Production, construction and transportation</v>
      </c>
      <c r="D477" s="27" t="n">
        <f aca="false">INDEX('SOC Summary'!$H$3:$H$774,MATCH($A477,'SOC Summary'!$A$3:$A$774,0))</f>
        <v>0.145</v>
      </c>
      <c r="E477" s="24" t="n">
        <v>29880</v>
      </c>
      <c r="F477" s="24" t="n">
        <v>28930</v>
      </c>
      <c r="G477" s="24" t="n">
        <v>33530</v>
      </c>
      <c r="H477" s="24" t="n">
        <f aca="false">INDEX('SOC Summary'!$K$3:$K$774,MATCH($A477,'SOC Summary'!$A$3:$A$774,0))</f>
        <v>28380</v>
      </c>
      <c r="I477" s="24" t="n">
        <f aca="false">IF(ISNUMBER(E477),H477-E477,"")</f>
        <v>-1500</v>
      </c>
      <c r="J477" s="31" t="n">
        <f aca="false">IF(AND(ISNUMBER(E477),E477&gt;0),(H477-E477)/E477,"")</f>
        <v>-0.0502008032128514</v>
      </c>
      <c r="K477" s="24" t="n">
        <f aca="false">IF(ISNUMBER(G477),H477-G477,"")</f>
        <v>-5150</v>
      </c>
      <c r="L477" s="31" t="n">
        <f aca="false">IF(AND(ISNUMBER(G477),G477&gt;0),(H477-G477)/G477,"")</f>
        <v>-0.15359379660006</v>
      </c>
      <c r="M477" s="0" t="str">
        <f aca="false">INDEX('SOC Summary'!$L$3:$L$774,MATCH($A477,'SOC Summary'!$A$3:$A$774,0))</f>
        <v>Low</v>
      </c>
      <c r="X477" s="26" t="n">
        <f aca="false">_xlfn.RANK.AVG(D477,$D$5:$D$776,1)</f>
        <v>244</v>
      </c>
      <c r="Y477" s="26" t="n">
        <f aca="false">IF(L477="","",_xlfn.RANK.AVG(L477,$L$5:$L$776,1))</f>
        <v>30</v>
      </c>
    </row>
    <row r="478" customFormat="false" ht="15" hidden="false" customHeight="true" outlineLevel="0" collapsed="false">
      <c r="A478" s="0" t="s">
        <v>2443</v>
      </c>
      <c r="B478" s="0" t="str">
        <f aca="false">IFERROR(INDEX('BLS OEWS May2025'!$B$3:$B$1396,MATCH($A478,'BLS OEWS May2025'!$A$3:$A$1396,0)),"")</f>
        <v>Stationary Engineers and Boiler Operators</v>
      </c>
      <c r="C478" s="0" t="str">
        <f aca="false">INDEX('SOC Summary'!$D$3:$D$774,MATCH($A478,'SOC Summary'!$A$3:$A$774,0))</f>
        <v>Production, construction and transportation</v>
      </c>
      <c r="D478" s="27" t="n">
        <f aca="false">INDEX('SOC Summary'!$H$3:$H$774,MATCH($A478,'SOC Summary'!$A$3:$A$774,0))</f>
        <v>0.18</v>
      </c>
      <c r="E478" s="24" t="n">
        <v>31470</v>
      </c>
      <c r="F478" s="24" t="n">
        <v>33840</v>
      </c>
      <c r="G478" s="24" t="n">
        <v>30780</v>
      </c>
      <c r="H478" s="24" t="n">
        <f aca="false">INDEX('SOC Summary'!$K$3:$K$774,MATCH($A478,'SOC Summary'!$A$3:$A$774,0))</f>
        <v>28250</v>
      </c>
      <c r="I478" s="24" t="n">
        <f aca="false">IF(ISNUMBER(E478),H478-E478,"")</f>
        <v>-3220</v>
      </c>
      <c r="J478" s="31" t="n">
        <f aca="false">IF(AND(ISNUMBER(E478),E478&gt;0),(H478-E478)/E478,"")</f>
        <v>-0.102319669526533</v>
      </c>
      <c r="K478" s="24" t="n">
        <f aca="false">IF(ISNUMBER(G478),H478-G478,"")</f>
        <v>-2530</v>
      </c>
      <c r="L478" s="31" t="n">
        <f aca="false">IF(AND(ISNUMBER(G478),G478&gt;0),(H478-G478)/G478,"")</f>
        <v>-0.0821962313190383</v>
      </c>
      <c r="M478" s="0" t="str">
        <f aca="false">INDEX('SOC Summary'!$L$3:$L$774,MATCH($A478,'SOC Summary'!$A$3:$A$774,0))</f>
        <v>Low</v>
      </c>
      <c r="X478" s="26" t="n">
        <f aca="false">_xlfn.RANK.AVG(D478,$D$5:$D$776,1)</f>
        <v>287.5</v>
      </c>
      <c r="Y478" s="26" t="n">
        <f aca="false">IF(L478="","",_xlfn.RANK.AVG(L478,$L$5:$L$776,1))</f>
        <v>98</v>
      </c>
    </row>
    <row r="479" customFormat="false" ht="15" hidden="false" customHeight="true" outlineLevel="0" collapsed="false">
      <c r="A479" s="0" t="s">
        <v>1191</v>
      </c>
      <c r="B479" s="0" t="str">
        <f aca="false">IFERROR(INDEX('BLS OEWS May2025'!$B$3:$B$1396,MATCH($A479,'BLS OEWS May2025'!$A$3:$A$1396,0)),"")</f>
        <v>Psychiatrists</v>
      </c>
      <c r="C479" s="0" t="str">
        <f aca="false">INDEX('SOC Summary'!$D$3:$D$774,MATCH($A479,'SOC Summary'!$A$3:$A$774,0))</f>
        <v>Health care</v>
      </c>
      <c r="D479" s="27" t="n">
        <f aca="false">INDEX('SOC Summary'!$H$3:$H$774,MATCH($A479,'SOC Summary'!$A$3:$A$774,0))</f>
        <v>0.41</v>
      </c>
      <c r="E479" s="24" t="n">
        <v>26500</v>
      </c>
      <c r="F479" s="24" t="n">
        <v>24830</v>
      </c>
      <c r="G479" s="24" t="n">
        <v>24800</v>
      </c>
      <c r="H479" s="24" t="n">
        <f aca="false">INDEX('SOC Summary'!$K$3:$K$774,MATCH($A479,'SOC Summary'!$A$3:$A$774,0))</f>
        <v>27980</v>
      </c>
      <c r="I479" s="24" t="n">
        <f aca="false">IF(ISNUMBER(E479),H479-E479,"")</f>
        <v>1480</v>
      </c>
      <c r="J479" s="31" t="n">
        <f aca="false">IF(AND(ISNUMBER(E479),E479&gt;0),(H479-E479)/E479,"")</f>
        <v>0.0558490566037736</v>
      </c>
      <c r="K479" s="24" t="n">
        <f aca="false">IF(ISNUMBER(G479),H479-G479,"")</f>
        <v>3180</v>
      </c>
      <c r="L479" s="31" t="n">
        <f aca="false">IF(AND(ISNUMBER(G479),G479&gt;0),(H479-G479)/G479,"")</f>
        <v>0.128225806451613</v>
      </c>
      <c r="M479" s="0" t="str">
        <f aca="false">INDEX('SOC Summary'!$L$3:$L$774,MATCH($A479,'SOC Summary'!$A$3:$A$774,0))</f>
        <v>Elevated</v>
      </c>
      <c r="X479" s="26" t="n">
        <f aca="false">_xlfn.RANK.AVG(D479,$D$5:$D$776,1)</f>
        <v>534</v>
      </c>
      <c r="Y479" s="26" t="n">
        <f aca="false">IF(L479="","",_xlfn.RANK.AVG(L479,$L$5:$L$776,1))</f>
        <v>734</v>
      </c>
    </row>
    <row r="480" customFormat="false" ht="15" hidden="false" customHeight="true" outlineLevel="0" collapsed="false">
      <c r="A480" s="0" t="s">
        <v>379</v>
      </c>
      <c r="B480" s="0" t="str">
        <f aca="false">IFERROR(INDEX('BLS OEWS May2025'!$B$3:$B$1396,MATCH($A480,'BLS OEWS May2025'!$A$3:$A$1396,0)),"")</f>
        <v>Credit Counselors</v>
      </c>
      <c r="C480" s="0" t="str">
        <f aca="false">INDEX('SOC Summary'!$D$3:$D$774,MATCH($A480,'SOC Summary'!$A$3:$A$774,0))</f>
        <v>Business and finance</v>
      </c>
      <c r="D480" s="27" t="n">
        <f aca="false">INDEX('SOC Summary'!$H$3:$H$774,MATCH($A480,'SOC Summary'!$A$3:$A$774,0))</f>
        <v>0.69</v>
      </c>
      <c r="E480" s="24" t="n">
        <v>29090</v>
      </c>
      <c r="F480" s="24" t="n">
        <v>27950</v>
      </c>
      <c r="G480" s="24" t="n">
        <v>28110</v>
      </c>
      <c r="H480" s="24" t="n">
        <f aca="false">INDEX('SOC Summary'!$K$3:$K$774,MATCH($A480,'SOC Summary'!$A$3:$A$774,0))</f>
        <v>27770</v>
      </c>
      <c r="I480" s="24" t="n">
        <f aca="false">IF(ISNUMBER(E480),H480-E480,"")</f>
        <v>-1320</v>
      </c>
      <c r="J480" s="31" t="n">
        <f aca="false">IF(AND(ISNUMBER(E480),E480&gt;0),(H480-E480)/E480,"")</f>
        <v>-0.0453764180130629</v>
      </c>
      <c r="K480" s="41" t="n">
        <f aca="false">IF(ISNUMBER(G480),H480-G480,"")</f>
        <v>-340</v>
      </c>
      <c r="L480" s="31" t="n">
        <f aca="false">IF(AND(ISNUMBER(G480),G480&gt;0),(H480-G480)/G480,"")</f>
        <v>-0.0120953397367485</v>
      </c>
      <c r="M480" s="0" t="str">
        <f aca="false">INDEX('SOC Summary'!$L$3:$L$774,MATCH($A480,'SOC Summary'!$A$3:$A$774,0))</f>
        <v>High</v>
      </c>
      <c r="X480" s="26" t="n">
        <f aca="false">_xlfn.RANK.AVG(D480,$D$5:$D$776,1)</f>
        <v>759</v>
      </c>
      <c r="Y480" s="26" t="n">
        <f aca="false">IF(L480="","",_xlfn.RANK.AVG(L480,$L$5:$L$776,1))</f>
        <v>311</v>
      </c>
    </row>
    <row r="481" customFormat="false" ht="15" hidden="false" customHeight="true" outlineLevel="0" collapsed="false">
      <c r="A481" s="0" t="s">
        <v>2171</v>
      </c>
      <c r="B481" s="0" t="str">
        <f aca="false">IFERROR(INDEX('BLS OEWS May2025'!$B$3:$B$1396,MATCH($A481,'BLS OEWS May2025'!$A$3:$A$1396,0)),"")</f>
        <v>Mechanical Door Repairers</v>
      </c>
      <c r="C481" s="0" t="str">
        <f aca="false">INDEX('SOC Summary'!$D$3:$D$774,MATCH($A481,'SOC Summary'!$A$3:$A$774,0))</f>
        <v>Services and other</v>
      </c>
      <c r="D481" s="27" t="n">
        <f aca="false">INDEX('SOC Summary'!$H$3:$H$774,MATCH($A481,'SOC Summary'!$A$3:$A$774,0))</f>
        <v>0.07</v>
      </c>
      <c r="E481" s="24" t="n">
        <v>27330</v>
      </c>
      <c r="F481" s="24" t="n">
        <v>27800</v>
      </c>
      <c r="G481" s="24" t="n">
        <v>27970</v>
      </c>
      <c r="H481" s="24" t="n">
        <f aca="false">INDEX('SOC Summary'!$K$3:$K$774,MATCH($A481,'SOC Summary'!$A$3:$A$774,0))</f>
        <v>27120</v>
      </c>
      <c r="I481" s="24" t="n">
        <f aca="false">IF(ISNUMBER(E481),H481-E481,"")</f>
        <v>-210</v>
      </c>
      <c r="J481" s="31" t="n">
        <f aca="false">IF(AND(ISNUMBER(E481),E481&gt;0),(H481-E481)/E481,"")</f>
        <v>-0.00768386388583974</v>
      </c>
      <c r="K481" s="24" t="n">
        <f aca="false">IF(ISNUMBER(G481),H481-G481,"")</f>
        <v>-850</v>
      </c>
      <c r="L481" s="31" t="n">
        <f aca="false">IF(AND(ISNUMBER(G481),G481&gt;0),(H481-G481)/G481,"")</f>
        <v>-0.0303897032534859</v>
      </c>
      <c r="M481" s="0" t="str">
        <f aca="false">INDEX('SOC Summary'!$L$3:$L$774,MATCH($A481,'SOC Summary'!$A$3:$A$774,0))</f>
        <v>Low</v>
      </c>
      <c r="X481" s="26" t="n">
        <f aca="false">_xlfn.RANK.AVG(D481,$D$5:$D$776,1)</f>
        <v>131.5</v>
      </c>
      <c r="Y481" s="26" t="n">
        <f aca="false">IF(L481="","",_xlfn.RANK.AVG(L481,$L$5:$L$776,1))</f>
        <v>236</v>
      </c>
    </row>
    <row r="482" customFormat="false" ht="15" hidden="false" customHeight="true" outlineLevel="0" collapsed="false">
      <c r="A482" s="0" t="s">
        <v>2651</v>
      </c>
      <c r="B482" s="0" t="str">
        <f aca="false">IFERROR(INDEX('BLS OEWS May2025'!$B$3:$B$1396,MATCH($A482,'BLS OEWS May2025'!$A$3:$A$1396,0)),"")</f>
        <v>Passenger Attendants</v>
      </c>
      <c r="C482" s="0" t="str">
        <f aca="false">INDEX('SOC Summary'!$D$3:$D$774,MATCH($A482,'SOC Summary'!$A$3:$A$774,0))</f>
        <v>Production, construction and transportation</v>
      </c>
      <c r="D482" s="27" t="n">
        <f aca="false">INDEX('SOC Summary'!$H$3:$H$774,MATCH($A482,'SOC Summary'!$A$3:$A$774,0))</f>
        <v>0.12</v>
      </c>
      <c r="E482" s="24" t="n">
        <v>13200</v>
      </c>
      <c r="F482" s="24" t="n">
        <v>20190</v>
      </c>
      <c r="G482" s="24" t="n">
        <v>25340</v>
      </c>
      <c r="H482" s="24" t="n">
        <f aca="false">INDEX('SOC Summary'!$K$3:$K$774,MATCH($A482,'SOC Summary'!$A$3:$A$774,0))</f>
        <v>27110</v>
      </c>
      <c r="I482" s="24" t="n">
        <f aca="false">IF(ISNUMBER(E482),H482-E482,"")</f>
        <v>13910</v>
      </c>
      <c r="J482" s="31" t="n">
        <f aca="false">IF(AND(ISNUMBER(E482),E482&gt;0),(H482-E482)/E482,"")</f>
        <v>1.05378787878788</v>
      </c>
      <c r="K482" s="24" t="n">
        <f aca="false">IF(ISNUMBER(G482),H482-G482,"")</f>
        <v>1770</v>
      </c>
      <c r="L482" s="31" t="n">
        <f aca="false">IF(AND(ISNUMBER(G482),G482&gt;0),(H482-G482)/G482,"")</f>
        <v>0.0698500394632991</v>
      </c>
      <c r="M482" s="0" t="str">
        <f aca="false">INDEX('SOC Summary'!$L$3:$L$774,MATCH($A482,'SOC Summary'!$A$3:$A$774,0))</f>
        <v>Low</v>
      </c>
      <c r="X482" s="26" t="n">
        <f aca="false">_xlfn.RANK.AVG(D482,$D$5:$D$776,1)</f>
        <v>207</v>
      </c>
      <c r="Y482" s="26" t="n">
        <f aca="false">IF(L482="","",_xlfn.RANK.AVG(L482,$L$5:$L$776,1))</f>
        <v>667</v>
      </c>
    </row>
    <row r="483" customFormat="false" ht="15" hidden="false" customHeight="true" outlineLevel="0" collapsed="false">
      <c r="A483" s="0" t="s">
        <v>1500</v>
      </c>
      <c r="B483" s="0" t="str">
        <f aca="false">IFERROR(INDEX('BLS OEWS May2025'!$B$3:$B$1396,MATCH($A483,'BLS OEWS May2025'!$A$3:$A$1396,0)),"")</f>
        <v>Pesticide Handlers, Sprayers, and Applicators, Vegetation</v>
      </c>
      <c r="C483" s="0" t="str">
        <f aca="false">INDEX('SOC Summary'!$D$3:$D$774,MATCH($A483,'SOC Summary'!$A$3:$A$774,0))</f>
        <v>Services and other</v>
      </c>
      <c r="D483" s="27" t="n">
        <f aca="false">INDEX('SOC Summary'!$H$3:$H$774,MATCH($A483,'SOC Summary'!$A$3:$A$774,0))</f>
        <v>0.05</v>
      </c>
      <c r="E483" s="24" t="n">
        <v>22740</v>
      </c>
      <c r="F483" s="24" t="n">
        <v>23520</v>
      </c>
      <c r="G483" s="24" t="n">
        <v>25200</v>
      </c>
      <c r="H483" s="24" t="n">
        <f aca="false">INDEX('SOC Summary'!$K$3:$K$774,MATCH($A483,'SOC Summary'!$A$3:$A$774,0))</f>
        <v>27050</v>
      </c>
      <c r="I483" s="24" t="n">
        <f aca="false">IF(ISNUMBER(E483),H483-E483,"")</f>
        <v>4310</v>
      </c>
      <c r="J483" s="31" t="n">
        <f aca="false">IF(AND(ISNUMBER(E483),E483&gt;0),(H483-E483)/E483,"")</f>
        <v>0.189533861037819</v>
      </c>
      <c r="K483" s="24" t="n">
        <f aca="false">IF(ISNUMBER(G483),H483-G483,"")</f>
        <v>1850</v>
      </c>
      <c r="L483" s="31" t="n">
        <f aca="false">IF(AND(ISNUMBER(G483),G483&gt;0),(H483-G483)/G483,"")</f>
        <v>0.0734126984126984</v>
      </c>
      <c r="M483" s="0" t="str">
        <f aca="false">INDEX('SOC Summary'!$L$3:$L$774,MATCH($A483,'SOC Summary'!$A$3:$A$774,0))</f>
        <v>Low</v>
      </c>
      <c r="X483" s="26" t="n">
        <f aca="false">_xlfn.RANK.AVG(D483,$D$5:$D$776,1)</f>
        <v>106.5</v>
      </c>
      <c r="Y483" s="26" t="n">
        <f aca="false">IF(L483="","",_xlfn.RANK.AVG(L483,$L$5:$L$776,1))</f>
        <v>676</v>
      </c>
    </row>
    <row r="484" customFormat="false" ht="15" hidden="false" customHeight="true" outlineLevel="0" collapsed="false">
      <c r="A484" s="0" t="s">
        <v>1193</v>
      </c>
      <c r="B484" s="0" t="str">
        <f aca="false">IFERROR(INDEX('BLS OEWS May2025'!$B$3:$B$1396,MATCH($A484,'BLS OEWS May2025'!$A$3:$A$1396,0)),"")</f>
        <v>Radiologists</v>
      </c>
      <c r="C484" s="0" t="str">
        <f aca="false">INDEX('SOC Summary'!$D$3:$D$774,MATCH($A484,'SOC Summary'!$A$3:$A$774,0))</f>
        <v>Health care</v>
      </c>
      <c r="D484" s="27" t="n">
        <f aca="false">INDEX('SOC Summary'!$H$3:$H$774,MATCH($A484,'SOC Summary'!$A$3:$A$774,0))</f>
        <v>0.41</v>
      </c>
      <c r="E484" s="24" t="n">
        <v>29250</v>
      </c>
      <c r="F484" s="24" t="n">
        <v>31960</v>
      </c>
      <c r="G484" s="24" t="n">
        <v>26290</v>
      </c>
      <c r="H484" s="24" t="n">
        <f aca="false">INDEX('SOC Summary'!$K$3:$K$774,MATCH($A484,'SOC Summary'!$A$3:$A$774,0))</f>
        <v>26770</v>
      </c>
      <c r="I484" s="24" t="n">
        <f aca="false">IF(ISNUMBER(E484),H484-E484,"")</f>
        <v>-2480</v>
      </c>
      <c r="J484" s="31" t="n">
        <f aca="false">IF(AND(ISNUMBER(E484),E484&gt;0),(H484-E484)/E484,"")</f>
        <v>-0.0847863247863248</v>
      </c>
      <c r="K484" s="24" t="n">
        <f aca="false">IF(ISNUMBER(G484),H484-G484,"")</f>
        <v>480</v>
      </c>
      <c r="L484" s="31" t="n">
        <f aca="false">IF(AND(ISNUMBER(G484),G484&gt;0),(H484-G484)/G484,"")</f>
        <v>0.0182578927348802</v>
      </c>
      <c r="M484" s="0" t="str">
        <f aca="false">INDEX('SOC Summary'!$L$3:$L$774,MATCH($A484,'SOC Summary'!$A$3:$A$774,0))</f>
        <v>Elevated</v>
      </c>
      <c r="X484" s="26" t="n">
        <f aca="false">_xlfn.RANK.AVG(D484,$D$5:$D$776,1)</f>
        <v>534</v>
      </c>
      <c r="Y484" s="26" t="n">
        <f aca="false">IF(L484="","",_xlfn.RANK.AVG(L484,$L$5:$L$776,1))</f>
        <v>458</v>
      </c>
    </row>
    <row r="485" customFormat="false" ht="15" hidden="false" customHeight="true" outlineLevel="0" collapsed="false">
      <c r="A485" s="0" t="s">
        <v>442</v>
      </c>
      <c r="B485" s="0" t="str">
        <f aca="false">IFERROR(INDEX('BLS OEWS May2025'!$B$3:$B$1396,MATCH($A485,'BLS OEWS May2025'!$A$3:$A$1396,0)),"")</f>
        <v>Actuaries</v>
      </c>
      <c r="C485" s="0" t="str">
        <f aca="false">INDEX('SOC Summary'!$D$3:$D$774,MATCH($A485,'SOC Summary'!$A$3:$A$774,0))</f>
        <v>Computer and math</v>
      </c>
      <c r="D485" s="27" t="n">
        <f aca="false">INDEX('SOC Summary'!$H$3:$H$774,MATCH($A485,'SOC Summary'!$A$3:$A$774,0))</f>
        <v>0.5</v>
      </c>
      <c r="E485" s="24" t="n">
        <v>25010</v>
      </c>
      <c r="F485" s="24" t="n">
        <v>25470</v>
      </c>
      <c r="G485" s="24" t="n">
        <v>28340</v>
      </c>
      <c r="H485" s="24" t="n">
        <f aca="false">INDEX('SOC Summary'!$K$3:$K$774,MATCH($A485,'SOC Summary'!$A$3:$A$774,0))</f>
        <v>26670</v>
      </c>
      <c r="I485" s="24" t="n">
        <f aca="false">IF(ISNUMBER(E485),H485-E485,"")</f>
        <v>1660</v>
      </c>
      <c r="J485" s="31" t="n">
        <f aca="false">IF(AND(ISNUMBER(E485),E485&gt;0),(H485-E485)/E485,"")</f>
        <v>0.0663734506197521</v>
      </c>
      <c r="K485" s="24" t="n">
        <f aca="false">IF(ISNUMBER(G485),H485-G485,"")</f>
        <v>-1670</v>
      </c>
      <c r="L485" s="31" t="n">
        <f aca="false">IF(AND(ISNUMBER(G485),G485&gt;0),(H485-G485)/G485,"")</f>
        <v>-0.0589273112208892</v>
      </c>
      <c r="M485" s="0" t="str">
        <f aca="false">INDEX('SOC Summary'!$L$3:$L$774,MATCH($A485,'SOC Summary'!$A$3:$A$774,0))</f>
        <v>High</v>
      </c>
      <c r="X485" s="26" t="n">
        <f aca="false">_xlfn.RANK.AVG(D485,$D$5:$D$776,1)</f>
        <v>654</v>
      </c>
      <c r="Y485" s="26" t="n">
        <f aca="false">IF(L485="","",_xlfn.RANK.AVG(L485,$L$5:$L$776,1))</f>
        <v>146</v>
      </c>
    </row>
    <row r="486" customFormat="false" ht="15" hidden="false" customHeight="true" outlineLevel="0" collapsed="false">
      <c r="A486" s="0" t="s">
        <v>2217</v>
      </c>
      <c r="B486" s="0" t="str">
        <f aca="false">IFERROR(INDEX('BLS OEWS May2025'!$B$3:$B$1396,MATCH($A486,'BLS OEWS May2025'!$A$3:$A$1396,0)),"")</f>
        <v>Coin, Vending, and Amusement Machine Servicers and Repairers</v>
      </c>
      <c r="C486" s="0" t="str">
        <f aca="false">INDEX('SOC Summary'!$D$3:$D$774,MATCH($A486,'SOC Summary'!$A$3:$A$774,0))</f>
        <v>Services and other</v>
      </c>
      <c r="D486" s="27" t="n">
        <f aca="false">INDEX('SOC Summary'!$H$3:$H$774,MATCH($A486,'SOC Summary'!$A$3:$A$774,0))</f>
        <v>0.34</v>
      </c>
      <c r="E486" s="24" t="n">
        <v>35790</v>
      </c>
      <c r="F486" s="24" t="n">
        <v>36100</v>
      </c>
      <c r="G486" s="24" t="n">
        <v>28260</v>
      </c>
      <c r="H486" s="24" t="n">
        <f aca="false">INDEX('SOC Summary'!$K$3:$K$774,MATCH($A486,'SOC Summary'!$A$3:$A$774,0))</f>
        <v>26410</v>
      </c>
      <c r="I486" s="24" t="n">
        <f aca="false">IF(ISNUMBER(E486),H486-E486,"")</f>
        <v>-9380</v>
      </c>
      <c r="J486" s="31" t="n">
        <f aca="false">IF(AND(ISNUMBER(E486),E486&gt;0),(H486-E486)/E486,"")</f>
        <v>-0.262084381112042</v>
      </c>
      <c r="K486" s="24" t="n">
        <f aca="false">IF(ISNUMBER(G486),H486-G486,"")</f>
        <v>-1850</v>
      </c>
      <c r="L486" s="31" t="n">
        <f aca="false">IF(AND(ISNUMBER(G486),G486&gt;0),(H486-G486)/G486,"")</f>
        <v>-0.0654635527246992</v>
      </c>
      <c r="M486" s="0" t="str">
        <f aca="false">INDEX('SOC Summary'!$L$3:$L$774,MATCH($A486,'SOC Summary'!$A$3:$A$774,0))</f>
        <v>Moderate</v>
      </c>
      <c r="X486" s="26" t="n">
        <f aca="false">_xlfn.RANK.AVG(D486,$D$5:$D$776,1)</f>
        <v>456</v>
      </c>
      <c r="Y486" s="26" t="n">
        <f aca="false">IF(L486="","",_xlfn.RANK.AVG(L486,$L$5:$L$776,1))</f>
        <v>132</v>
      </c>
    </row>
    <row r="487" customFormat="false" ht="15" hidden="false" customHeight="true" outlineLevel="0" collapsed="false">
      <c r="A487" s="0" t="s">
        <v>2371</v>
      </c>
      <c r="B487" s="0" t="str">
        <f aca="false">IFERROR(INDEX('BLS OEWS May2025'!$B$3:$B$1396,MATCH($A487,'BLS OEWS May2025'!$A$3:$A$1396,0)),"")</f>
        <v>Pressers, Textile, Garment, and Related Materials</v>
      </c>
      <c r="C487" s="0" t="str">
        <f aca="false">INDEX('SOC Summary'!$D$3:$D$774,MATCH($A487,'SOC Summary'!$A$3:$A$774,0))</f>
        <v>Production, construction and transportation</v>
      </c>
      <c r="D487" s="27" t="n">
        <f aca="false">INDEX('SOC Summary'!$H$3:$H$774,MATCH($A487,'SOC Summary'!$A$3:$A$774,0))</f>
        <v>0</v>
      </c>
      <c r="E487" s="24" t="n">
        <v>28570</v>
      </c>
      <c r="F487" s="24" t="n">
        <v>28700</v>
      </c>
      <c r="G487" s="24" t="n">
        <v>26830</v>
      </c>
      <c r="H487" s="24" t="n">
        <f aca="false">INDEX('SOC Summary'!$K$3:$K$774,MATCH($A487,'SOC Summary'!$A$3:$A$774,0))</f>
        <v>26120</v>
      </c>
      <c r="I487" s="24" t="n">
        <f aca="false">IF(ISNUMBER(E487),H487-E487,"")</f>
        <v>-2450</v>
      </c>
      <c r="J487" s="31" t="n">
        <f aca="false">IF(AND(ISNUMBER(E487),E487&gt;0),(H487-E487)/E487,"")</f>
        <v>-0.0857542877143857</v>
      </c>
      <c r="K487" s="24" t="n">
        <f aca="false">IF(ISNUMBER(G487),H487-G487,"")</f>
        <v>-710</v>
      </c>
      <c r="L487" s="31" t="n">
        <f aca="false">IF(AND(ISNUMBER(G487),G487&gt;0),(H487-G487)/G487,"")</f>
        <v>-0.0264629146477823</v>
      </c>
      <c r="M487" s="0" t="str">
        <f aca="false">INDEX('SOC Summary'!$L$3:$L$774,MATCH($A487,'SOC Summary'!$A$3:$A$774,0))</f>
        <v>Low</v>
      </c>
      <c r="X487" s="26" t="n">
        <f aca="false">_xlfn.RANK.AVG(D487,$D$5:$D$776,1)</f>
        <v>28.5</v>
      </c>
      <c r="Y487" s="26" t="n">
        <f aca="false">IF(L487="","",_xlfn.RANK.AVG(L487,$L$5:$L$776,1))</f>
        <v>246</v>
      </c>
    </row>
    <row r="488" customFormat="false" ht="15" hidden="false" customHeight="true" outlineLevel="0" collapsed="false">
      <c r="A488" s="0" t="s">
        <v>1512</v>
      </c>
      <c r="B488" s="0" t="str">
        <f aca="false">IFERROR(INDEX('BLS OEWS May2025'!$B$3:$B$1396,MATCH($A488,'BLS OEWS May2025'!$A$3:$A$1396,0)),"")</f>
        <v>First-Line Supervisors of Gambling Services Workers</v>
      </c>
      <c r="C488" s="0" t="str">
        <f aca="false">INDEX('SOC Summary'!$D$3:$D$774,MATCH($A488,'SOC Summary'!$A$3:$A$774,0))</f>
        <v>Services and other</v>
      </c>
      <c r="D488" s="27" t="n">
        <f aca="false">INDEX('SOC Summary'!$H$3:$H$774,MATCH($A488,'SOC Summary'!$A$3:$A$774,0))</f>
        <v>0.34</v>
      </c>
      <c r="E488" s="24" t="n">
        <v>21900</v>
      </c>
      <c r="F488" s="24" t="n">
        <v>25100</v>
      </c>
      <c r="G488" s="24" t="n">
        <v>25530</v>
      </c>
      <c r="H488" s="24" t="n">
        <f aca="false">INDEX('SOC Summary'!$K$3:$K$774,MATCH($A488,'SOC Summary'!$A$3:$A$774,0))</f>
        <v>26010</v>
      </c>
      <c r="I488" s="24" t="n">
        <f aca="false">IF(ISNUMBER(E488),H488-E488,"")</f>
        <v>4110</v>
      </c>
      <c r="J488" s="31" t="n">
        <f aca="false">IF(AND(ISNUMBER(E488),E488&gt;0),(H488-E488)/E488,"")</f>
        <v>0.187671232876712</v>
      </c>
      <c r="K488" s="24" t="n">
        <f aca="false">IF(ISNUMBER(G488),H488-G488,"")</f>
        <v>480</v>
      </c>
      <c r="L488" s="31" t="n">
        <f aca="false">IF(AND(ISNUMBER(G488),G488&gt;0),(H488-G488)/G488,"")</f>
        <v>0.0188014101057579</v>
      </c>
      <c r="M488" s="0" t="str">
        <f aca="false">INDEX('SOC Summary'!$L$3:$L$774,MATCH($A488,'SOC Summary'!$A$3:$A$774,0))</f>
        <v>Moderate</v>
      </c>
      <c r="X488" s="26" t="n">
        <f aca="false">_xlfn.RANK.AVG(D488,$D$5:$D$776,1)</f>
        <v>456</v>
      </c>
      <c r="Y488" s="26" t="n">
        <f aca="false">IF(L488="","",_xlfn.RANK.AVG(L488,$L$5:$L$776,1))</f>
        <v>461</v>
      </c>
    </row>
    <row r="489" customFormat="false" ht="15" hidden="false" customHeight="true" outlineLevel="0" collapsed="false">
      <c r="A489" s="0" t="s">
        <v>2467</v>
      </c>
      <c r="B489" s="0" t="str">
        <f aca="false">IFERROR(INDEX('BLS OEWS May2025'!$B$3:$B$1396,MATCH($A489,'BLS OEWS May2025'!$A$3:$A$1396,0)),"")</f>
        <v>Crushing, Grinding, and Polishing Machine Setters, Operators, and Tenders</v>
      </c>
      <c r="C489" s="0" t="str">
        <f aca="false">INDEX('SOC Summary'!$D$3:$D$774,MATCH($A489,'SOC Summary'!$A$3:$A$774,0))</f>
        <v>Production, construction and transportation</v>
      </c>
      <c r="D489" s="27" t="n">
        <f aca="false">INDEX('SOC Summary'!$H$3:$H$774,MATCH($A489,'SOC Summary'!$A$3:$A$774,0))</f>
        <v>0.14</v>
      </c>
      <c r="E489" s="24" t="n">
        <v>27320</v>
      </c>
      <c r="F489" s="24" t="n">
        <v>26210</v>
      </c>
      <c r="G489" s="24" t="n">
        <v>28550</v>
      </c>
      <c r="H489" s="24" t="n">
        <f aca="false">INDEX('SOC Summary'!$K$3:$K$774,MATCH($A489,'SOC Summary'!$A$3:$A$774,0))</f>
        <v>26000</v>
      </c>
      <c r="I489" s="24" t="n">
        <f aca="false">IF(ISNUMBER(E489),H489-E489,"")</f>
        <v>-1320</v>
      </c>
      <c r="J489" s="31" t="n">
        <f aca="false">IF(AND(ISNUMBER(E489),E489&gt;0),(H489-E489)/E489,"")</f>
        <v>-0.0483162518301611</v>
      </c>
      <c r="K489" s="24" t="n">
        <f aca="false">IF(ISNUMBER(G489),H489-G489,"")</f>
        <v>-2550</v>
      </c>
      <c r="L489" s="31" t="n">
        <f aca="false">IF(AND(ISNUMBER(G489),G489&gt;0),(H489-G489)/G489,"")</f>
        <v>-0.0893169877408056</v>
      </c>
      <c r="M489" s="0" t="str">
        <f aca="false">INDEX('SOC Summary'!$L$3:$L$774,MATCH($A489,'SOC Summary'!$A$3:$A$774,0))</f>
        <v>Low</v>
      </c>
      <c r="X489" s="26" t="n">
        <f aca="false">_xlfn.RANK.AVG(D489,$D$5:$D$776,1)</f>
        <v>237</v>
      </c>
      <c r="Y489" s="26" t="n">
        <f aca="false">IF(L489="","",_xlfn.RANK.AVG(L489,$L$5:$L$776,1))</f>
        <v>87</v>
      </c>
    </row>
    <row r="490" customFormat="false" ht="15" hidden="false" customHeight="true" outlineLevel="0" collapsed="false">
      <c r="A490" s="0" t="s">
        <v>591</v>
      </c>
      <c r="B490" s="0" t="str">
        <f aca="false">IFERROR(INDEX('BLS OEWS May2025'!$B$3:$B$1396,MATCH($A490,'BLS OEWS May2025'!$A$3:$A$1396,0)),"")</f>
        <v>Conservation Scientists</v>
      </c>
      <c r="C490" s="0" t="str">
        <f aca="false">INDEX('SOC Summary'!$D$3:$D$774,MATCH($A490,'SOC Summary'!$A$3:$A$774,0))</f>
        <v>Life, physical, and social science</v>
      </c>
      <c r="D490" s="27" t="n">
        <f aca="false">INDEX('SOC Summary'!$H$3:$H$774,MATCH($A490,'SOC Summary'!$A$3:$A$774,0))</f>
        <v>0.38</v>
      </c>
      <c r="E490" s="24" t="n">
        <v>22880</v>
      </c>
      <c r="F490" s="24" t="n">
        <v>22790</v>
      </c>
      <c r="G490" s="24" t="n">
        <v>25590</v>
      </c>
      <c r="H490" s="24" t="n">
        <f aca="false">INDEX('SOC Summary'!$K$3:$K$774,MATCH($A490,'SOC Summary'!$A$3:$A$774,0))</f>
        <v>25950</v>
      </c>
      <c r="I490" s="24" t="n">
        <f aca="false">IF(ISNUMBER(E490),H490-E490,"")</f>
        <v>3070</v>
      </c>
      <c r="J490" s="31" t="n">
        <f aca="false">IF(AND(ISNUMBER(E490),E490&gt;0),(H490-E490)/E490,"")</f>
        <v>0.134178321678322</v>
      </c>
      <c r="K490" s="24" t="n">
        <f aca="false">IF(ISNUMBER(G490),H490-G490,"")</f>
        <v>360</v>
      </c>
      <c r="L490" s="31" t="n">
        <f aca="false">IF(AND(ISNUMBER(G490),G490&gt;0),(H490-G490)/G490,"")</f>
        <v>0.0140679953106682</v>
      </c>
      <c r="M490" s="0" t="str">
        <f aca="false">INDEX('SOC Summary'!$L$3:$L$774,MATCH($A490,'SOC Summary'!$A$3:$A$774,0))</f>
        <v>Elevated</v>
      </c>
      <c r="X490" s="26" t="n">
        <f aca="false">_xlfn.RANK.AVG(D490,$D$5:$D$776,1)</f>
        <v>487</v>
      </c>
      <c r="Y490" s="26" t="n">
        <f aca="false">IF(L490="","",_xlfn.RANK.AVG(L490,$L$5:$L$776,1))</f>
        <v>435</v>
      </c>
    </row>
    <row r="491" customFormat="false" ht="15" hidden="false" customHeight="true" outlineLevel="0" collapsed="false">
      <c r="A491" s="0" t="s">
        <v>1975</v>
      </c>
      <c r="B491" s="0" t="str">
        <f aca="false">IFERROR(INDEX('BLS OEWS May2025'!$B$3:$B$1396,MATCH($A491,'BLS OEWS May2025'!$A$3:$A$1396,0)),"")</f>
        <v>Insulation Workers, Mechanical</v>
      </c>
      <c r="C491" s="0" t="str">
        <f aca="false">INDEX('SOC Summary'!$D$3:$D$774,MATCH($A491,'SOC Summary'!$A$3:$A$774,0))</f>
        <v>Production, construction and transportation</v>
      </c>
      <c r="D491" s="27" t="n">
        <f aca="false">INDEX('SOC Summary'!$H$3:$H$774,MATCH($A491,'SOC Summary'!$A$3:$A$774,0))</f>
        <v>0.12</v>
      </c>
      <c r="E491" s="24" t="n">
        <v>25660</v>
      </c>
      <c r="F491" s="24" t="n">
        <v>22850</v>
      </c>
      <c r="G491" s="24" t="n">
        <v>25640</v>
      </c>
      <c r="H491" s="24" t="n">
        <f aca="false">INDEX('SOC Summary'!$K$3:$K$774,MATCH($A491,'SOC Summary'!$A$3:$A$774,0))</f>
        <v>25660</v>
      </c>
      <c r="I491" s="24" t="n">
        <f aca="false">IF(ISNUMBER(E491),H491-E491,"")</f>
        <v>0</v>
      </c>
      <c r="J491" s="31" t="n">
        <f aca="false">IF(AND(ISNUMBER(E491),E491&gt;0),(H491-E491)/E491,"")</f>
        <v>0</v>
      </c>
      <c r="K491" s="24" t="n">
        <f aca="false">IF(ISNUMBER(G491),H491-G491,"")</f>
        <v>20</v>
      </c>
      <c r="L491" s="31" t="n">
        <f aca="false">IF(AND(ISNUMBER(G491),G491&gt;0),(H491-G491)/G491,"")</f>
        <v>0.00078003120124805</v>
      </c>
      <c r="M491" s="0" t="str">
        <f aca="false">INDEX('SOC Summary'!$L$3:$L$774,MATCH($A491,'SOC Summary'!$A$3:$A$774,0))</f>
        <v>Low</v>
      </c>
      <c r="X491" s="26" t="n">
        <f aca="false">_xlfn.RANK.AVG(D491,$D$5:$D$776,1)</f>
        <v>207</v>
      </c>
      <c r="Y491" s="26" t="n">
        <f aca="false">IF(L491="","",_xlfn.RANK.AVG(L491,$L$5:$L$776,1))</f>
        <v>360</v>
      </c>
    </row>
    <row r="492" customFormat="false" ht="15" hidden="false" customHeight="true" outlineLevel="0" collapsed="false">
      <c r="A492" s="0" t="s">
        <v>1093</v>
      </c>
      <c r="B492" s="0" t="str">
        <f aca="false">IFERROR(INDEX('BLS OEWS May2025'!$B$3:$B$1396,MATCH($A492,'BLS OEWS May2025'!$A$3:$A$1396,0)),"")</f>
        <v>Film and Video Editors</v>
      </c>
      <c r="C492" s="0" t="str">
        <f aca="false">INDEX('SOC Summary'!$D$3:$D$774,MATCH($A492,'SOC Summary'!$A$3:$A$774,0))</f>
        <v>Arts, sports and media</v>
      </c>
      <c r="D492" s="27" t="n">
        <f aca="false">INDEX('SOC Summary'!$H$3:$H$774,MATCH($A492,'SOC Summary'!$A$3:$A$774,0))</f>
        <v>0.1</v>
      </c>
      <c r="E492" s="24" t="n">
        <v>32080</v>
      </c>
      <c r="F492" s="24" t="n">
        <v>29240</v>
      </c>
      <c r="G492" s="24" t="n">
        <v>28860</v>
      </c>
      <c r="H492" s="24" t="n">
        <f aca="false">INDEX('SOC Summary'!$K$3:$K$774,MATCH($A492,'SOC Summary'!$A$3:$A$774,0))</f>
        <v>25610</v>
      </c>
      <c r="I492" s="24" t="n">
        <f aca="false">IF(ISNUMBER(E492),H492-E492,"")</f>
        <v>-6470</v>
      </c>
      <c r="J492" s="31" t="n">
        <f aca="false">IF(AND(ISNUMBER(E492),E492&gt;0),(H492-E492)/E492,"")</f>
        <v>-0.201683291770574</v>
      </c>
      <c r="K492" s="24" t="n">
        <f aca="false">IF(ISNUMBER(G492),H492-G492,"")</f>
        <v>-3250</v>
      </c>
      <c r="L492" s="31" t="n">
        <f aca="false">IF(AND(ISNUMBER(G492),G492&gt;0),(H492-G492)/G492,"")</f>
        <v>-0.112612612612613</v>
      </c>
      <c r="M492" s="0" t="str">
        <f aca="false">INDEX('SOC Summary'!$L$3:$L$774,MATCH($A492,'SOC Summary'!$A$3:$A$774,0))</f>
        <v>Low</v>
      </c>
      <c r="X492" s="26" t="n">
        <f aca="false">_xlfn.RANK.AVG(D492,$D$5:$D$776,1)</f>
        <v>173.5</v>
      </c>
      <c r="Y492" s="26" t="n">
        <f aca="false">IF(L492="","",_xlfn.RANK.AVG(L492,$L$5:$L$776,1))</f>
        <v>60</v>
      </c>
    </row>
    <row r="493" customFormat="false" ht="15" hidden="false" customHeight="true" outlineLevel="0" collapsed="false">
      <c r="A493" s="0" t="s">
        <v>2296</v>
      </c>
      <c r="B493" s="0" t="str">
        <f aca="false">IFERROR(INDEX('BLS OEWS May2025'!$B$3:$B$1396,MATCH($A493,'BLS OEWS May2025'!$A$3:$A$1396,0)),"")</f>
        <v>Rolling Machine Setters, Operators, and Tenders, Metal and Plastic</v>
      </c>
      <c r="C493" s="0" t="str">
        <f aca="false">INDEX('SOC Summary'!$D$3:$D$774,MATCH($A493,'SOC Summary'!$A$3:$A$774,0))</f>
        <v>Production, construction and transportation</v>
      </c>
      <c r="D493" s="27" t="n">
        <f aca="false">INDEX('SOC Summary'!$H$3:$H$774,MATCH($A493,'SOC Summary'!$A$3:$A$774,0))</f>
        <v>0.13</v>
      </c>
      <c r="E493" s="24" t="n">
        <v>27900</v>
      </c>
      <c r="F493" s="24" t="n">
        <v>24750</v>
      </c>
      <c r="G493" s="24" t="n">
        <v>22350</v>
      </c>
      <c r="H493" s="24" t="n">
        <f aca="false">INDEX('SOC Summary'!$K$3:$K$774,MATCH($A493,'SOC Summary'!$A$3:$A$774,0))</f>
        <v>25250</v>
      </c>
      <c r="I493" s="24" t="n">
        <f aca="false">IF(ISNUMBER(E493),H493-E493,"")</f>
        <v>-2650</v>
      </c>
      <c r="J493" s="31" t="n">
        <f aca="false">IF(AND(ISNUMBER(E493),E493&gt;0),(H493-E493)/E493,"")</f>
        <v>-0.0949820788530466</v>
      </c>
      <c r="K493" s="24" t="n">
        <f aca="false">IF(ISNUMBER(G493),H493-G493,"")</f>
        <v>2900</v>
      </c>
      <c r="L493" s="31" t="n">
        <f aca="false">IF(AND(ISNUMBER(G493),G493&gt;0),(H493-G493)/G493,"")</f>
        <v>0.129753914988814</v>
      </c>
      <c r="M493" s="0" t="str">
        <f aca="false">INDEX('SOC Summary'!$L$3:$L$774,MATCH($A493,'SOC Summary'!$A$3:$A$774,0))</f>
        <v>Low</v>
      </c>
      <c r="X493" s="26" t="n">
        <f aca="false">_xlfn.RANK.AVG(D493,$D$5:$D$776,1)</f>
        <v>223.5</v>
      </c>
      <c r="Y493" s="26" t="n">
        <f aca="false">IF(L493="","",_xlfn.RANK.AVG(L493,$L$5:$L$776,1))</f>
        <v>735</v>
      </c>
    </row>
    <row r="494" customFormat="false" ht="15" hidden="false" customHeight="true" outlineLevel="0" collapsed="false">
      <c r="A494" s="0" t="s">
        <v>1857</v>
      </c>
      <c r="B494" s="0" t="str">
        <f aca="false">IFERROR(INDEX('BLS OEWS May2025'!$B$3:$B$1396,MATCH($A494,'BLS OEWS May2025'!$A$3:$A$1396,0)),"")</f>
        <v>Office Machine Operators, Except Computer</v>
      </c>
      <c r="C494" s="0" t="str">
        <f aca="false">INDEX('SOC Summary'!$D$3:$D$774,MATCH($A494,'SOC Summary'!$A$3:$A$774,0))</f>
        <v>Office support</v>
      </c>
      <c r="D494" s="27" t="n">
        <f aca="false">INDEX('SOC Summary'!$H$3:$H$774,MATCH($A494,'SOC Summary'!$A$3:$A$774,0))</f>
        <v>0.21</v>
      </c>
      <c r="E494" s="24" t="n">
        <v>30410</v>
      </c>
      <c r="F494" s="24" t="n">
        <v>27960</v>
      </c>
      <c r="G494" s="24" t="n">
        <v>24740</v>
      </c>
      <c r="H494" s="24" t="n">
        <f aca="false">INDEX('SOC Summary'!$K$3:$K$774,MATCH($A494,'SOC Summary'!$A$3:$A$774,0))</f>
        <v>25130</v>
      </c>
      <c r="I494" s="24" t="n">
        <f aca="false">IF(ISNUMBER(E494),H494-E494,"")</f>
        <v>-5280</v>
      </c>
      <c r="J494" s="31" t="n">
        <f aca="false">IF(AND(ISNUMBER(E494),E494&gt;0),(H494-E494)/E494,"")</f>
        <v>-0.173627096349885</v>
      </c>
      <c r="K494" s="24" t="n">
        <f aca="false">IF(ISNUMBER(G494),H494-G494,"")</f>
        <v>390</v>
      </c>
      <c r="L494" s="31" t="n">
        <f aca="false">IF(AND(ISNUMBER(G494),G494&gt;0),(H494-G494)/G494,"")</f>
        <v>0.0157639450282943</v>
      </c>
      <c r="M494" s="0" t="str">
        <f aca="false">INDEX('SOC Summary'!$L$3:$L$774,MATCH($A494,'SOC Summary'!$A$3:$A$774,0))</f>
        <v>Moderate</v>
      </c>
      <c r="X494" s="26" t="n">
        <f aca="false">_xlfn.RANK.AVG(D494,$D$5:$D$776,1)</f>
        <v>327</v>
      </c>
      <c r="Y494" s="26" t="n">
        <f aca="false">IF(L494="","",_xlfn.RANK.AVG(L494,$L$5:$L$776,1))</f>
        <v>444</v>
      </c>
    </row>
    <row r="495" customFormat="false" ht="15" hidden="false" customHeight="true" outlineLevel="0" collapsed="false">
      <c r="A495" s="0" t="s">
        <v>1566</v>
      </c>
      <c r="B495" s="0" t="str">
        <f aca="false">IFERROR(INDEX('BLS OEWS May2025'!$B$3:$B$1396,MATCH($A495,'BLS OEWS May2025'!$A$3:$A$1396,0)),"")</f>
        <v>Morticians, Undertakers, and Funeral Arrangers</v>
      </c>
      <c r="C495" s="0" t="str">
        <f aca="false">INDEX('SOC Summary'!$D$3:$D$774,MATCH($A495,'SOC Summary'!$A$3:$A$774,0))</f>
        <v>Services and other</v>
      </c>
      <c r="D495" s="27" t="n">
        <f aca="false">INDEX('SOC Summary'!$H$3:$H$774,MATCH($A495,'SOC Summary'!$A$3:$A$774,0))</f>
        <v>0.39</v>
      </c>
      <c r="E495" s="24" t="n">
        <v>23940</v>
      </c>
      <c r="F495" s="24" t="n">
        <v>24200</v>
      </c>
      <c r="G495" s="24" t="n">
        <v>25700</v>
      </c>
      <c r="H495" s="24" t="n">
        <f aca="false">INDEX('SOC Summary'!$K$3:$K$774,MATCH($A495,'SOC Summary'!$A$3:$A$774,0))</f>
        <v>25100</v>
      </c>
      <c r="I495" s="24" t="n">
        <f aca="false">IF(ISNUMBER(E495),H495-E495,"")</f>
        <v>1160</v>
      </c>
      <c r="J495" s="31" t="n">
        <f aca="false">IF(AND(ISNUMBER(E495),E495&gt;0),(H495-E495)/E495,"")</f>
        <v>0.0484544695071011</v>
      </c>
      <c r="K495" s="24" t="n">
        <f aca="false">IF(ISNUMBER(G495),H495-G495,"")</f>
        <v>-600</v>
      </c>
      <c r="L495" s="31" t="n">
        <f aca="false">IF(AND(ISNUMBER(G495),G495&gt;0),(H495-G495)/G495,"")</f>
        <v>-0.0233463035019455</v>
      </c>
      <c r="M495" s="0" t="str">
        <f aca="false">INDEX('SOC Summary'!$L$3:$L$774,MATCH($A495,'SOC Summary'!$A$3:$A$774,0))</f>
        <v>Elevated</v>
      </c>
      <c r="X495" s="26" t="n">
        <f aca="false">_xlfn.RANK.AVG(D495,$D$5:$D$776,1)</f>
        <v>507</v>
      </c>
      <c r="Y495" s="26" t="n">
        <f aca="false">IF(L495="","",_xlfn.RANK.AVG(L495,$L$5:$L$776,1))</f>
        <v>260</v>
      </c>
    </row>
    <row r="496" customFormat="false" ht="15" hidden="false" customHeight="true" outlineLevel="0" collapsed="false">
      <c r="A496" s="0" t="s">
        <v>2648</v>
      </c>
      <c r="B496" s="0" t="str">
        <f aca="false">IFERROR(INDEX('BLS OEWS May2025'!$B$3:$B$1396,MATCH($A496,'BLS OEWS May2025'!$A$3:$A$1396,0)),"")</f>
        <v>Transportation Inspectors</v>
      </c>
      <c r="C496" s="0" t="str">
        <f aca="false">INDEX('SOC Summary'!$D$3:$D$774,MATCH($A496,'SOC Summary'!$A$3:$A$774,0))</f>
        <v>Production, construction and transportation</v>
      </c>
      <c r="D496" s="27" t="n">
        <f aca="false">INDEX('SOC Summary'!$H$3:$H$774,MATCH($A496,'SOC Summary'!$A$3:$A$774,0))</f>
        <v>0.306666666666667</v>
      </c>
      <c r="E496" s="24" t="n">
        <v>24420</v>
      </c>
      <c r="F496" s="24" t="n">
        <v>27670</v>
      </c>
      <c r="G496" s="24" t="n">
        <v>23320</v>
      </c>
      <c r="H496" s="24" t="n">
        <f aca="false">INDEX('SOC Summary'!$K$3:$K$774,MATCH($A496,'SOC Summary'!$A$3:$A$774,0))</f>
        <v>24500</v>
      </c>
      <c r="I496" s="24" t="n">
        <f aca="false">IF(ISNUMBER(E496),H496-E496,"")</f>
        <v>80</v>
      </c>
      <c r="J496" s="31" t="n">
        <f aca="false">IF(AND(ISNUMBER(E496),E496&gt;0),(H496-E496)/E496,"")</f>
        <v>0.00327600327600328</v>
      </c>
      <c r="K496" s="24" t="n">
        <f aca="false">IF(ISNUMBER(G496),H496-G496,"")</f>
        <v>1180</v>
      </c>
      <c r="L496" s="31" t="n">
        <f aca="false">IF(AND(ISNUMBER(G496),G496&gt;0),(H496-G496)/G496,"")</f>
        <v>0.0506003430531732</v>
      </c>
      <c r="M496" s="0" t="str">
        <f aca="false">INDEX('SOC Summary'!$L$3:$L$774,MATCH($A496,'SOC Summary'!$A$3:$A$774,0))</f>
        <v>Moderate</v>
      </c>
      <c r="X496" s="26" t="n">
        <f aca="false">_xlfn.RANK.AVG(D496,$D$5:$D$776,1)</f>
        <v>423</v>
      </c>
      <c r="Y496" s="26" t="n">
        <f aca="false">IF(L496="","",_xlfn.RANK.AVG(L496,$L$5:$L$776,1))</f>
        <v>606</v>
      </c>
    </row>
    <row r="497" customFormat="false" ht="15" hidden="false" customHeight="true" outlineLevel="0" collapsed="false">
      <c r="A497" s="0" t="s">
        <v>2034</v>
      </c>
      <c r="B497" s="0" t="str">
        <f aca="false">IFERROR(INDEX('BLS OEWS May2025'!$B$3:$B$1396,MATCH($A497,'BLS OEWS May2025'!$A$3:$A$1396,0)),"")</f>
        <v>Fence Erectors</v>
      </c>
      <c r="C497" s="0" t="str">
        <f aca="false">INDEX('SOC Summary'!$D$3:$D$774,MATCH($A497,'SOC Summary'!$A$3:$A$774,0))</f>
        <v>Production, construction and transportation</v>
      </c>
      <c r="D497" s="27" t="n">
        <f aca="false">INDEX('SOC Summary'!$H$3:$H$774,MATCH($A497,'SOC Summary'!$A$3:$A$774,0))</f>
        <v>0.02</v>
      </c>
      <c r="E497" s="24" t="n">
        <v>27060</v>
      </c>
      <c r="F497" s="24" t="n">
        <v>21470</v>
      </c>
      <c r="G497" s="24" t="n">
        <v>22640</v>
      </c>
      <c r="H497" s="24" t="n">
        <f aca="false">INDEX('SOC Summary'!$K$3:$K$774,MATCH($A497,'SOC Summary'!$A$3:$A$774,0))</f>
        <v>24480</v>
      </c>
      <c r="I497" s="24" t="n">
        <f aca="false">IF(ISNUMBER(E497),H497-E497,"")</f>
        <v>-2580</v>
      </c>
      <c r="J497" s="31" t="n">
        <f aca="false">IF(AND(ISNUMBER(E497),E497&gt;0),(H497-E497)/E497,"")</f>
        <v>-0.0953436807095344</v>
      </c>
      <c r="K497" s="24" t="n">
        <f aca="false">IF(ISNUMBER(G497),H497-G497,"")</f>
        <v>1840</v>
      </c>
      <c r="L497" s="31" t="n">
        <f aca="false">IF(AND(ISNUMBER(G497),G497&gt;0),(H497-G497)/G497,"")</f>
        <v>0.0812720848056537</v>
      </c>
      <c r="M497" s="0" t="str">
        <f aca="false">INDEX('SOC Summary'!$L$3:$L$774,MATCH($A497,'SOC Summary'!$A$3:$A$774,0))</f>
        <v>Low</v>
      </c>
      <c r="X497" s="26" t="n">
        <f aca="false">_xlfn.RANK.AVG(D497,$D$5:$D$776,1)</f>
        <v>63.5</v>
      </c>
      <c r="Y497" s="26" t="n">
        <f aca="false">IF(L497="","",_xlfn.RANK.AVG(L497,$L$5:$L$776,1))</f>
        <v>691</v>
      </c>
    </row>
    <row r="498" customFormat="false" ht="15" hidden="false" customHeight="true" outlineLevel="0" collapsed="false">
      <c r="A498" s="0" t="s">
        <v>780</v>
      </c>
      <c r="B498" s="0" t="str">
        <f aca="false">IFERROR(INDEX('BLS OEWS May2025'!$B$3:$B$1396,MATCH($A498,'BLS OEWS May2025'!$A$3:$A$1396,0)),"")</f>
        <v>Judges, Magistrate Judges, and Magistrates</v>
      </c>
      <c r="C498" s="0" t="str">
        <f aca="false">INDEX('SOC Summary'!$D$3:$D$774,MATCH($A498,'SOC Summary'!$A$3:$A$774,0))</f>
        <v>Legal</v>
      </c>
      <c r="D498" s="27" t="n">
        <f aca="false">INDEX('SOC Summary'!$H$3:$H$774,MATCH($A498,'SOC Summary'!$A$3:$A$774,0))</f>
        <v>0.21</v>
      </c>
      <c r="E498" s="24" t="n">
        <v>28230</v>
      </c>
      <c r="F498" s="24" t="n">
        <v>24470</v>
      </c>
      <c r="G498" s="24" t="n">
        <v>25580</v>
      </c>
      <c r="H498" s="24" t="n">
        <f aca="false">INDEX('SOC Summary'!$K$3:$K$774,MATCH($A498,'SOC Summary'!$A$3:$A$774,0))</f>
        <v>24030</v>
      </c>
      <c r="I498" s="24" t="n">
        <f aca="false">IF(ISNUMBER(E498),H498-E498,"")</f>
        <v>-4200</v>
      </c>
      <c r="J498" s="31" t="n">
        <f aca="false">IF(AND(ISNUMBER(E498),E498&gt;0),(H498-E498)/E498,"")</f>
        <v>-0.148777895855473</v>
      </c>
      <c r="K498" s="24" t="n">
        <f aca="false">IF(ISNUMBER(G498),H498-G498,"")</f>
        <v>-1550</v>
      </c>
      <c r="L498" s="31" t="n">
        <f aca="false">IF(AND(ISNUMBER(G498),G498&gt;0),(H498-G498)/G498,"")</f>
        <v>-0.0605942142298671</v>
      </c>
      <c r="M498" s="0" t="str">
        <f aca="false">INDEX('SOC Summary'!$L$3:$L$774,MATCH($A498,'SOC Summary'!$A$3:$A$774,0))</f>
        <v>Moderate</v>
      </c>
      <c r="X498" s="26" t="n">
        <f aca="false">_xlfn.RANK.AVG(D498,$D$5:$D$776,1)</f>
        <v>327</v>
      </c>
      <c r="Y498" s="26" t="n">
        <f aca="false">IF(L498="","",_xlfn.RANK.AVG(L498,$L$5:$L$776,1))</f>
        <v>143</v>
      </c>
    </row>
    <row r="499" customFormat="false" ht="15" hidden="false" customHeight="true" outlineLevel="0" collapsed="false">
      <c r="A499" s="0" t="s">
        <v>2358</v>
      </c>
      <c r="B499" s="0" t="str">
        <f aca="false">IFERROR(INDEX('BLS OEWS May2025'!$B$3:$B$1396,MATCH($A499,'BLS OEWS May2025'!$A$3:$A$1396,0)),"")</f>
        <v>Prepress Technicians and Workers</v>
      </c>
      <c r="C499" s="0" t="str">
        <f aca="false">INDEX('SOC Summary'!$D$3:$D$774,MATCH($A499,'SOC Summary'!$A$3:$A$774,0))</f>
        <v>Production, construction and transportation</v>
      </c>
      <c r="D499" s="27" t="n">
        <f aca="false">INDEX('SOC Summary'!$H$3:$H$774,MATCH($A499,'SOC Summary'!$A$3:$A$774,0))</f>
        <v>0.11</v>
      </c>
      <c r="E499" s="24" t="n">
        <v>25250</v>
      </c>
      <c r="F499" s="24" t="n">
        <v>23590</v>
      </c>
      <c r="G499" s="24" t="n">
        <v>23070</v>
      </c>
      <c r="H499" s="24" t="n">
        <f aca="false">INDEX('SOC Summary'!$K$3:$K$774,MATCH($A499,'SOC Summary'!$A$3:$A$774,0))</f>
        <v>23840</v>
      </c>
      <c r="I499" s="24" t="n">
        <f aca="false">IF(ISNUMBER(E499),H499-E499,"")</f>
        <v>-1410</v>
      </c>
      <c r="J499" s="31" t="n">
        <f aca="false">IF(AND(ISNUMBER(E499),E499&gt;0),(H499-E499)/E499,"")</f>
        <v>-0.0558415841584158</v>
      </c>
      <c r="K499" s="24" t="n">
        <f aca="false">IF(ISNUMBER(G499),H499-G499,"")</f>
        <v>770</v>
      </c>
      <c r="L499" s="31" t="n">
        <f aca="false">IF(AND(ISNUMBER(G499),G499&gt;0),(H499-G499)/G499,"")</f>
        <v>0.0333766796705678</v>
      </c>
      <c r="M499" s="0" t="str">
        <f aca="false">INDEX('SOC Summary'!$L$3:$L$774,MATCH($A499,'SOC Summary'!$A$3:$A$774,0))</f>
        <v>Low</v>
      </c>
      <c r="X499" s="26" t="n">
        <f aca="false">_xlfn.RANK.AVG(D499,$D$5:$D$776,1)</f>
        <v>190</v>
      </c>
      <c r="Y499" s="26" t="n">
        <f aca="false">IF(L499="","",_xlfn.RANK.AVG(L499,$L$5:$L$776,1))</f>
        <v>540</v>
      </c>
    </row>
    <row r="500" customFormat="false" ht="15" hidden="false" customHeight="true" outlineLevel="0" collapsed="false">
      <c r="A500" s="0" t="s">
        <v>2031</v>
      </c>
      <c r="B500" s="0" t="str">
        <f aca="false">IFERROR(INDEX('BLS OEWS May2025'!$B$3:$B$1396,MATCH($A500,'BLS OEWS May2025'!$A$3:$A$1396,0)),"")</f>
        <v>Elevator and Escalator Installers and Repairers</v>
      </c>
      <c r="C500" s="0" t="str">
        <f aca="false">INDEX('SOC Summary'!$D$3:$D$774,MATCH($A500,'SOC Summary'!$A$3:$A$774,0))</f>
        <v>Production, construction and transportation</v>
      </c>
      <c r="D500" s="27" t="n">
        <f aca="false">INDEX('SOC Summary'!$H$3:$H$774,MATCH($A500,'SOC Summary'!$A$3:$A$774,0))</f>
        <v>0.1</v>
      </c>
      <c r="E500" s="24" t="n">
        <v>24380</v>
      </c>
      <c r="F500" s="24" t="n">
        <v>23990</v>
      </c>
      <c r="G500" s="24" t="n">
        <v>23340</v>
      </c>
      <c r="H500" s="24" t="n">
        <f aca="false">INDEX('SOC Summary'!$K$3:$K$774,MATCH($A500,'SOC Summary'!$A$3:$A$774,0))</f>
        <v>23790</v>
      </c>
      <c r="I500" s="24" t="n">
        <f aca="false">IF(ISNUMBER(E500),H500-E500,"")</f>
        <v>-590</v>
      </c>
      <c r="J500" s="31" t="n">
        <f aca="false">IF(AND(ISNUMBER(E500),E500&gt;0),(H500-E500)/E500,"")</f>
        <v>-0.0242001640689089</v>
      </c>
      <c r="K500" s="24" t="n">
        <f aca="false">IF(ISNUMBER(G500),H500-G500,"")</f>
        <v>450</v>
      </c>
      <c r="L500" s="31" t="n">
        <f aca="false">IF(AND(ISNUMBER(G500),G500&gt;0),(H500-G500)/G500,"")</f>
        <v>0.019280205655527</v>
      </c>
      <c r="M500" s="0" t="str">
        <f aca="false">INDEX('SOC Summary'!$L$3:$L$774,MATCH($A500,'SOC Summary'!$A$3:$A$774,0))</f>
        <v>Low</v>
      </c>
      <c r="X500" s="26" t="n">
        <f aca="false">_xlfn.RANK.AVG(D500,$D$5:$D$776,1)</f>
        <v>173.5</v>
      </c>
      <c r="Y500" s="26" t="n">
        <f aca="false">IF(L500="","",_xlfn.RANK.AVG(L500,$L$5:$L$776,1))</f>
        <v>464</v>
      </c>
    </row>
    <row r="501" customFormat="false" ht="15" hidden="false" customHeight="true" outlineLevel="0" collapsed="false">
      <c r="A501" s="0" t="s">
        <v>1936</v>
      </c>
      <c r="B501" s="0" t="str">
        <f aca="false">IFERROR(INDEX('BLS OEWS May2025'!$B$3:$B$1396,MATCH($A501,'BLS OEWS May2025'!$A$3:$A$1396,0)),"")</f>
        <v>Floor Layers, Except Carpet, Wood, and Hard Tiles</v>
      </c>
      <c r="C501" s="0" t="str">
        <f aca="false">INDEX('SOC Summary'!$D$3:$D$774,MATCH($A501,'SOC Summary'!$A$3:$A$774,0))</f>
        <v>Production, construction and transportation</v>
      </c>
      <c r="D501" s="27" t="n">
        <f aca="false">INDEX('SOC Summary'!$H$3:$H$774,MATCH($A501,'SOC Summary'!$A$3:$A$774,0))</f>
        <v>0</v>
      </c>
      <c r="E501" s="24" t="n">
        <v>20710</v>
      </c>
      <c r="F501" s="24" t="n">
        <v>25150</v>
      </c>
      <c r="G501" s="24" t="n">
        <v>24850</v>
      </c>
      <c r="H501" s="24" t="n">
        <f aca="false">INDEX('SOC Summary'!$K$3:$K$774,MATCH($A501,'SOC Summary'!$A$3:$A$774,0))</f>
        <v>23640</v>
      </c>
      <c r="I501" s="24" t="n">
        <f aca="false">IF(ISNUMBER(E501),H501-E501,"")</f>
        <v>2930</v>
      </c>
      <c r="J501" s="31" t="n">
        <f aca="false">IF(AND(ISNUMBER(E501),E501&gt;0),(H501-E501)/E501,"")</f>
        <v>0.141477547078706</v>
      </c>
      <c r="K501" s="24" t="n">
        <f aca="false">IF(ISNUMBER(G501),H501-G501,"")</f>
        <v>-1210</v>
      </c>
      <c r="L501" s="31" t="n">
        <f aca="false">IF(AND(ISNUMBER(G501),G501&gt;0),(H501-G501)/G501,"")</f>
        <v>-0.048692152917505</v>
      </c>
      <c r="M501" s="0" t="str">
        <f aca="false">INDEX('SOC Summary'!$L$3:$L$774,MATCH($A501,'SOC Summary'!$A$3:$A$774,0))</f>
        <v>Low</v>
      </c>
      <c r="X501" s="26" t="n">
        <f aca="false">_xlfn.RANK.AVG(D501,$D$5:$D$776,1)</f>
        <v>28.5</v>
      </c>
      <c r="Y501" s="26" t="n">
        <f aca="false">IF(L501="","",_xlfn.RANK.AVG(L501,$L$5:$L$776,1))</f>
        <v>170</v>
      </c>
    </row>
    <row r="502" customFormat="false" ht="15" hidden="false" customHeight="true" outlineLevel="0" collapsed="false">
      <c r="A502" s="0" t="s">
        <v>485</v>
      </c>
      <c r="B502" s="0" t="str">
        <f aca="false">IFERROR(INDEX('BLS OEWS May2025'!$B$3:$B$1396,MATCH($A502,'BLS OEWS May2025'!$A$3:$A$1396,0)),"")</f>
        <v>Bioengineers and Biomedical Engineers</v>
      </c>
      <c r="C502" s="0" t="str">
        <f aca="false">INDEX('SOC Summary'!$D$3:$D$774,MATCH($A502,'SOC Summary'!$A$3:$A$774,0))</f>
        <v>Engineering</v>
      </c>
      <c r="D502" s="27" t="n">
        <f aca="false">INDEX('SOC Summary'!$H$3:$H$774,MATCH($A502,'SOC Summary'!$A$3:$A$774,0))</f>
        <v>0.56</v>
      </c>
      <c r="E502" s="24" t="n">
        <v>19210</v>
      </c>
      <c r="F502" s="24" t="n">
        <v>19320</v>
      </c>
      <c r="G502" s="24" t="n">
        <v>21860</v>
      </c>
      <c r="H502" s="24" t="n">
        <f aca="false">INDEX('SOC Summary'!$K$3:$K$774,MATCH($A502,'SOC Summary'!$A$3:$A$774,0))</f>
        <v>23480</v>
      </c>
      <c r="I502" s="24" t="n">
        <f aca="false">IF(ISNUMBER(E502),H502-E502,"")</f>
        <v>4270</v>
      </c>
      <c r="J502" s="31" t="n">
        <f aca="false">IF(AND(ISNUMBER(E502),E502&gt;0),(H502-E502)/E502,"")</f>
        <v>0.222280062467465</v>
      </c>
      <c r="K502" s="24" t="n">
        <f aca="false">IF(ISNUMBER(G502),H502-G502,"")</f>
        <v>1620</v>
      </c>
      <c r="L502" s="31" t="n">
        <f aca="false">IF(AND(ISNUMBER(G502),G502&gt;0),(H502-G502)/G502,"")</f>
        <v>0.0741079597438243</v>
      </c>
      <c r="M502" s="0" t="str">
        <f aca="false">INDEX('SOC Summary'!$L$3:$L$774,MATCH($A502,'SOC Summary'!$A$3:$A$774,0))</f>
        <v>High</v>
      </c>
      <c r="X502" s="26" t="n">
        <f aca="false">_xlfn.RANK.AVG(D502,$D$5:$D$776,1)</f>
        <v>699.5</v>
      </c>
      <c r="Y502" s="26" t="n">
        <f aca="false">IF(L502="","",_xlfn.RANK.AVG(L502,$L$5:$L$776,1))</f>
        <v>679</v>
      </c>
    </row>
    <row r="503" customFormat="false" ht="15" hidden="false" customHeight="true" outlineLevel="0" collapsed="false">
      <c r="A503" s="0" t="s">
        <v>626</v>
      </c>
      <c r="B503" s="0" t="str">
        <f aca="false">IFERROR(INDEX('BLS OEWS May2025'!$B$3:$B$1396,MATCH($A503,'BLS OEWS May2025'!$A$3:$A$1396,0)),"")</f>
        <v>Geoscientists, Except Hydrologists and Geographers</v>
      </c>
      <c r="C503" s="0" t="str">
        <f aca="false">INDEX('SOC Summary'!$D$3:$D$774,MATCH($A503,'SOC Summary'!$A$3:$A$774,0))</f>
        <v>Life, physical, and social science</v>
      </c>
      <c r="D503" s="27" t="n">
        <f aca="false">INDEX('SOC Summary'!$H$3:$H$774,MATCH($A503,'SOC Summary'!$A$3:$A$774,0))</f>
        <v>0.38</v>
      </c>
      <c r="E503" s="24" t="n">
        <v>25230</v>
      </c>
      <c r="F503" s="24" t="n">
        <v>24620</v>
      </c>
      <c r="G503" s="24" t="n">
        <v>22510</v>
      </c>
      <c r="H503" s="24" t="n">
        <f aca="false">INDEX('SOC Summary'!$K$3:$K$774,MATCH($A503,'SOC Summary'!$A$3:$A$774,0))</f>
        <v>23470</v>
      </c>
      <c r="I503" s="24" t="n">
        <f aca="false">IF(ISNUMBER(E503),H503-E503,"")</f>
        <v>-1760</v>
      </c>
      <c r="J503" s="31" t="n">
        <f aca="false">IF(AND(ISNUMBER(E503),E503&gt;0),(H503-E503)/E503,"")</f>
        <v>-0.0697582243361078</v>
      </c>
      <c r="K503" s="24" t="n">
        <f aca="false">IF(ISNUMBER(G503),H503-G503,"")</f>
        <v>960</v>
      </c>
      <c r="L503" s="31" t="n">
        <f aca="false">IF(AND(ISNUMBER(G503),G503&gt;0),(H503-G503)/G503,"")</f>
        <v>0.0426477121279431</v>
      </c>
      <c r="M503" s="0" t="str">
        <f aca="false">INDEX('SOC Summary'!$L$3:$L$774,MATCH($A503,'SOC Summary'!$A$3:$A$774,0))</f>
        <v>Elevated</v>
      </c>
      <c r="X503" s="26" t="n">
        <f aca="false">_xlfn.RANK.AVG(D503,$D$5:$D$776,1)</f>
        <v>492.5</v>
      </c>
      <c r="Y503" s="26" t="n">
        <f aca="false">IF(L503="","",_xlfn.RANK.AVG(L503,$L$5:$L$776,1))</f>
        <v>581</v>
      </c>
    </row>
    <row r="504" customFormat="false" ht="15" hidden="false" customHeight="true" outlineLevel="0" collapsed="false">
      <c r="A504" s="0" t="s">
        <v>2153</v>
      </c>
      <c r="B504" s="0" t="str">
        <f aca="false">IFERROR(INDEX('BLS OEWS May2025'!$B$3:$B$1396,MATCH($A504,'BLS OEWS May2025'!$A$3:$A$1396,0)),"")</f>
        <v>Motorboat Mechanics and Service Technicians</v>
      </c>
      <c r="C504" s="0" t="str">
        <f aca="false">INDEX('SOC Summary'!$D$3:$D$774,MATCH($A504,'SOC Summary'!$A$3:$A$774,0))</f>
        <v>Services and other</v>
      </c>
      <c r="D504" s="27" t="n">
        <f aca="false">INDEX('SOC Summary'!$H$3:$H$774,MATCH($A504,'SOC Summary'!$A$3:$A$774,0))</f>
        <v>0.08</v>
      </c>
      <c r="E504" s="24" t="n">
        <v>24920</v>
      </c>
      <c r="F504" s="24" t="n">
        <v>23230</v>
      </c>
      <c r="G504" s="24" t="n">
        <v>24250</v>
      </c>
      <c r="H504" s="24" t="n">
        <f aca="false">INDEX('SOC Summary'!$K$3:$K$774,MATCH($A504,'SOC Summary'!$A$3:$A$774,0))</f>
        <v>23220</v>
      </c>
      <c r="I504" s="24" t="n">
        <f aca="false">IF(ISNUMBER(E504),H504-E504,"")</f>
        <v>-1700</v>
      </c>
      <c r="J504" s="31" t="n">
        <f aca="false">IF(AND(ISNUMBER(E504),E504&gt;0),(H504-E504)/E504,"")</f>
        <v>-0.0682182985553772</v>
      </c>
      <c r="K504" s="24" t="n">
        <f aca="false">IF(ISNUMBER(G504),H504-G504,"")</f>
        <v>-1030</v>
      </c>
      <c r="L504" s="31" t="n">
        <f aca="false">IF(AND(ISNUMBER(G504),G504&gt;0),(H504-G504)/G504,"")</f>
        <v>-0.0424742268041237</v>
      </c>
      <c r="M504" s="0" t="str">
        <f aca="false">INDEX('SOC Summary'!$L$3:$L$774,MATCH($A504,'SOC Summary'!$A$3:$A$774,0))</f>
        <v>Low</v>
      </c>
      <c r="X504" s="26" t="n">
        <f aca="false">_xlfn.RANK.AVG(D504,$D$5:$D$776,1)</f>
        <v>147</v>
      </c>
      <c r="Y504" s="26" t="n">
        <f aca="false">IF(L504="","",_xlfn.RANK.AVG(L504,$L$5:$L$776,1))</f>
        <v>188</v>
      </c>
    </row>
    <row r="505" customFormat="false" ht="15" hidden="false" customHeight="true" outlineLevel="0" collapsed="false">
      <c r="A505" s="0" t="s">
        <v>226</v>
      </c>
      <c r="B505" s="0" t="str">
        <f aca="false">IFERROR(INDEX('BLS OEWS May2025'!$B$3:$B$1396,MATCH($A505,'BLS OEWS May2025'!$A$3:$A$1396,0)),"")</f>
        <v>Compensation and Benefits Managers</v>
      </c>
      <c r="C505" s="0" t="str">
        <f aca="false">INDEX('SOC Summary'!$D$3:$D$774,MATCH($A505,'SOC Summary'!$A$3:$A$774,0))</f>
        <v>Management</v>
      </c>
      <c r="D505" s="27" t="n">
        <f aca="false">INDEX('SOC Summary'!$H$3:$H$774,MATCH($A505,'SOC Summary'!$A$3:$A$774,0))</f>
        <v>0.47</v>
      </c>
      <c r="E505" s="24" t="n">
        <v>16850</v>
      </c>
      <c r="F505" s="24" t="n">
        <v>18690</v>
      </c>
      <c r="G505" s="24" t="n">
        <v>20070</v>
      </c>
      <c r="H505" s="24" t="n">
        <f aca="false">INDEX('SOC Summary'!$K$3:$K$774,MATCH($A505,'SOC Summary'!$A$3:$A$774,0))</f>
        <v>22940</v>
      </c>
      <c r="I505" s="24" t="n">
        <f aca="false">IF(ISNUMBER(E505),H505-E505,"")</f>
        <v>6090</v>
      </c>
      <c r="J505" s="31" t="n">
        <f aca="false">IF(AND(ISNUMBER(E505),E505&gt;0),(H505-E505)/E505,"")</f>
        <v>0.361424332344214</v>
      </c>
      <c r="K505" s="24" t="n">
        <f aca="false">IF(ISNUMBER(G505),H505-G505,"")</f>
        <v>2870</v>
      </c>
      <c r="L505" s="31" t="n">
        <f aca="false">IF(AND(ISNUMBER(G505),G505&gt;0),(H505-G505)/G505,"")</f>
        <v>0.142999501743896</v>
      </c>
      <c r="M505" s="0" t="str">
        <f aca="false">INDEX('SOC Summary'!$L$3:$L$774,MATCH($A505,'SOC Summary'!$A$3:$A$774,0))</f>
        <v>Elevated</v>
      </c>
      <c r="X505" s="26" t="n">
        <f aca="false">_xlfn.RANK.AVG(D505,$D$5:$D$776,1)</f>
        <v>620.5</v>
      </c>
      <c r="Y505" s="26" t="n">
        <f aca="false">IF(L505="","",_xlfn.RANK.AVG(L505,$L$5:$L$776,1))</f>
        <v>743</v>
      </c>
    </row>
    <row r="506" customFormat="false" ht="15" hidden="false" customHeight="true" outlineLevel="0" collapsed="false">
      <c r="A506" s="0" t="s">
        <v>2660</v>
      </c>
      <c r="B506" s="0" t="str">
        <f aca="false">IFERROR(INDEX('BLS OEWS May2025'!$B$3:$B$1396,MATCH($A506,'BLS OEWS May2025'!$A$3:$A$1396,0)),"")</f>
        <v>Conveyor Operators and Tenders</v>
      </c>
      <c r="C506" s="0" t="str">
        <f aca="false">INDEX('SOC Summary'!$D$3:$D$774,MATCH($A506,'SOC Summary'!$A$3:$A$774,0))</f>
        <v>Production, construction and transportation</v>
      </c>
      <c r="D506" s="27" t="n">
        <f aca="false">INDEX('SOC Summary'!$H$3:$H$774,MATCH($A506,'SOC Summary'!$A$3:$A$774,0))</f>
        <v>0.15</v>
      </c>
      <c r="E506" s="24" t="n">
        <v>27780</v>
      </c>
      <c r="F506" s="24" t="n">
        <v>24660</v>
      </c>
      <c r="G506" s="24" t="n">
        <v>26060</v>
      </c>
      <c r="H506" s="24" t="n">
        <f aca="false">INDEX('SOC Summary'!$K$3:$K$774,MATCH($A506,'SOC Summary'!$A$3:$A$774,0))</f>
        <v>22930</v>
      </c>
      <c r="I506" s="24" t="n">
        <f aca="false">IF(ISNUMBER(E506),H506-E506,"")</f>
        <v>-4850</v>
      </c>
      <c r="J506" s="31" t="n">
        <f aca="false">IF(AND(ISNUMBER(E506),E506&gt;0),(H506-E506)/E506,"")</f>
        <v>-0.174586033117351</v>
      </c>
      <c r="K506" s="24" t="n">
        <f aca="false">IF(ISNUMBER(G506),H506-G506,"")</f>
        <v>-3130</v>
      </c>
      <c r="L506" s="31" t="n">
        <f aca="false">IF(AND(ISNUMBER(G506),G506&gt;0),(H506-G506)/G506,"")</f>
        <v>-0.120107444359171</v>
      </c>
      <c r="M506" s="0" t="str">
        <f aca="false">INDEX('SOC Summary'!$L$3:$L$774,MATCH($A506,'SOC Summary'!$A$3:$A$774,0))</f>
        <v>Low</v>
      </c>
      <c r="X506" s="26" t="n">
        <f aca="false">_xlfn.RANK.AVG(D506,$D$5:$D$776,1)</f>
        <v>250.5</v>
      </c>
      <c r="Y506" s="26" t="n">
        <f aca="false">IF(L506="","",_xlfn.RANK.AVG(L506,$L$5:$L$776,1))</f>
        <v>47</v>
      </c>
    </row>
    <row r="507" customFormat="false" ht="15" hidden="false" customHeight="true" outlineLevel="0" collapsed="false">
      <c r="A507" s="0" t="s">
        <v>515</v>
      </c>
      <c r="B507" s="0" t="str">
        <f aca="false">IFERROR(INDEX('BLS OEWS May2025'!$B$3:$B$1396,MATCH($A507,'BLS OEWS May2025'!$A$3:$A$1396,0)),"")</f>
        <v>Materials Engineers</v>
      </c>
      <c r="C507" s="0" t="str">
        <f aca="false">INDEX('SOC Summary'!$D$3:$D$774,MATCH($A507,'SOC Summary'!$A$3:$A$774,0))</f>
        <v>Engineering</v>
      </c>
      <c r="D507" s="27" t="n">
        <f aca="false">INDEX('SOC Summary'!$H$3:$H$774,MATCH($A507,'SOC Summary'!$A$3:$A$774,0))</f>
        <v>0.46</v>
      </c>
      <c r="E507" s="24" t="n">
        <v>21510</v>
      </c>
      <c r="F507" s="24" t="n">
        <v>24630</v>
      </c>
      <c r="G507" s="24" t="n">
        <v>22770</v>
      </c>
      <c r="H507" s="24" t="n">
        <f aca="false">INDEX('SOC Summary'!$K$3:$K$774,MATCH($A507,'SOC Summary'!$A$3:$A$774,0))</f>
        <v>22770</v>
      </c>
      <c r="I507" s="24" t="n">
        <f aca="false">IF(ISNUMBER(E507),H507-E507,"")</f>
        <v>1260</v>
      </c>
      <c r="J507" s="31" t="n">
        <f aca="false">IF(AND(ISNUMBER(E507),E507&gt;0),(H507-E507)/E507,"")</f>
        <v>0.0585774058577406</v>
      </c>
      <c r="K507" s="24" t="n">
        <f aca="false">IF(ISNUMBER(G507),H507-G507,"")</f>
        <v>0</v>
      </c>
      <c r="L507" s="31" t="n">
        <f aca="false">IF(AND(ISNUMBER(G507),G507&gt;0),(H507-G507)/G507,"")</f>
        <v>0</v>
      </c>
      <c r="M507" s="0" t="str">
        <f aca="false">INDEX('SOC Summary'!$L$3:$L$774,MATCH($A507,'SOC Summary'!$A$3:$A$774,0))</f>
        <v>Elevated</v>
      </c>
      <c r="X507" s="26" t="n">
        <f aca="false">_xlfn.RANK.AVG(D507,$D$5:$D$776,1)</f>
        <v>610.5</v>
      </c>
      <c r="Y507" s="26" t="n">
        <f aca="false">IF(L507="","",_xlfn.RANK.AVG(L507,$L$5:$L$776,1))</f>
        <v>358</v>
      </c>
    </row>
    <row r="508" customFormat="false" ht="15" hidden="false" customHeight="true" outlineLevel="0" collapsed="false">
      <c r="A508" s="0" t="s">
        <v>1149</v>
      </c>
      <c r="B508" s="0" t="str">
        <f aca="false">IFERROR(INDEX('BLS OEWS May2025'!$B$3:$B$1396,MATCH($A508,'BLS OEWS May2025'!$A$3:$A$1396,0)),"")</f>
        <v>Therapists, All Other</v>
      </c>
      <c r="C508" s="0" t="str">
        <f aca="false">INDEX('SOC Summary'!$D$3:$D$774,MATCH($A508,'SOC Summary'!$A$3:$A$774,0))</f>
        <v>Health care</v>
      </c>
      <c r="D508" s="27" t="n">
        <f aca="false">INDEX('SOC Summary'!$H$3:$H$774,MATCH($A508,'SOC Summary'!$A$3:$A$774,0))</f>
        <v>0.315</v>
      </c>
      <c r="E508" s="24" t="n">
        <v>16920</v>
      </c>
      <c r="F508" s="24" t="n">
        <v>16490</v>
      </c>
      <c r="G508" s="24" t="n">
        <v>19320</v>
      </c>
      <c r="H508" s="24" t="n">
        <f aca="false">INDEX('SOC Summary'!$K$3:$K$774,MATCH($A508,'SOC Summary'!$A$3:$A$774,0))</f>
        <v>22640</v>
      </c>
      <c r="I508" s="24" t="n">
        <f aca="false">IF(ISNUMBER(E508),H508-E508,"")</f>
        <v>5720</v>
      </c>
      <c r="J508" s="31" t="n">
        <f aca="false">IF(AND(ISNUMBER(E508),E508&gt;0),(H508-E508)/E508,"")</f>
        <v>0.33806146572104</v>
      </c>
      <c r="K508" s="24" t="n">
        <f aca="false">IF(ISNUMBER(G508),H508-G508,"")</f>
        <v>3320</v>
      </c>
      <c r="L508" s="31" t="n">
        <f aca="false">IF(AND(ISNUMBER(G508),G508&gt;0),(H508-G508)/G508,"")</f>
        <v>0.17184265010352</v>
      </c>
      <c r="M508" s="0" t="str">
        <f aca="false">INDEX('SOC Summary'!$L$3:$L$774,MATCH($A508,'SOC Summary'!$A$3:$A$774,0))</f>
        <v>Moderate</v>
      </c>
      <c r="X508" s="26" t="n">
        <f aca="false">_xlfn.RANK.AVG(D508,$D$5:$D$776,1)</f>
        <v>431.5</v>
      </c>
      <c r="Y508" s="26" t="n">
        <f aca="false">IF(L508="","",_xlfn.RANK.AVG(L508,$L$5:$L$776,1))</f>
        <v>757</v>
      </c>
    </row>
    <row r="509" customFormat="false" ht="15" hidden="false" customHeight="true" outlineLevel="0" collapsed="false">
      <c r="A509" s="0" t="s">
        <v>2225</v>
      </c>
      <c r="B509" s="0" t="str">
        <f aca="false">IFERROR(INDEX('BLS OEWS May2025'!$B$3:$B$1396,MATCH($A509,'BLS OEWS May2025'!$A$3:$A$1396,0)),"")</f>
        <v>Riggers</v>
      </c>
      <c r="C509" s="0" t="str">
        <f aca="false">INDEX('SOC Summary'!$D$3:$D$774,MATCH($A509,'SOC Summary'!$A$3:$A$774,0))</f>
        <v>Services and other</v>
      </c>
      <c r="D509" s="27" t="n">
        <f aca="false">INDEX('SOC Summary'!$H$3:$H$774,MATCH($A509,'SOC Summary'!$A$3:$A$774,0))</f>
        <v>0</v>
      </c>
      <c r="E509" s="24" t="n">
        <v>19260</v>
      </c>
      <c r="F509" s="24" t="n">
        <v>23870</v>
      </c>
      <c r="G509" s="24" t="n">
        <v>24190</v>
      </c>
      <c r="H509" s="24" t="n">
        <f aca="false">INDEX('SOC Summary'!$K$3:$K$774,MATCH($A509,'SOC Summary'!$A$3:$A$774,0))</f>
        <v>22530</v>
      </c>
      <c r="I509" s="24" t="n">
        <f aca="false">IF(ISNUMBER(E509),H509-E509,"")</f>
        <v>3270</v>
      </c>
      <c r="J509" s="31" t="n">
        <f aca="false">IF(AND(ISNUMBER(E509),E509&gt;0),(H509-E509)/E509,"")</f>
        <v>0.169781931464174</v>
      </c>
      <c r="K509" s="24" t="n">
        <f aca="false">IF(ISNUMBER(G509),H509-G509,"")</f>
        <v>-1660</v>
      </c>
      <c r="L509" s="31" t="n">
        <f aca="false">IF(AND(ISNUMBER(G509),G509&gt;0),(H509-G509)/G509,"")</f>
        <v>-0.0686233980983878</v>
      </c>
      <c r="M509" s="0" t="str">
        <f aca="false">INDEX('SOC Summary'!$L$3:$L$774,MATCH($A509,'SOC Summary'!$A$3:$A$774,0))</f>
        <v>Low</v>
      </c>
      <c r="X509" s="26" t="n">
        <f aca="false">_xlfn.RANK.AVG(D509,$D$5:$D$776,1)</f>
        <v>28.5</v>
      </c>
      <c r="Y509" s="26" t="n">
        <f aca="false">IF(L509="","",_xlfn.RANK.AVG(L509,$L$5:$L$776,1))</f>
        <v>126</v>
      </c>
    </row>
    <row r="510" customFormat="false" ht="15" hidden="false" customHeight="true" outlineLevel="0" collapsed="false">
      <c r="A510" s="0" t="s">
        <v>2560</v>
      </c>
      <c r="B510" s="0" t="str">
        <f aca="false">IFERROR(INDEX('BLS OEWS May2025'!$B$3:$B$1396,MATCH($A510,'BLS OEWS May2025'!$A$3:$A$1396,0)),"")</f>
        <v>Air Traffic Controllers</v>
      </c>
      <c r="C510" s="0" t="str">
        <f aca="false">INDEX('SOC Summary'!$D$3:$D$774,MATCH($A510,'SOC Summary'!$A$3:$A$774,0))</f>
        <v>Production, construction and transportation</v>
      </c>
      <c r="D510" s="27" t="n">
        <f aca="false">INDEX('SOC Summary'!$H$3:$H$774,MATCH($A510,'SOC Summary'!$A$3:$A$774,0))</f>
        <v>0.27</v>
      </c>
      <c r="E510" s="24" t="n">
        <v>21250</v>
      </c>
      <c r="F510" s="24" t="n">
        <v>22310</v>
      </c>
      <c r="G510" s="24" t="n">
        <v>22400</v>
      </c>
      <c r="H510" s="24" t="n">
        <f aca="false">INDEX('SOC Summary'!$K$3:$K$774,MATCH($A510,'SOC Summary'!$A$3:$A$774,0))</f>
        <v>22510</v>
      </c>
      <c r="I510" s="24" t="n">
        <f aca="false">IF(ISNUMBER(E510),H510-E510,"")</f>
        <v>1260</v>
      </c>
      <c r="J510" s="31" t="n">
        <f aca="false">IF(AND(ISNUMBER(E510),E510&gt;0),(H510-E510)/E510,"")</f>
        <v>0.0592941176470588</v>
      </c>
      <c r="K510" s="24" t="n">
        <f aca="false">IF(ISNUMBER(G510),H510-G510,"")</f>
        <v>110</v>
      </c>
      <c r="L510" s="31" t="n">
        <f aca="false">IF(AND(ISNUMBER(G510),G510&gt;0),(H510-G510)/G510,"")</f>
        <v>0.00491071428571429</v>
      </c>
      <c r="M510" s="0" t="str">
        <f aca="false">INDEX('SOC Summary'!$L$3:$L$774,MATCH($A510,'SOC Summary'!$A$3:$A$774,0))</f>
        <v>Moderate</v>
      </c>
      <c r="X510" s="26" t="n">
        <f aca="false">_xlfn.RANK.AVG(D510,$D$5:$D$776,1)</f>
        <v>386</v>
      </c>
      <c r="Y510" s="26" t="n">
        <f aca="false">IF(L510="","",_xlfn.RANK.AVG(L510,$L$5:$L$776,1))</f>
        <v>381</v>
      </c>
    </row>
    <row r="511" customFormat="false" ht="15" hidden="false" customHeight="true" outlineLevel="0" collapsed="false">
      <c r="A511" s="0" t="s">
        <v>2490</v>
      </c>
      <c r="B511" s="0" t="str">
        <f aca="false">IFERROR(INDEX('BLS OEWS May2025'!$B$3:$B$1396,MATCH($A511,'BLS OEWS May2025'!$A$3:$A$1396,0)),"")</f>
        <v>Jewelers and Precious Stone and Metal Workers</v>
      </c>
      <c r="C511" s="0" t="str">
        <f aca="false">INDEX('SOC Summary'!$D$3:$D$774,MATCH($A511,'SOC Summary'!$A$3:$A$774,0))</f>
        <v>Production, construction and transportation</v>
      </c>
      <c r="D511" s="27" t="n">
        <f aca="false">INDEX('SOC Summary'!$H$3:$H$774,MATCH($A511,'SOC Summary'!$A$3:$A$774,0))</f>
        <v>0.095</v>
      </c>
      <c r="E511" s="24" t="n">
        <v>26280</v>
      </c>
      <c r="F511" s="24" t="n">
        <v>24060</v>
      </c>
      <c r="G511" s="24" t="n">
        <v>23420</v>
      </c>
      <c r="H511" s="24" t="n">
        <f aca="false">INDEX('SOC Summary'!$K$3:$K$774,MATCH($A511,'SOC Summary'!$A$3:$A$774,0))</f>
        <v>22440</v>
      </c>
      <c r="I511" s="24" t="n">
        <f aca="false">IF(ISNUMBER(E511),H511-E511,"")</f>
        <v>-3840</v>
      </c>
      <c r="J511" s="31" t="n">
        <f aca="false">IF(AND(ISNUMBER(E511),E511&gt;0),(H511-E511)/E511,"")</f>
        <v>-0.146118721461187</v>
      </c>
      <c r="K511" s="24" t="n">
        <f aca="false">IF(ISNUMBER(G511),H511-G511,"")</f>
        <v>-980</v>
      </c>
      <c r="L511" s="31" t="n">
        <f aca="false">IF(AND(ISNUMBER(G511),G511&gt;0),(H511-G511)/G511,"")</f>
        <v>-0.0418445772843723</v>
      </c>
      <c r="M511" s="0" t="str">
        <f aca="false">INDEX('SOC Summary'!$L$3:$L$774,MATCH($A511,'SOC Summary'!$A$3:$A$774,0))</f>
        <v>Low</v>
      </c>
      <c r="X511" s="26" t="n">
        <f aca="false">_xlfn.RANK.AVG(D511,$D$5:$D$776,1)</f>
        <v>165</v>
      </c>
      <c r="Y511" s="26" t="n">
        <f aca="false">IF(L511="","",_xlfn.RANK.AVG(L511,$L$5:$L$776,1))</f>
        <v>191</v>
      </c>
    </row>
    <row r="512" customFormat="false" ht="15" hidden="false" customHeight="true" outlineLevel="0" collapsed="false">
      <c r="A512" s="0" t="s">
        <v>632</v>
      </c>
      <c r="B512" s="0" t="str">
        <f aca="false">IFERROR(INDEX('BLS OEWS May2025'!$B$3:$B$1396,MATCH($A512,'BLS OEWS May2025'!$A$3:$A$1396,0)),"")</f>
        <v>Physical Scientists, All Other</v>
      </c>
      <c r="C512" s="0" t="str">
        <f aca="false">INDEX('SOC Summary'!$D$3:$D$774,MATCH($A512,'SOC Summary'!$A$3:$A$774,0))</f>
        <v>Life, physical, and social science</v>
      </c>
      <c r="D512" s="27" t="n">
        <f aca="false">INDEX('SOC Summary'!$H$3:$H$774,MATCH($A512,'SOC Summary'!$A$3:$A$774,0))</f>
        <v>0.4</v>
      </c>
      <c r="E512" s="24" t="n">
        <v>19820</v>
      </c>
      <c r="F512" s="24" t="n">
        <v>20820</v>
      </c>
      <c r="G512" s="24" t="n">
        <v>22580</v>
      </c>
      <c r="H512" s="24" t="n">
        <f aca="false">INDEX('SOC Summary'!$K$3:$K$774,MATCH($A512,'SOC Summary'!$A$3:$A$774,0))</f>
        <v>22300</v>
      </c>
      <c r="I512" s="24" t="n">
        <f aca="false">IF(ISNUMBER(E512),H512-E512,"")</f>
        <v>2480</v>
      </c>
      <c r="J512" s="31" t="n">
        <f aca="false">IF(AND(ISNUMBER(E512),E512&gt;0),(H512-E512)/E512,"")</f>
        <v>0.125126135216953</v>
      </c>
      <c r="K512" s="24" t="n">
        <f aca="false">IF(ISNUMBER(G512),H512-G512,"")</f>
        <v>-280</v>
      </c>
      <c r="L512" s="31" t="n">
        <f aca="false">IF(AND(ISNUMBER(G512),G512&gt;0),(H512-G512)/G512,"")</f>
        <v>-0.012400354295837</v>
      </c>
      <c r="M512" s="0" t="str">
        <f aca="false">INDEX('SOC Summary'!$L$3:$L$774,MATCH($A512,'SOC Summary'!$A$3:$A$774,0))</f>
        <v>Elevated</v>
      </c>
      <c r="X512" s="26" t="n">
        <f aca="false">_xlfn.RANK.AVG(D512,$D$5:$D$776,1)</f>
        <v>521</v>
      </c>
      <c r="Y512" s="26" t="n">
        <f aca="false">IF(L512="","",_xlfn.RANK.AVG(L512,$L$5:$L$776,1))</f>
        <v>310</v>
      </c>
    </row>
    <row r="513" customFormat="false" ht="15" hidden="false" customHeight="true" outlineLevel="0" collapsed="false">
      <c r="A513" s="0" t="s">
        <v>1281</v>
      </c>
      <c r="B513" s="0" t="str">
        <f aca="false">IFERROR(INDEX('BLS OEWS May2025'!$B$3:$B$1396,MATCH($A513,'BLS OEWS May2025'!$A$3:$A$1396,0)),"")</f>
        <v>Surgical Assistants</v>
      </c>
      <c r="C513" s="0" t="str">
        <f aca="false">INDEX('SOC Summary'!$D$3:$D$774,MATCH($A513,'SOC Summary'!$A$3:$A$774,0))</f>
        <v>Health care</v>
      </c>
      <c r="D513" s="27" t="n">
        <f aca="false">INDEX('SOC Summary'!$H$3:$H$774,MATCH($A513,'SOC Summary'!$A$3:$A$774,0))</f>
        <v>0.02</v>
      </c>
      <c r="E513" s="24" t="n">
        <v>18650</v>
      </c>
      <c r="F513" s="24" t="n">
        <v>18780</v>
      </c>
      <c r="G513" s="24" t="n">
        <v>22860</v>
      </c>
      <c r="H513" s="24" t="n">
        <f aca="false">INDEX('SOC Summary'!$K$3:$K$774,MATCH($A513,'SOC Summary'!$A$3:$A$774,0))</f>
        <v>22270</v>
      </c>
      <c r="I513" s="24" t="n">
        <f aca="false">IF(ISNUMBER(E513),H513-E513,"")</f>
        <v>3620</v>
      </c>
      <c r="J513" s="31" t="n">
        <f aca="false">IF(AND(ISNUMBER(E513),E513&gt;0),(H513-E513)/E513,"")</f>
        <v>0.194101876675603</v>
      </c>
      <c r="K513" s="24" t="n">
        <f aca="false">IF(ISNUMBER(G513),H513-G513,"")</f>
        <v>-590</v>
      </c>
      <c r="L513" s="31" t="n">
        <f aca="false">IF(AND(ISNUMBER(G513),G513&gt;0),(H513-G513)/G513,"")</f>
        <v>-0.0258092738407699</v>
      </c>
      <c r="M513" s="0" t="str">
        <f aca="false">INDEX('SOC Summary'!$L$3:$L$774,MATCH($A513,'SOC Summary'!$A$3:$A$774,0))</f>
        <v>Low</v>
      </c>
      <c r="X513" s="26" t="n">
        <f aca="false">_xlfn.RANK.AVG(D513,$D$5:$D$776,1)</f>
        <v>63.5</v>
      </c>
      <c r="Y513" s="26" t="n">
        <f aca="false">IF(L513="","",_xlfn.RANK.AVG(L513,$L$5:$L$776,1))</f>
        <v>248</v>
      </c>
    </row>
    <row r="514" customFormat="false" ht="15" hidden="false" customHeight="true" outlineLevel="0" collapsed="false">
      <c r="A514" s="0" t="s">
        <v>759</v>
      </c>
      <c r="B514" s="0" t="str">
        <f aca="false">IFERROR(INDEX('BLS OEWS May2025'!$B$3:$B$1396,MATCH($A514,'BLS OEWS May2025'!$A$3:$A$1396,0)),"")</f>
        <v>Directors, Religious Activities and Education</v>
      </c>
      <c r="C514" s="0" t="str">
        <f aca="false">INDEX('SOC Summary'!$D$3:$D$774,MATCH($A514,'SOC Summary'!$A$3:$A$774,0))</f>
        <v>Services and other</v>
      </c>
      <c r="D514" s="27" t="n">
        <f aca="false">INDEX('SOC Summary'!$H$3:$H$774,MATCH($A514,'SOC Summary'!$A$3:$A$774,0))</f>
        <v>0.51</v>
      </c>
      <c r="E514" s="24" t="n">
        <v>24030</v>
      </c>
      <c r="F514" s="24" t="n">
        <v>23270</v>
      </c>
      <c r="G514" s="24" t="n">
        <v>21460</v>
      </c>
      <c r="H514" s="24" t="n">
        <f aca="false">INDEX('SOC Summary'!$K$3:$K$774,MATCH($A514,'SOC Summary'!$A$3:$A$774,0))</f>
        <v>22160</v>
      </c>
      <c r="I514" s="24" t="n">
        <f aca="false">IF(ISNUMBER(E514),H514-E514,"")</f>
        <v>-1870</v>
      </c>
      <c r="J514" s="31" t="n">
        <f aca="false">IF(AND(ISNUMBER(E514),E514&gt;0),(H514-E514)/E514,"")</f>
        <v>-0.077819392426134</v>
      </c>
      <c r="K514" s="24" t="n">
        <f aca="false">IF(ISNUMBER(G514),H514-G514,"")</f>
        <v>700</v>
      </c>
      <c r="L514" s="31" t="n">
        <f aca="false">IF(AND(ISNUMBER(G514),G514&gt;0),(H514-G514)/G514,"")</f>
        <v>0.032618825722274</v>
      </c>
      <c r="M514" s="0" t="str">
        <f aca="false">INDEX('SOC Summary'!$L$3:$L$774,MATCH($A514,'SOC Summary'!$A$3:$A$774,0))</f>
        <v>High</v>
      </c>
      <c r="X514" s="26" t="n">
        <f aca="false">_xlfn.RANK.AVG(D514,$D$5:$D$776,1)</f>
        <v>661.5</v>
      </c>
      <c r="Y514" s="26" t="n">
        <f aca="false">IF(L514="","",_xlfn.RANK.AVG(L514,$L$5:$L$776,1))</f>
        <v>533</v>
      </c>
    </row>
    <row r="515" customFormat="false" ht="15" hidden="false" customHeight="true" outlineLevel="0" collapsed="false">
      <c r="A515" s="0" t="s">
        <v>2395</v>
      </c>
      <c r="B515" s="0" t="str">
        <f aca="false">IFERROR(INDEX('BLS OEWS May2025'!$B$3:$B$1396,MATCH($A515,'BLS OEWS May2025'!$A$3:$A$1396,0)),"")</f>
        <v>Textile Winding, Twisting, and Drawing Out Machine Setters, Operators, and Tenders</v>
      </c>
      <c r="C515" s="0" t="str">
        <f aca="false">INDEX('SOC Summary'!$D$3:$D$774,MATCH($A515,'SOC Summary'!$A$3:$A$774,0))</f>
        <v>Production, construction and transportation</v>
      </c>
      <c r="D515" s="27" t="n">
        <f aca="false">INDEX('SOC Summary'!$H$3:$H$774,MATCH($A515,'SOC Summary'!$A$3:$A$774,0))</f>
        <v>0.13</v>
      </c>
      <c r="E515" s="24" t="n">
        <v>23830</v>
      </c>
      <c r="F515" s="24" t="n">
        <v>23550</v>
      </c>
      <c r="G515" s="24" t="n">
        <v>20600</v>
      </c>
      <c r="H515" s="24" t="n">
        <f aca="false">INDEX('SOC Summary'!$K$3:$K$774,MATCH($A515,'SOC Summary'!$A$3:$A$774,0))</f>
        <v>22020</v>
      </c>
      <c r="I515" s="24" t="n">
        <f aca="false">IF(ISNUMBER(E515),H515-E515,"")</f>
        <v>-1810</v>
      </c>
      <c r="J515" s="31" t="n">
        <f aca="false">IF(AND(ISNUMBER(E515),E515&gt;0),(H515-E515)/E515,"")</f>
        <v>-0.0759546789760806</v>
      </c>
      <c r="K515" s="24" t="n">
        <f aca="false">IF(ISNUMBER(G515),H515-G515,"")</f>
        <v>1420</v>
      </c>
      <c r="L515" s="31" t="n">
        <f aca="false">IF(AND(ISNUMBER(G515),G515&gt;0),(H515-G515)/G515,"")</f>
        <v>0.0689320388349515</v>
      </c>
      <c r="M515" s="0" t="str">
        <f aca="false">INDEX('SOC Summary'!$L$3:$L$774,MATCH($A515,'SOC Summary'!$A$3:$A$774,0))</f>
        <v>Low</v>
      </c>
      <c r="X515" s="26" t="n">
        <f aca="false">_xlfn.RANK.AVG(D515,$D$5:$D$776,1)</f>
        <v>223.5</v>
      </c>
      <c r="Y515" s="26" t="n">
        <f aca="false">IF(L515="","",_xlfn.RANK.AVG(L515,$L$5:$L$776,1))</f>
        <v>664</v>
      </c>
    </row>
    <row r="516" customFormat="false" ht="15" hidden="false" customHeight="true" outlineLevel="0" collapsed="false">
      <c r="A516" s="0" t="s">
        <v>2012</v>
      </c>
      <c r="B516" s="0" t="str">
        <f aca="false">IFERROR(INDEX('BLS OEWS May2025'!$B$3:$B$1396,MATCH($A516,'BLS OEWS May2025'!$A$3:$A$1396,0)),"")</f>
        <v>Helpers--Carpenters</v>
      </c>
      <c r="C516" s="0" t="str">
        <f aca="false">INDEX('SOC Summary'!$D$3:$D$774,MATCH($A516,'SOC Summary'!$A$3:$A$774,0))</f>
        <v>Production, construction and transportation</v>
      </c>
      <c r="D516" s="27" t="n">
        <f aca="false">INDEX('SOC Summary'!$H$3:$H$774,MATCH($A516,'SOC Summary'!$A$3:$A$774,0))</f>
        <v>0</v>
      </c>
      <c r="E516" s="24" t="n">
        <v>24580</v>
      </c>
      <c r="F516" s="24" t="n">
        <v>21770</v>
      </c>
      <c r="G516" s="24" t="n">
        <v>24610</v>
      </c>
      <c r="H516" s="24" t="n">
        <f aca="false">INDEX('SOC Summary'!$K$3:$K$774,MATCH($A516,'SOC Summary'!$A$3:$A$774,0))</f>
        <v>21680</v>
      </c>
      <c r="I516" s="24" t="n">
        <f aca="false">IF(ISNUMBER(E516),H516-E516,"")</f>
        <v>-2900</v>
      </c>
      <c r="J516" s="31" t="n">
        <f aca="false">IF(AND(ISNUMBER(E516),E516&gt;0),(H516-E516)/E516,"")</f>
        <v>-0.117982099267697</v>
      </c>
      <c r="K516" s="24" t="n">
        <f aca="false">IF(ISNUMBER(G516),H516-G516,"")</f>
        <v>-2930</v>
      </c>
      <c r="L516" s="31" t="n">
        <f aca="false">IF(AND(ISNUMBER(G516),G516&gt;0),(H516-G516)/G516,"")</f>
        <v>-0.119057293783015</v>
      </c>
      <c r="M516" s="0" t="str">
        <f aca="false">INDEX('SOC Summary'!$L$3:$L$774,MATCH($A516,'SOC Summary'!$A$3:$A$774,0))</f>
        <v>Low</v>
      </c>
      <c r="X516" s="26" t="n">
        <f aca="false">_xlfn.RANK.AVG(D516,$D$5:$D$776,1)</f>
        <v>28.5</v>
      </c>
      <c r="Y516" s="26" t="n">
        <f aca="false">IF(L516="","",_xlfn.RANK.AVG(L516,$L$5:$L$776,1))</f>
        <v>51</v>
      </c>
    </row>
    <row r="517" customFormat="false" ht="15" hidden="false" customHeight="true" outlineLevel="0" collapsed="false">
      <c r="A517" s="0" t="s">
        <v>1091</v>
      </c>
      <c r="B517" s="0" t="str">
        <f aca="false">IFERROR(INDEX('BLS OEWS May2025'!$B$3:$B$1396,MATCH($A517,'BLS OEWS May2025'!$A$3:$A$1396,0)),"")</f>
        <v>Camera Operators, Television, Video, and Film</v>
      </c>
      <c r="C517" s="0" t="str">
        <f aca="false">INDEX('SOC Summary'!$D$3:$D$774,MATCH($A517,'SOC Summary'!$A$3:$A$774,0))</f>
        <v>Arts, sports and media</v>
      </c>
      <c r="D517" s="27" t="n">
        <f aca="false">INDEX('SOC Summary'!$H$3:$H$774,MATCH($A517,'SOC Summary'!$A$3:$A$774,0))</f>
        <v>0.16</v>
      </c>
      <c r="E517" s="24" t="n">
        <v>22970</v>
      </c>
      <c r="F517" s="24" t="n">
        <v>23940</v>
      </c>
      <c r="G517" s="24" t="n">
        <v>24460</v>
      </c>
      <c r="H517" s="24" t="n">
        <f aca="false">INDEX('SOC Summary'!$K$3:$K$774,MATCH($A517,'SOC Summary'!$A$3:$A$774,0))</f>
        <v>21550</v>
      </c>
      <c r="I517" s="24" t="n">
        <f aca="false">IF(ISNUMBER(E517),H517-E517,"")</f>
        <v>-1420</v>
      </c>
      <c r="J517" s="31" t="n">
        <f aca="false">IF(AND(ISNUMBER(E517),E517&gt;0),(H517-E517)/E517,"")</f>
        <v>-0.0618197649107532</v>
      </c>
      <c r="K517" s="24" t="n">
        <f aca="false">IF(ISNUMBER(G517),H517-G517,"")</f>
        <v>-2910</v>
      </c>
      <c r="L517" s="31" t="n">
        <f aca="false">IF(AND(ISNUMBER(G517),G517&gt;0),(H517-G517)/G517,"")</f>
        <v>-0.118969746524939</v>
      </c>
      <c r="M517" s="0" t="str">
        <f aca="false">INDEX('SOC Summary'!$L$3:$L$774,MATCH($A517,'SOC Summary'!$A$3:$A$774,0))</f>
        <v>Low</v>
      </c>
      <c r="X517" s="26" t="n">
        <f aca="false">_xlfn.RANK.AVG(D517,$D$5:$D$776,1)</f>
        <v>264</v>
      </c>
      <c r="Y517" s="26" t="n">
        <f aca="false">IF(L517="","",_xlfn.RANK.AVG(L517,$L$5:$L$776,1))</f>
        <v>53</v>
      </c>
    </row>
    <row r="518" customFormat="false" ht="15" hidden="false" customHeight="true" outlineLevel="0" collapsed="false">
      <c r="A518" s="0" t="s">
        <v>1628</v>
      </c>
      <c r="B518" s="0" t="str">
        <f aca="false">IFERROR(INDEX('BLS OEWS May2025'!$B$3:$B$1396,MATCH($A518,'BLS OEWS May2025'!$A$3:$A$1396,0)),"")</f>
        <v>Gambling Change Persons and Booth Cashiers</v>
      </c>
      <c r="C518" s="0" t="str">
        <f aca="false">INDEX('SOC Summary'!$D$3:$D$774,MATCH($A518,'SOC Summary'!$A$3:$A$774,0))</f>
        <v>Sales</v>
      </c>
      <c r="D518" s="27" t="n">
        <f aca="false">INDEX('SOC Summary'!$H$3:$H$774,MATCH($A518,'SOC Summary'!$A$3:$A$774,0))</f>
        <v>0.17</v>
      </c>
      <c r="E518" s="24" t="n">
        <v>18800</v>
      </c>
      <c r="F518" s="24" t="n">
        <v>20560</v>
      </c>
      <c r="G518" s="24" t="n">
        <v>21930</v>
      </c>
      <c r="H518" s="24" t="n">
        <f aca="false">INDEX('SOC Summary'!$K$3:$K$774,MATCH($A518,'SOC Summary'!$A$3:$A$774,0))</f>
        <v>21530</v>
      </c>
      <c r="I518" s="24" t="n">
        <f aca="false">IF(ISNUMBER(E518),H518-E518,"")</f>
        <v>2730</v>
      </c>
      <c r="J518" s="31" t="n">
        <f aca="false">IF(AND(ISNUMBER(E518),E518&gt;0),(H518-E518)/E518,"")</f>
        <v>0.145212765957447</v>
      </c>
      <c r="K518" s="24" t="n">
        <f aca="false">IF(ISNUMBER(G518),H518-G518,"")</f>
        <v>-400</v>
      </c>
      <c r="L518" s="31" t="n">
        <f aca="false">IF(AND(ISNUMBER(G518),G518&gt;0),(H518-G518)/G518,"")</f>
        <v>-0.0182398540811674</v>
      </c>
      <c r="M518" s="0" t="str">
        <f aca="false">INDEX('SOC Summary'!$L$3:$L$774,MATCH($A518,'SOC Summary'!$A$3:$A$774,0))</f>
        <v>Low</v>
      </c>
      <c r="X518" s="26" t="n">
        <f aca="false">_xlfn.RANK.AVG(D518,$D$5:$D$776,1)</f>
        <v>276</v>
      </c>
      <c r="Y518" s="26" t="n">
        <f aca="false">IF(L518="","",_xlfn.RANK.AVG(L518,$L$5:$L$776,1))</f>
        <v>289</v>
      </c>
    </row>
    <row r="519" customFormat="false" ht="15" hidden="false" customHeight="true" outlineLevel="0" collapsed="false">
      <c r="A519" s="0" t="s">
        <v>188</v>
      </c>
      <c r="B519" s="0" t="str">
        <f aca="false">IFERROR(INDEX('BLS OEWS May2025'!$B$3:$B$1396,MATCH($A519,'BLS OEWS May2025'!$A$3:$A$1396,0)),"")</f>
        <v>Advertising and Promotions Managers</v>
      </c>
      <c r="C519" s="0" t="str">
        <f aca="false">INDEX('SOC Summary'!$D$3:$D$774,MATCH($A519,'SOC Summary'!$A$3:$A$774,0))</f>
        <v>Management</v>
      </c>
      <c r="D519" s="27" t="n">
        <f aca="false">INDEX('SOC Summary'!$H$3:$H$774,MATCH($A519,'SOC Summary'!$A$3:$A$774,0))</f>
        <v>0.43</v>
      </c>
      <c r="E519" s="24" t="n">
        <v>22010</v>
      </c>
      <c r="F519" s="24" t="n">
        <v>20630</v>
      </c>
      <c r="G519" s="24" t="n">
        <v>21100</v>
      </c>
      <c r="H519" s="24" t="n">
        <f aca="false">INDEX('SOC Summary'!$K$3:$K$774,MATCH($A519,'SOC Summary'!$A$3:$A$774,0))</f>
        <v>21470</v>
      </c>
      <c r="I519" s="24" t="n">
        <f aca="false">IF(ISNUMBER(E519),H519-E519,"")</f>
        <v>-540</v>
      </c>
      <c r="J519" s="31" t="n">
        <f aca="false">IF(AND(ISNUMBER(E519),E519&gt;0),(H519-E519)/E519,"")</f>
        <v>-0.0245343025897319</v>
      </c>
      <c r="K519" s="24" t="n">
        <f aca="false">IF(ISNUMBER(G519),H519-G519,"")</f>
        <v>370</v>
      </c>
      <c r="L519" s="31" t="n">
        <f aca="false">IF(AND(ISNUMBER(G519),G519&gt;0),(H519-G519)/G519,"")</f>
        <v>0.0175355450236967</v>
      </c>
      <c r="M519" s="0" t="str">
        <f aca="false">INDEX('SOC Summary'!$L$3:$L$774,MATCH($A519,'SOC Summary'!$A$3:$A$774,0))</f>
        <v>Elevated</v>
      </c>
      <c r="X519" s="26" t="n">
        <f aca="false">_xlfn.RANK.AVG(D519,$D$5:$D$776,1)</f>
        <v>571</v>
      </c>
      <c r="Y519" s="26" t="n">
        <f aca="false">IF(L519="","",_xlfn.RANK.AVG(L519,$L$5:$L$776,1))</f>
        <v>455</v>
      </c>
    </row>
    <row r="520" customFormat="false" ht="15" hidden="false" customHeight="true" outlineLevel="0" collapsed="false">
      <c r="A520" s="0" t="s">
        <v>506</v>
      </c>
      <c r="B520" s="0" t="str">
        <f aca="false">IFERROR(INDEX('BLS OEWS May2025'!$B$3:$B$1396,MATCH($A520,'BLS OEWS May2025'!$A$3:$A$1396,0)),"")</f>
        <v>Health and Safety Engineers, Except Mining Safety Engineers and Inspectors</v>
      </c>
      <c r="C520" s="0" t="str">
        <f aca="false">INDEX('SOC Summary'!$D$3:$D$774,MATCH($A520,'SOC Summary'!$A$3:$A$774,0))</f>
        <v>Engineering</v>
      </c>
      <c r="D520" s="27" t="n">
        <f aca="false">INDEX('SOC Summary'!$H$3:$H$774,MATCH($A520,'SOC Summary'!$A$3:$A$774,0))</f>
        <v>0.46</v>
      </c>
      <c r="E520" s="24" t="n">
        <v>21520</v>
      </c>
      <c r="F520" s="24" t="n">
        <v>22510</v>
      </c>
      <c r="G520" s="24" t="n">
        <v>23220</v>
      </c>
      <c r="H520" s="24" t="n">
        <f aca="false">INDEX('SOC Summary'!$K$3:$K$774,MATCH($A520,'SOC Summary'!$A$3:$A$774,0))</f>
        <v>21450</v>
      </c>
      <c r="I520" s="24" t="n">
        <f aca="false">IF(ISNUMBER(E520),H520-E520,"")</f>
        <v>-70</v>
      </c>
      <c r="J520" s="31" t="n">
        <f aca="false">IF(AND(ISNUMBER(E520),E520&gt;0),(H520-E520)/E520,"")</f>
        <v>-0.00325278810408922</v>
      </c>
      <c r="K520" s="24" t="n">
        <f aca="false">IF(ISNUMBER(G520),H520-G520,"")</f>
        <v>-1770</v>
      </c>
      <c r="L520" s="31" t="n">
        <f aca="false">IF(AND(ISNUMBER(G520),G520&gt;0),(H520-G520)/G520,"")</f>
        <v>-0.0762273901808786</v>
      </c>
      <c r="M520" s="0" t="str">
        <f aca="false">INDEX('SOC Summary'!$L$3:$L$774,MATCH($A520,'SOC Summary'!$A$3:$A$774,0))</f>
        <v>Elevated</v>
      </c>
      <c r="X520" s="26" t="n">
        <f aca="false">_xlfn.RANK.AVG(D520,$D$5:$D$776,1)</f>
        <v>610.5</v>
      </c>
      <c r="Y520" s="26" t="n">
        <f aca="false">IF(L520="","",_xlfn.RANK.AVG(L520,$L$5:$L$776,1))</f>
        <v>107</v>
      </c>
    </row>
    <row r="521" customFormat="false" ht="15" hidden="false" customHeight="true" outlineLevel="0" collapsed="false">
      <c r="A521" s="0" t="s">
        <v>998</v>
      </c>
      <c r="B521" s="0" t="str">
        <f aca="false">IFERROR(INDEX('BLS OEWS May2025'!$B$3:$B$1396,MATCH($A521,'BLS OEWS May2025'!$A$3:$A$1396,0)),"")</f>
        <v>Fashion Designers</v>
      </c>
      <c r="C521" s="0" t="str">
        <f aca="false">INDEX('SOC Summary'!$D$3:$D$774,MATCH($A521,'SOC Summary'!$A$3:$A$774,0))</f>
        <v>Arts, sports and media</v>
      </c>
      <c r="D521" s="27" t="n">
        <f aca="false">INDEX('SOC Summary'!$H$3:$H$774,MATCH($A521,'SOC Summary'!$A$3:$A$774,0))</f>
        <v>0.12</v>
      </c>
      <c r="E521" s="24" t="n">
        <v>20560</v>
      </c>
      <c r="F521" s="24" t="n">
        <v>19940</v>
      </c>
      <c r="G521" s="24" t="n">
        <v>20910</v>
      </c>
      <c r="H521" s="24" t="n">
        <f aca="false">INDEX('SOC Summary'!$K$3:$K$774,MATCH($A521,'SOC Summary'!$A$3:$A$774,0))</f>
        <v>21450</v>
      </c>
      <c r="I521" s="24" t="n">
        <f aca="false">IF(ISNUMBER(E521),H521-E521,"")</f>
        <v>890</v>
      </c>
      <c r="J521" s="31" t="n">
        <f aca="false">IF(AND(ISNUMBER(E521),E521&gt;0),(H521-E521)/E521,"")</f>
        <v>0.0432879377431907</v>
      </c>
      <c r="K521" s="24" t="n">
        <f aca="false">IF(ISNUMBER(G521),H521-G521,"")</f>
        <v>540</v>
      </c>
      <c r="L521" s="31" t="n">
        <f aca="false">IF(AND(ISNUMBER(G521),G521&gt;0),(H521-G521)/G521,"")</f>
        <v>0.0258249641319943</v>
      </c>
      <c r="M521" s="0" t="str">
        <f aca="false">INDEX('SOC Summary'!$L$3:$L$774,MATCH($A521,'SOC Summary'!$A$3:$A$774,0))</f>
        <v>Low</v>
      </c>
      <c r="X521" s="26" t="n">
        <f aca="false">_xlfn.RANK.AVG(D521,$D$5:$D$776,1)</f>
        <v>207</v>
      </c>
      <c r="Y521" s="26" t="n">
        <f aca="false">IF(L521="","",_xlfn.RANK.AVG(L521,$L$5:$L$776,1))</f>
        <v>497</v>
      </c>
    </row>
    <row r="522" customFormat="false" ht="15" hidden="false" customHeight="true" outlineLevel="0" collapsed="false">
      <c r="A522" s="0" t="s">
        <v>2149</v>
      </c>
      <c r="B522" s="0" t="str">
        <f aca="false">IFERROR(INDEX('BLS OEWS May2025'!$B$3:$B$1396,MATCH($A522,'BLS OEWS May2025'!$A$3:$A$1396,0)),"")</f>
        <v>Rail Car Repairers</v>
      </c>
      <c r="C522" s="0" t="str">
        <f aca="false">INDEX('SOC Summary'!$D$3:$D$774,MATCH($A522,'SOC Summary'!$A$3:$A$774,0))</f>
        <v>Services and other</v>
      </c>
      <c r="D522" s="27" t="n">
        <f aca="false">INDEX('SOC Summary'!$H$3:$H$774,MATCH($A522,'SOC Summary'!$A$3:$A$774,0))</f>
        <v>0.06</v>
      </c>
      <c r="E522" s="24" t="n">
        <v>19830</v>
      </c>
      <c r="F522" s="24" t="n">
        <v>19480</v>
      </c>
      <c r="G522" s="24" t="n">
        <v>18300</v>
      </c>
      <c r="H522" s="24" t="n">
        <f aca="false">INDEX('SOC Summary'!$K$3:$K$774,MATCH($A522,'SOC Summary'!$A$3:$A$774,0))</f>
        <v>21350</v>
      </c>
      <c r="I522" s="24" t="n">
        <f aca="false">IF(ISNUMBER(E522),H522-E522,"")</f>
        <v>1520</v>
      </c>
      <c r="J522" s="31" t="n">
        <f aca="false">IF(AND(ISNUMBER(E522),E522&gt;0),(H522-E522)/E522,"")</f>
        <v>0.0766515380736258</v>
      </c>
      <c r="K522" s="24" t="n">
        <f aca="false">IF(ISNUMBER(G522),H522-G522,"")</f>
        <v>3050</v>
      </c>
      <c r="L522" s="31" t="n">
        <f aca="false">IF(AND(ISNUMBER(G522),G522&gt;0),(H522-G522)/G522,"")</f>
        <v>0.166666666666667</v>
      </c>
      <c r="M522" s="0" t="str">
        <f aca="false">INDEX('SOC Summary'!$L$3:$L$774,MATCH($A522,'SOC Summary'!$A$3:$A$774,0))</f>
        <v>Low</v>
      </c>
      <c r="X522" s="26" t="n">
        <f aca="false">_xlfn.RANK.AVG(D522,$D$5:$D$776,1)</f>
        <v>118</v>
      </c>
      <c r="Y522" s="26" t="n">
        <f aca="false">IF(L522="","",_xlfn.RANK.AVG(L522,$L$5:$L$776,1))</f>
        <v>755</v>
      </c>
    </row>
    <row r="523" customFormat="false" ht="15" hidden="false" customHeight="true" outlineLevel="0" collapsed="false">
      <c r="A523" s="0" t="s">
        <v>1185</v>
      </c>
      <c r="B523" s="0" t="str">
        <f aca="false">IFERROR(INDEX('BLS OEWS May2025'!$B$3:$B$1396,MATCH($A523,'BLS OEWS May2025'!$A$3:$A$1396,0)),"")</f>
        <v>Obstetricians and Gynecologists</v>
      </c>
      <c r="C523" s="0" t="str">
        <f aca="false">INDEX('SOC Summary'!$D$3:$D$774,MATCH($A523,'SOC Summary'!$A$3:$A$774,0))</f>
        <v>Health care</v>
      </c>
      <c r="D523" s="27" t="n">
        <f aca="false">INDEX('SOC Summary'!$H$3:$H$774,MATCH($A523,'SOC Summary'!$A$3:$A$774,0))</f>
        <v>0.36</v>
      </c>
      <c r="E523" s="24" t="n">
        <v>21450</v>
      </c>
      <c r="F523" s="24" t="n">
        <v>19820</v>
      </c>
      <c r="G523" s="24" t="n">
        <v>19900</v>
      </c>
      <c r="H523" s="24" t="n">
        <f aca="false">INDEX('SOC Summary'!$K$3:$K$774,MATCH($A523,'SOC Summary'!$A$3:$A$774,0))</f>
        <v>21260</v>
      </c>
      <c r="I523" s="24" t="n">
        <f aca="false">IF(ISNUMBER(E523),H523-E523,"")</f>
        <v>-190</v>
      </c>
      <c r="J523" s="31" t="n">
        <f aca="false">IF(AND(ISNUMBER(E523),E523&gt;0),(H523-E523)/E523,"")</f>
        <v>-0.00885780885780886</v>
      </c>
      <c r="K523" s="24" t="n">
        <f aca="false">IF(ISNUMBER(G523),H523-G523,"")</f>
        <v>1360</v>
      </c>
      <c r="L523" s="31" t="n">
        <f aca="false">IF(AND(ISNUMBER(G523),G523&gt;0),(H523-G523)/G523,"")</f>
        <v>0.0683417085427136</v>
      </c>
      <c r="M523" s="0" t="str">
        <f aca="false">INDEX('SOC Summary'!$L$3:$L$774,MATCH($A523,'SOC Summary'!$A$3:$A$774,0))</f>
        <v>Elevated</v>
      </c>
      <c r="X523" s="26" t="n">
        <f aca="false">_xlfn.RANK.AVG(D523,$D$5:$D$776,1)</f>
        <v>475.5</v>
      </c>
      <c r="Y523" s="26" t="n">
        <f aca="false">IF(L523="","",_xlfn.RANK.AVG(L523,$L$5:$L$776,1))</f>
        <v>661</v>
      </c>
    </row>
    <row r="524" customFormat="false" ht="15" hidden="false" customHeight="true" outlineLevel="0" collapsed="false">
      <c r="A524" s="0" t="s">
        <v>1050</v>
      </c>
      <c r="B524" s="0" t="str">
        <f aca="false">IFERROR(INDEX('BLS OEWS May2025'!$B$3:$B$1396,MATCH($A524,'BLS OEWS May2025'!$A$3:$A$1396,0)),"")</f>
        <v>Broadcast Announcers and Radio Disc Jockeys</v>
      </c>
      <c r="C524" s="0" t="str">
        <f aca="false">INDEX('SOC Summary'!$D$3:$D$774,MATCH($A524,'SOC Summary'!$A$3:$A$774,0))</f>
        <v>Arts, sports and media</v>
      </c>
      <c r="D524" s="27" t="n">
        <f aca="false">INDEX('SOC Summary'!$H$3:$H$774,MATCH($A524,'SOC Summary'!$A$3:$A$774,0))</f>
        <v>0.53</v>
      </c>
      <c r="E524" s="24" t="n">
        <v>26820</v>
      </c>
      <c r="F524" s="24" t="n">
        <v>25070</v>
      </c>
      <c r="G524" s="24" t="n">
        <v>23880</v>
      </c>
      <c r="H524" s="24" t="n">
        <f aca="false">INDEX('SOC Summary'!$K$3:$K$774,MATCH($A524,'SOC Summary'!$A$3:$A$774,0))</f>
        <v>21240</v>
      </c>
      <c r="I524" s="24" t="n">
        <f aca="false">IF(ISNUMBER(E524),H524-E524,"")</f>
        <v>-5580</v>
      </c>
      <c r="J524" s="31" t="n">
        <f aca="false">IF(AND(ISNUMBER(E524),E524&gt;0),(H524-E524)/E524,"")</f>
        <v>-0.208053691275168</v>
      </c>
      <c r="K524" s="24" t="n">
        <f aca="false">IF(ISNUMBER(G524),H524-G524,"")</f>
        <v>-2640</v>
      </c>
      <c r="L524" s="31" t="n">
        <f aca="false">IF(AND(ISNUMBER(G524),G524&gt;0),(H524-G524)/G524,"")</f>
        <v>-0.110552763819095</v>
      </c>
      <c r="M524" s="0" t="str">
        <f aca="false">INDEX('SOC Summary'!$L$3:$L$774,MATCH($A524,'SOC Summary'!$A$3:$A$774,0))</f>
        <v>High</v>
      </c>
      <c r="X524" s="26" t="n">
        <f aca="false">_xlfn.RANK.AVG(D524,$D$5:$D$776,1)</f>
        <v>677</v>
      </c>
      <c r="Y524" s="26" t="n">
        <f aca="false">IF(L524="","",_xlfn.RANK.AVG(L524,$L$5:$L$776,1))</f>
        <v>63</v>
      </c>
    </row>
    <row r="525" customFormat="false" ht="15" hidden="false" customHeight="true" outlineLevel="0" collapsed="false">
      <c r="A525" s="0" t="s">
        <v>1080</v>
      </c>
      <c r="B525" s="0" t="str">
        <f aca="false">IFERROR(INDEX('BLS OEWS May2025'!$B$3:$B$1396,MATCH($A525,'BLS OEWS May2025'!$A$3:$A$1396,0)),"")</f>
        <v>Broadcast Technicians</v>
      </c>
      <c r="C525" s="0" t="str">
        <f aca="false">INDEX('SOC Summary'!$D$3:$D$774,MATCH($A525,'SOC Summary'!$A$3:$A$774,0))</f>
        <v>Arts, sports and media</v>
      </c>
      <c r="D525" s="27" t="n">
        <f aca="false">INDEX('SOC Summary'!$H$3:$H$774,MATCH($A525,'SOC Summary'!$A$3:$A$774,0))</f>
        <v>0.16</v>
      </c>
      <c r="E525" s="24" t="n">
        <v>33020</v>
      </c>
      <c r="F525" s="24" t="n">
        <v>26190</v>
      </c>
      <c r="G525" s="24" t="n">
        <v>21080</v>
      </c>
      <c r="H525" s="24" t="n">
        <f aca="false">INDEX('SOC Summary'!$K$3:$K$774,MATCH($A525,'SOC Summary'!$A$3:$A$774,0))</f>
        <v>21110</v>
      </c>
      <c r="I525" s="24" t="n">
        <f aca="false">IF(ISNUMBER(E525),H525-E525,"")</f>
        <v>-11910</v>
      </c>
      <c r="J525" s="31" t="n">
        <f aca="false">IF(AND(ISNUMBER(E525),E525&gt;0),(H525-E525)/E525,"")</f>
        <v>-0.36069049061175</v>
      </c>
      <c r="K525" s="24" t="n">
        <f aca="false">IF(ISNUMBER(G525),H525-G525,"")</f>
        <v>30</v>
      </c>
      <c r="L525" s="31" t="n">
        <f aca="false">IF(AND(ISNUMBER(G525),G525&gt;0),(H525-G525)/G525,"")</f>
        <v>0.00142314990512334</v>
      </c>
      <c r="M525" s="0" t="str">
        <f aca="false">INDEX('SOC Summary'!$L$3:$L$774,MATCH($A525,'SOC Summary'!$A$3:$A$774,0))</f>
        <v>Low</v>
      </c>
      <c r="X525" s="26" t="n">
        <f aca="false">_xlfn.RANK.AVG(D525,$D$5:$D$776,1)</f>
        <v>264</v>
      </c>
      <c r="Y525" s="26" t="n">
        <f aca="false">IF(L525="","",_xlfn.RANK.AVG(L525,$L$5:$L$776,1))</f>
        <v>363</v>
      </c>
    </row>
    <row r="526" customFormat="false" ht="15" hidden="false" customHeight="true" outlineLevel="0" collapsed="false">
      <c r="A526" s="0" t="s">
        <v>488</v>
      </c>
      <c r="B526" s="0" t="str">
        <f aca="false">IFERROR(INDEX('BLS OEWS May2025'!$B$3:$B$1396,MATCH($A526,'BLS OEWS May2025'!$A$3:$A$1396,0)),"")</f>
        <v>Chemical Engineers</v>
      </c>
      <c r="C526" s="0" t="str">
        <f aca="false">INDEX('SOC Summary'!$D$3:$D$774,MATCH($A526,'SOC Summary'!$A$3:$A$774,0))</f>
        <v>Engineering</v>
      </c>
      <c r="D526" s="27" t="n">
        <f aca="false">INDEX('SOC Summary'!$H$3:$H$774,MATCH($A526,'SOC Summary'!$A$3:$A$774,0))</f>
        <v>0.39</v>
      </c>
      <c r="E526" s="24" t="n">
        <v>20380</v>
      </c>
      <c r="F526" s="24" t="n">
        <v>21140</v>
      </c>
      <c r="G526" s="24" t="n">
        <v>20330</v>
      </c>
      <c r="H526" s="24" t="n">
        <f aca="false">INDEX('SOC Summary'!$K$3:$K$774,MATCH($A526,'SOC Summary'!$A$3:$A$774,0))</f>
        <v>21070</v>
      </c>
      <c r="I526" s="24" t="n">
        <f aca="false">IF(ISNUMBER(E526),H526-E526,"")</f>
        <v>690</v>
      </c>
      <c r="J526" s="31" t="n">
        <f aca="false">IF(AND(ISNUMBER(E526),E526&gt;0),(H526-E526)/E526,"")</f>
        <v>0.0338567222767419</v>
      </c>
      <c r="K526" s="24" t="n">
        <f aca="false">IF(ISNUMBER(G526),H526-G526,"")</f>
        <v>740</v>
      </c>
      <c r="L526" s="31" t="n">
        <f aca="false">IF(AND(ISNUMBER(G526),G526&gt;0),(H526-G526)/G526,"")</f>
        <v>0.0363994097393015</v>
      </c>
      <c r="M526" s="0" t="str">
        <f aca="false">INDEX('SOC Summary'!$L$3:$L$774,MATCH($A526,'SOC Summary'!$A$3:$A$774,0))</f>
        <v>Elevated</v>
      </c>
      <c r="X526" s="26" t="n">
        <f aca="false">_xlfn.RANK.AVG(D526,$D$5:$D$776,1)</f>
        <v>507</v>
      </c>
      <c r="Y526" s="26" t="n">
        <f aca="false">IF(L526="","",_xlfn.RANK.AVG(L526,$L$5:$L$776,1))</f>
        <v>554</v>
      </c>
    </row>
    <row r="527" customFormat="false" ht="15" hidden="false" customHeight="true" outlineLevel="0" collapsed="false">
      <c r="A527" s="0" t="s">
        <v>2534</v>
      </c>
      <c r="B527" s="0" t="str">
        <f aca="false">IFERROR(INDEX('BLS OEWS May2025'!$B$3:$B$1396,MATCH($A527,'BLS OEWS May2025'!$A$3:$A$1396,0)),"")</f>
        <v>Tire Builders</v>
      </c>
      <c r="C527" s="0" t="str">
        <f aca="false">INDEX('SOC Summary'!$D$3:$D$774,MATCH($A527,'SOC Summary'!$A$3:$A$774,0))</f>
        <v>Production, construction and transportation</v>
      </c>
      <c r="D527" s="27" t="n">
        <f aca="false">INDEX('SOC Summary'!$H$3:$H$774,MATCH($A527,'SOC Summary'!$A$3:$A$774,0))</f>
        <v>0</v>
      </c>
      <c r="E527" s="24" t="n">
        <v>18360</v>
      </c>
      <c r="F527" s="24" t="n">
        <v>20660</v>
      </c>
      <c r="G527" s="24" t="n">
        <v>20970</v>
      </c>
      <c r="H527" s="24" t="n">
        <f aca="false">INDEX('SOC Summary'!$K$3:$K$774,MATCH($A527,'SOC Summary'!$A$3:$A$774,0))</f>
        <v>20770</v>
      </c>
      <c r="I527" s="24" t="n">
        <f aca="false">IF(ISNUMBER(E527),H527-E527,"")</f>
        <v>2410</v>
      </c>
      <c r="J527" s="31" t="n">
        <f aca="false">IF(AND(ISNUMBER(E527),E527&gt;0),(H527-E527)/E527,"")</f>
        <v>0.131263616557734</v>
      </c>
      <c r="K527" s="24" t="n">
        <f aca="false">IF(ISNUMBER(G527),H527-G527,"")</f>
        <v>-200</v>
      </c>
      <c r="L527" s="31" t="n">
        <f aca="false">IF(AND(ISNUMBER(G527),G527&gt;0),(H527-G527)/G527,"")</f>
        <v>-0.00953743443013829</v>
      </c>
      <c r="M527" s="0" t="str">
        <f aca="false">INDEX('SOC Summary'!$L$3:$L$774,MATCH($A527,'SOC Summary'!$A$3:$A$774,0))</f>
        <v>Low</v>
      </c>
      <c r="X527" s="26" t="n">
        <f aca="false">_xlfn.RANK.AVG(D527,$D$5:$D$776,1)</f>
        <v>28.5</v>
      </c>
      <c r="Y527" s="26" t="n">
        <f aca="false">IF(L527="","",_xlfn.RANK.AVG(L527,$L$5:$L$776,1))</f>
        <v>321</v>
      </c>
    </row>
    <row r="528" customFormat="false" ht="15" hidden="false" customHeight="true" outlineLevel="0" collapsed="false">
      <c r="A528" s="0" t="s">
        <v>2119</v>
      </c>
      <c r="B528" s="0" t="str">
        <f aca="false">IFERROR(INDEX('BLS OEWS May2025'!$B$3:$B$1396,MATCH($A528,'BLS OEWS May2025'!$A$3:$A$1396,0)),"")</f>
        <v>Electrical and Electronics Repairers, Powerhouse, Substation, and Relay</v>
      </c>
      <c r="C528" s="0" t="str">
        <f aca="false">INDEX('SOC Summary'!$D$3:$D$774,MATCH($A528,'SOC Summary'!$A$3:$A$774,0))</f>
        <v>Services and other</v>
      </c>
      <c r="D528" s="27" t="n">
        <f aca="false">INDEX('SOC Summary'!$H$3:$H$774,MATCH($A528,'SOC Summary'!$A$3:$A$774,0))</f>
        <v>0.23</v>
      </c>
      <c r="E528" s="24" t="n">
        <v>25440</v>
      </c>
      <c r="F528" s="24" t="n">
        <v>24790</v>
      </c>
      <c r="G528" s="24" t="n">
        <v>23040</v>
      </c>
      <c r="H528" s="24" t="n">
        <f aca="false">INDEX('SOC Summary'!$K$3:$K$774,MATCH($A528,'SOC Summary'!$A$3:$A$774,0))</f>
        <v>20720</v>
      </c>
      <c r="I528" s="24" t="n">
        <f aca="false">IF(ISNUMBER(E528),H528-E528,"")</f>
        <v>-4720</v>
      </c>
      <c r="J528" s="31" t="n">
        <f aca="false">IF(AND(ISNUMBER(E528),E528&gt;0),(H528-E528)/E528,"")</f>
        <v>-0.185534591194969</v>
      </c>
      <c r="K528" s="24" t="n">
        <f aca="false">IF(ISNUMBER(G528),H528-G528,"")</f>
        <v>-2320</v>
      </c>
      <c r="L528" s="31" t="n">
        <f aca="false">IF(AND(ISNUMBER(G528),G528&gt;0),(H528-G528)/G528,"")</f>
        <v>-0.100694444444444</v>
      </c>
      <c r="M528" s="0" t="str">
        <f aca="false">INDEX('SOC Summary'!$L$3:$L$774,MATCH($A528,'SOC Summary'!$A$3:$A$774,0))</f>
        <v>Moderate</v>
      </c>
      <c r="X528" s="26" t="n">
        <f aca="false">_xlfn.RANK.AVG(D528,$D$5:$D$776,1)</f>
        <v>347.5</v>
      </c>
      <c r="Y528" s="26" t="n">
        <f aca="false">IF(L528="","",_xlfn.RANK.AVG(L528,$L$5:$L$776,1))</f>
        <v>77</v>
      </c>
    </row>
    <row r="529" customFormat="false" ht="15" hidden="false" customHeight="true" outlineLevel="0" collapsed="false">
      <c r="A529" s="0" t="s">
        <v>880</v>
      </c>
      <c r="B529" s="0" t="str">
        <f aca="false">IFERROR(INDEX('BLS OEWS May2025'!$B$3:$B$1396,MATCH($A529,'BLS OEWS May2025'!$A$3:$A$1396,0)),"")</f>
        <v>Philosophy and Religion Teachers, Postsecondary</v>
      </c>
      <c r="C529" s="0" t="str">
        <f aca="false">INDEX('SOC Summary'!$D$3:$D$774,MATCH($A529,'SOC Summary'!$A$3:$A$774,0))</f>
        <v>Educational instruction</v>
      </c>
      <c r="D529" s="27" t="n">
        <f aca="false">INDEX('SOC Summary'!$H$3:$H$774,MATCH($A529,'SOC Summary'!$A$3:$A$774,0))</f>
        <v>0.49</v>
      </c>
      <c r="E529" s="24" t="n">
        <v>21620</v>
      </c>
      <c r="F529" s="24" t="n">
        <v>20320</v>
      </c>
      <c r="G529" s="24" t="n">
        <v>20840</v>
      </c>
      <c r="H529" s="24" t="n">
        <f aca="false">INDEX('SOC Summary'!$K$3:$K$774,MATCH($A529,'SOC Summary'!$A$3:$A$774,0))</f>
        <v>20460</v>
      </c>
      <c r="I529" s="24" t="n">
        <f aca="false">IF(ISNUMBER(E529),H529-E529,"")</f>
        <v>-1160</v>
      </c>
      <c r="J529" s="31" t="n">
        <f aca="false">IF(AND(ISNUMBER(E529),E529&gt;0),(H529-E529)/E529,"")</f>
        <v>-0.0536540240518039</v>
      </c>
      <c r="K529" s="24" t="n">
        <f aca="false">IF(ISNUMBER(G529),H529-G529,"")</f>
        <v>-380</v>
      </c>
      <c r="L529" s="31" t="n">
        <f aca="false">IF(AND(ISNUMBER(G529),G529&gt;0),(H529-G529)/G529,"")</f>
        <v>-0.0182341650671785</v>
      </c>
      <c r="M529" s="0" t="str">
        <f aca="false">INDEX('SOC Summary'!$L$3:$L$774,MATCH($A529,'SOC Summary'!$A$3:$A$774,0))</f>
        <v>Elevated</v>
      </c>
      <c r="X529" s="26" t="n">
        <f aca="false">_xlfn.RANK.AVG(D529,$D$5:$D$776,1)</f>
        <v>643.5</v>
      </c>
      <c r="Y529" s="26" t="n">
        <f aca="false">IF(L529="","",_xlfn.RANK.AVG(L529,$L$5:$L$776,1))</f>
        <v>290</v>
      </c>
    </row>
    <row r="530" customFormat="false" ht="15" hidden="false" customHeight="true" outlineLevel="0" collapsed="false">
      <c r="A530" s="0" t="s">
        <v>611</v>
      </c>
      <c r="B530" s="0" t="str">
        <f aca="false">IFERROR(INDEX('BLS OEWS May2025'!$B$3:$B$1396,MATCH($A530,'BLS OEWS May2025'!$A$3:$A$1396,0)),"")</f>
        <v>Physicists</v>
      </c>
      <c r="C530" s="0" t="str">
        <f aca="false">INDEX('SOC Summary'!$D$3:$D$774,MATCH($A530,'SOC Summary'!$A$3:$A$774,0))</f>
        <v>Life, physical, and social science</v>
      </c>
      <c r="D530" s="27" t="n">
        <f aca="false">INDEX('SOC Summary'!$H$3:$H$774,MATCH($A530,'SOC Summary'!$A$3:$A$774,0))</f>
        <v>0.65</v>
      </c>
      <c r="E530" s="24" t="n">
        <v>18840</v>
      </c>
      <c r="F530" s="24" t="n">
        <v>18350</v>
      </c>
      <c r="G530" s="24" t="n">
        <v>21340</v>
      </c>
      <c r="H530" s="24" t="n">
        <f aca="false">INDEX('SOC Summary'!$K$3:$K$774,MATCH($A530,'SOC Summary'!$A$3:$A$774,0))</f>
        <v>20430</v>
      </c>
      <c r="I530" s="24" t="n">
        <f aca="false">IF(ISNUMBER(E530),H530-E530,"")</f>
        <v>1590</v>
      </c>
      <c r="J530" s="31" t="n">
        <f aca="false">IF(AND(ISNUMBER(E530),E530&gt;0),(H530-E530)/E530,"")</f>
        <v>0.0843949044585987</v>
      </c>
      <c r="K530" s="24" t="n">
        <f aca="false">IF(ISNUMBER(G530),H530-G530,"")</f>
        <v>-910</v>
      </c>
      <c r="L530" s="31" t="n">
        <f aca="false">IF(AND(ISNUMBER(G530),G530&gt;0),(H530-G530)/G530,"")</f>
        <v>-0.0426429240862231</v>
      </c>
      <c r="M530" s="0" t="str">
        <f aca="false">INDEX('SOC Summary'!$L$3:$L$774,MATCH($A530,'SOC Summary'!$A$3:$A$774,0))</f>
        <v>High</v>
      </c>
      <c r="X530" s="26" t="n">
        <f aca="false">_xlfn.RANK.AVG(D530,$D$5:$D$776,1)</f>
        <v>746</v>
      </c>
      <c r="Y530" s="26" t="n">
        <f aca="false">IF(L530="","",_xlfn.RANK.AVG(L530,$L$5:$L$776,1))</f>
        <v>187</v>
      </c>
    </row>
    <row r="531" customFormat="false" ht="15" hidden="false" customHeight="true" outlineLevel="0" collapsed="false">
      <c r="A531" s="0" t="s">
        <v>2280</v>
      </c>
      <c r="B531" s="0" t="str">
        <f aca="false">IFERROR(INDEX('BLS OEWS May2025'!$B$3:$B$1396,MATCH($A531,'BLS OEWS May2025'!$A$3:$A$1396,0)),"")</f>
        <v>Food and Tobacco Roasting, Baking, and Drying Machine Operators and Tenders</v>
      </c>
      <c r="C531" s="0" t="str">
        <f aca="false">INDEX('SOC Summary'!$D$3:$D$774,MATCH($A531,'SOC Summary'!$A$3:$A$774,0))</f>
        <v>Production, construction and transportation</v>
      </c>
      <c r="D531" s="27" t="n">
        <f aca="false">INDEX('SOC Summary'!$H$3:$H$774,MATCH($A531,'SOC Summary'!$A$3:$A$774,0))</f>
        <v>0.1</v>
      </c>
      <c r="E531" s="24" t="n">
        <v>20010</v>
      </c>
      <c r="F531" s="24" t="n">
        <v>19570</v>
      </c>
      <c r="G531" s="24" t="n">
        <v>19500</v>
      </c>
      <c r="H531" s="24" t="n">
        <f aca="false">INDEX('SOC Summary'!$K$3:$K$774,MATCH($A531,'SOC Summary'!$A$3:$A$774,0))</f>
        <v>20370</v>
      </c>
      <c r="I531" s="24" t="n">
        <f aca="false">IF(ISNUMBER(E531),H531-E531,"")</f>
        <v>360</v>
      </c>
      <c r="J531" s="31" t="n">
        <f aca="false">IF(AND(ISNUMBER(E531),E531&gt;0),(H531-E531)/E531,"")</f>
        <v>0.0179910044977511</v>
      </c>
      <c r="K531" s="24" t="n">
        <f aca="false">IF(ISNUMBER(G531),H531-G531,"")</f>
        <v>870</v>
      </c>
      <c r="L531" s="31" t="n">
        <f aca="false">IF(AND(ISNUMBER(G531),G531&gt;0),(H531-G531)/G531,"")</f>
        <v>0.0446153846153846</v>
      </c>
      <c r="M531" s="0" t="str">
        <f aca="false">INDEX('SOC Summary'!$L$3:$L$774,MATCH($A531,'SOC Summary'!$A$3:$A$774,0))</f>
        <v>Low</v>
      </c>
      <c r="X531" s="26" t="n">
        <f aca="false">_xlfn.RANK.AVG(D531,$D$5:$D$776,1)</f>
        <v>173.5</v>
      </c>
      <c r="Y531" s="26" t="n">
        <f aca="false">IF(L531="","",_xlfn.RANK.AVG(L531,$L$5:$L$776,1))</f>
        <v>587</v>
      </c>
    </row>
    <row r="532" customFormat="false" ht="15" hidden="false" customHeight="true" outlineLevel="0" collapsed="false">
      <c r="A532" s="0" t="s">
        <v>2136</v>
      </c>
      <c r="B532" s="0" t="str">
        <f aca="false">IFERROR(INDEX('BLS OEWS May2025'!$B$3:$B$1396,MATCH($A532,'BLS OEWS May2025'!$A$3:$A$1396,0)),"")</f>
        <v>Automotive Glass Installers and Repairers</v>
      </c>
      <c r="C532" s="0" t="str">
        <f aca="false">INDEX('SOC Summary'!$D$3:$D$774,MATCH($A532,'SOC Summary'!$A$3:$A$774,0))</f>
        <v>Services and other</v>
      </c>
      <c r="D532" s="27" t="n">
        <f aca="false">INDEX('SOC Summary'!$H$3:$H$774,MATCH($A532,'SOC Summary'!$A$3:$A$774,0))</f>
        <v>0</v>
      </c>
      <c r="E532" s="24" t="n">
        <v>17370</v>
      </c>
      <c r="F532" s="24" t="n">
        <v>16890</v>
      </c>
      <c r="G532" s="24" t="n">
        <v>18940</v>
      </c>
      <c r="H532" s="24" t="n">
        <f aca="false">INDEX('SOC Summary'!$K$3:$K$774,MATCH($A532,'SOC Summary'!$A$3:$A$774,0))</f>
        <v>20310</v>
      </c>
      <c r="I532" s="24" t="n">
        <f aca="false">IF(ISNUMBER(E532),H532-E532,"")</f>
        <v>2940</v>
      </c>
      <c r="J532" s="31" t="n">
        <f aca="false">IF(AND(ISNUMBER(E532),E532&gt;0),(H532-E532)/E532,"")</f>
        <v>0.169257340241796</v>
      </c>
      <c r="K532" s="24" t="n">
        <f aca="false">IF(ISNUMBER(G532),H532-G532,"")</f>
        <v>1370</v>
      </c>
      <c r="L532" s="31" t="n">
        <f aca="false">IF(AND(ISNUMBER(G532),G532&gt;0),(H532-G532)/G532,"")</f>
        <v>0.0723336853220697</v>
      </c>
      <c r="M532" s="0" t="str">
        <f aca="false">INDEX('SOC Summary'!$L$3:$L$774,MATCH($A532,'SOC Summary'!$A$3:$A$774,0))</f>
        <v>Low</v>
      </c>
      <c r="X532" s="26" t="n">
        <f aca="false">_xlfn.RANK.AVG(D532,$D$5:$D$776,1)</f>
        <v>28.5</v>
      </c>
      <c r="Y532" s="26" t="n">
        <f aca="false">IF(L532="","",_xlfn.RANK.AVG(L532,$L$5:$L$776,1))</f>
        <v>675</v>
      </c>
    </row>
    <row r="533" customFormat="false" ht="15" hidden="false" customHeight="true" outlineLevel="0" collapsed="false">
      <c r="A533" s="0" t="s">
        <v>2403</v>
      </c>
      <c r="B533" s="0" t="str">
        <f aca="false">IFERROR(INDEX('BLS OEWS May2025'!$B$3:$B$1396,MATCH($A533,'BLS OEWS May2025'!$A$3:$A$1396,0)),"")</f>
        <v>Upholsterers</v>
      </c>
      <c r="C533" s="0" t="str">
        <f aca="false">INDEX('SOC Summary'!$D$3:$D$774,MATCH($A533,'SOC Summary'!$A$3:$A$774,0))</f>
        <v>Production, construction and transportation</v>
      </c>
      <c r="D533" s="27" t="n">
        <f aca="false">INDEX('SOC Summary'!$H$3:$H$774,MATCH($A533,'SOC Summary'!$A$3:$A$774,0))</f>
        <v>0.09</v>
      </c>
      <c r="E533" s="24" t="n">
        <v>26990</v>
      </c>
      <c r="F533" s="24" t="n">
        <v>25740</v>
      </c>
      <c r="G533" s="24" t="n">
        <v>20990</v>
      </c>
      <c r="H533" s="24" t="n">
        <f aca="false">INDEX('SOC Summary'!$K$3:$K$774,MATCH($A533,'SOC Summary'!$A$3:$A$774,0))</f>
        <v>20140</v>
      </c>
      <c r="I533" s="24" t="n">
        <f aca="false">IF(ISNUMBER(E533),H533-E533,"")</f>
        <v>-6850</v>
      </c>
      <c r="J533" s="31" t="n">
        <f aca="false">IF(AND(ISNUMBER(E533),E533&gt;0),(H533-E533)/E533,"")</f>
        <v>-0.253797702852909</v>
      </c>
      <c r="K533" s="24" t="n">
        <f aca="false">IF(ISNUMBER(G533),H533-G533,"")</f>
        <v>-850</v>
      </c>
      <c r="L533" s="31" t="n">
        <f aca="false">IF(AND(ISNUMBER(G533),G533&gt;0),(H533-G533)/G533,"")</f>
        <v>-0.0404954740352549</v>
      </c>
      <c r="M533" s="0" t="str">
        <f aca="false">INDEX('SOC Summary'!$L$3:$L$774,MATCH($A533,'SOC Summary'!$A$3:$A$774,0))</f>
        <v>Low</v>
      </c>
      <c r="X533" s="26" t="n">
        <f aca="false">_xlfn.RANK.AVG(D533,$D$5:$D$776,1)</f>
        <v>160</v>
      </c>
      <c r="Y533" s="26" t="n">
        <f aca="false">IF(L533="","",_xlfn.RANK.AVG(L533,$L$5:$L$776,1))</f>
        <v>198</v>
      </c>
    </row>
    <row r="534" customFormat="false" ht="15" hidden="false" customHeight="true" outlineLevel="0" collapsed="false">
      <c r="A534" s="0" t="s">
        <v>864</v>
      </c>
      <c r="B534" s="0" t="str">
        <f aca="false">IFERROR(INDEX('BLS OEWS May2025'!$B$3:$B$1396,MATCH($A534,'BLS OEWS May2025'!$A$3:$A$1396,0)),"")</f>
        <v>Law Teachers, Postsecondary</v>
      </c>
      <c r="C534" s="0" t="str">
        <f aca="false">INDEX('SOC Summary'!$D$3:$D$774,MATCH($A534,'SOC Summary'!$A$3:$A$774,0))</f>
        <v>Educational instruction</v>
      </c>
      <c r="D534" s="27" t="n">
        <f aca="false">INDEX('SOC Summary'!$H$3:$H$774,MATCH($A534,'SOC Summary'!$A$3:$A$774,0))</f>
        <v>0.45</v>
      </c>
      <c r="E534" s="24" t="n">
        <v>14830</v>
      </c>
      <c r="F534" s="24" t="n">
        <v>14570</v>
      </c>
      <c r="G534" s="24" t="n">
        <v>22800</v>
      </c>
      <c r="H534" s="24" t="n">
        <f aca="false">INDEX('SOC Summary'!$K$3:$K$774,MATCH($A534,'SOC Summary'!$A$3:$A$774,0))</f>
        <v>20060</v>
      </c>
      <c r="I534" s="24" t="n">
        <f aca="false">IF(ISNUMBER(E534),H534-E534,"")</f>
        <v>5230</v>
      </c>
      <c r="J534" s="31" t="n">
        <f aca="false">IF(AND(ISNUMBER(E534),E534&gt;0),(H534-E534)/E534,"")</f>
        <v>0.352663519892111</v>
      </c>
      <c r="K534" s="24" t="n">
        <f aca="false">IF(ISNUMBER(G534),H534-G534,"")</f>
        <v>-2740</v>
      </c>
      <c r="L534" s="31" t="n">
        <f aca="false">IF(AND(ISNUMBER(G534),G534&gt;0),(H534-G534)/G534,"")</f>
        <v>-0.120175438596491</v>
      </c>
      <c r="M534" s="0" t="str">
        <f aca="false">INDEX('SOC Summary'!$L$3:$L$774,MATCH($A534,'SOC Summary'!$A$3:$A$774,0))</f>
        <v>Elevated</v>
      </c>
      <c r="X534" s="26" t="n">
        <f aca="false">_xlfn.RANK.AVG(D534,$D$5:$D$776,1)</f>
        <v>597.5</v>
      </c>
      <c r="Y534" s="26" t="n">
        <f aca="false">IF(L534="","",_xlfn.RANK.AVG(L534,$L$5:$L$776,1))</f>
        <v>46</v>
      </c>
    </row>
    <row r="535" customFormat="false" ht="15" hidden="false" customHeight="true" outlineLevel="0" collapsed="false">
      <c r="A535" s="0" t="s">
        <v>824</v>
      </c>
      <c r="B535" s="0" t="str">
        <f aca="false">IFERROR(INDEX('BLS OEWS May2025'!$B$3:$B$1396,MATCH($A535,'BLS OEWS May2025'!$A$3:$A$1396,0)),"")</f>
        <v>Chemistry Teachers, Postsecondary</v>
      </c>
      <c r="C535" s="0" t="str">
        <f aca="false">INDEX('SOC Summary'!$D$3:$D$774,MATCH($A535,'SOC Summary'!$A$3:$A$774,0))</f>
        <v>Educational instruction</v>
      </c>
      <c r="D535" s="27" t="n">
        <f aca="false">INDEX('SOC Summary'!$H$3:$H$774,MATCH($A535,'SOC Summary'!$A$3:$A$774,0))</f>
        <v>0.45</v>
      </c>
      <c r="E535" s="24" t="n">
        <v>20650</v>
      </c>
      <c r="F535" s="24" t="n">
        <v>20210</v>
      </c>
      <c r="G535" s="24" t="n">
        <v>20390</v>
      </c>
      <c r="H535" s="24" t="n">
        <f aca="false">INDEX('SOC Summary'!$K$3:$K$774,MATCH($A535,'SOC Summary'!$A$3:$A$774,0))</f>
        <v>19980</v>
      </c>
      <c r="I535" s="24" t="n">
        <f aca="false">IF(ISNUMBER(E535),H535-E535,"")</f>
        <v>-670</v>
      </c>
      <c r="J535" s="31" t="n">
        <f aca="false">IF(AND(ISNUMBER(E535),E535&gt;0),(H535-E535)/E535,"")</f>
        <v>-0.0324455205811138</v>
      </c>
      <c r="K535" s="24" t="n">
        <f aca="false">IF(ISNUMBER(G535),H535-G535,"")</f>
        <v>-410</v>
      </c>
      <c r="L535" s="31" t="n">
        <f aca="false">IF(AND(ISNUMBER(G535),G535&gt;0),(H535-G535)/G535,"")</f>
        <v>-0.0201078960274644</v>
      </c>
      <c r="M535" s="0" t="str">
        <f aca="false">INDEX('SOC Summary'!$L$3:$L$774,MATCH($A535,'SOC Summary'!$A$3:$A$774,0))</f>
        <v>Elevated</v>
      </c>
      <c r="X535" s="26" t="n">
        <f aca="false">_xlfn.RANK.AVG(D535,$D$5:$D$776,1)</f>
        <v>597.5</v>
      </c>
      <c r="Y535" s="26" t="n">
        <f aca="false">IF(L535="","",_xlfn.RANK.AVG(L535,$L$5:$L$776,1))</f>
        <v>279</v>
      </c>
    </row>
    <row r="536" customFormat="false" ht="15" hidden="false" customHeight="true" outlineLevel="0" collapsed="false">
      <c r="A536" s="0" t="s">
        <v>990</v>
      </c>
      <c r="B536" s="0" t="str">
        <f aca="false">IFERROR(INDEX('BLS OEWS May2025'!$B$3:$B$1396,MATCH($A536,'BLS OEWS May2025'!$A$3:$A$1396,0)),"")</f>
        <v>Special Effects Artists and Animators</v>
      </c>
      <c r="C536" s="0" t="str">
        <f aca="false">INDEX('SOC Summary'!$D$3:$D$774,MATCH($A536,'SOC Summary'!$A$3:$A$774,0))</f>
        <v>Arts, sports and media</v>
      </c>
      <c r="D536" s="27" t="n">
        <f aca="false">INDEX('SOC Summary'!$H$3:$H$774,MATCH($A536,'SOC Summary'!$A$3:$A$774,0))</f>
        <v>0.15</v>
      </c>
      <c r="E536" s="24" t="n">
        <v>35990</v>
      </c>
      <c r="F536" s="24" t="n">
        <v>29940</v>
      </c>
      <c r="G536" s="24" t="n">
        <v>21280</v>
      </c>
      <c r="H536" s="24" t="n">
        <f aca="false">INDEX('SOC Summary'!$K$3:$K$774,MATCH($A536,'SOC Summary'!$A$3:$A$774,0))</f>
        <v>19970</v>
      </c>
      <c r="I536" s="24" t="n">
        <f aca="false">IF(ISNUMBER(E536),H536-E536,"")</f>
        <v>-16020</v>
      </c>
      <c r="J536" s="31" t="n">
        <f aca="false">IF(AND(ISNUMBER(E536),E536&gt;0),(H536-E536)/E536,"")</f>
        <v>-0.445123645457071</v>
      </c>
      <c r="K536" s="24" t="n">
        <f aca="false">IF(ISNUMBER(G536),H536-G536,"")</f>
        <v>-1310</v>
      </c>
      <c r="L536" s="31" t="n">
        <f aca="false">IF(AND(ISNUMBER(G536),G536&gt;0),(H536-G536)/G536,"")</f>
        <v>-0.0615601503759399</v>
      </c>
      <c r="M536" s="0" t="str">
        <f aca="false">INDEX('SOC Summary'!$L$3:$L$774,MATCH($A536,'SOC Summary'!$A$3:$A$774,0))</f>
        <v>Low</v>
      </c>
      <c r="X536" s="26" t="n">
        <f aca="false">_xlfn.RANK.AVG(D536,$D$5:$D$776,1)</f>
        <v>250.5</v>
      </c>
      <c r="Y536" s="26" t="n">
        <f aca="false">IF(L536="","",_xlfn.RANK.AVG(L536,$L$5:$L$776,1))</f>
        <v>140</v>
      </c>
    </row>
    <row r="537" customFormat="false" ht="15" hidden="false" customHeight="true" outlineLevel="0" collapsed="false">
      <c r="A537" s="0" t="s">
        <v>876</v>
      </c>
      <c r="B537" s="0" t="str">
        <f aca="false">IFERROR(INDEX('BLS OEWS May2025'!$B$3:$B$1396,MATCH($A537,'BLS OEWS May2025'!$A$3:$A$1396,0)),"")</f>
        <v>Foreign Language and Literature Teachers, Postsecondary</v>
      </c>
      <c r="C537" s="0" t="str">
        <f aca="false">INDEX('SOC Summary'!$D$3:$D$774,MATCH($A537,'SOC Summary'!$A$3:$A$774,0))</f>
        <v>Educational instruction</v>
      </c>
      <c r="D537" s="27" t="n">
        <f aca="false">INDEX('SOC Summary'!$H$3:$H$774,MATCH($A537,'SOC Summary'!$A$3:$A$774,0))</f>
        <v>0.45</v>
      </c>
      <c r="E537" s="24" t="n">
        <v>19520</v>
      </c>
      <c r="F537" s="24" t="n">
        <v>20820</v>
      </c>
      <c r="G537" s="24" t="n">
        <v>21170</v>
      </c>
      <c r="H537" s="24" t="n">
        <f aca="false">INDEX('SOC Summary'!$K$3:$K$774,MATCH($A537,'SOC Summary'!$A$3:$A$774,0))</f>
        <v>19830</v>
      </c>
      <c r="I537" s="24" t="n">
        <f aca="false">IF(ISNUMBER(E537),H537-E537,"")</f>
        <v>310</v>
      </c>
      <c r="J537" s="31" t="n">
        <f aca="false">IF(AND(ISNUMBER(E537),E537&gt;0),(H537-E537)/E537,"")</f>
        <v>0.0158811475409836</v>
      </c>
      <c r="K537" s="24" t="n">
        <f aca="false">IF(ISNUMBER(G537),H537-G537,"")</f>
        <v>-1340</v>
      </c>
      <c r="L537" s="31" t="n">
        <f aca="false">IF(AND(ISNUMBER(G537),G537&gt;0),(H537-G537)/G537,"")</f>
        <v>-0.0632971185640057</v>
      </c>
      <c r="M537" s="0" t="str">
        <f aca="false">INDEX('SOC Summary'!$L$3:$L$774,MATCH($A537,'SOC Summary'!$A$3:$A$774,0))</f>
        <v>Elevated</v>
      </c>
      <c r="X537" s="26" t="n">
        <f aca="false">_xlfn.RANK.AVG(D537,$D$5:$D$776,1)</f>
        <v>597.5</v>
      </c>
      <c r="Y537" s="26" t="n">
        <f aca="false">IF(L537="","",_xlfn.RANK.AVG(L537,$L$5:$L$776,1))</f>
        <v>137</v>
      </c>
    </row>
    <row r="538" customFormat="false" ht="15" hidden="false" customHeight="true" outlineLevel="0" collapsed="false">
      <c r="A538" s="0" t="s">
        <v>2123</v>
      </c>
      <c r="B538" s="0" t="str">
        <f aca="false">IFERROR(INDEX('BLS OEWS May2025'!$B$3:$B$1396,MATCH($A538,'BLS OEWS May2025'!$A$3:$A$1396,0)),"")</f>
        <v>Audiovisual Equipment Installers and Repairers</v>
      </c>
      <c r="C538" s="0" t="str">
        <f aca="false">INDEX('SOC Summary'!$D$3:$D$774,MATCH($A538,'SOC Summary'!$A$3:$A$774,0))</f>
        <v>Services and other</v>
      </c>
      <c r="D538" s="27" t="n">
        <f aca="false">INDEX('SOC Summary'!$H$3:$H$774,MATCH($A538,'SOC Summary'!$A$3:$A$774,0))</f>
        <v>0.23</v>
      </c>
      <c r="E538" s="24" t="n">
        <v>22200</v>
      </c>
      <c r="F538" s="24" t="n">
        <v>24720</v>
      </c>
      <c r="G538" s="24" t="n">
        <v>22170</v>
      </c>
      <c r="H538" s="24" t="n">
        <f aca="false">INDEX('SOC Summary'!$K$3:$K$774,MATCH($A538,'SOC Summary'!$A$3:$A$774,0))</f>
        <v>19780</v>
      </c>
      <c r="I538" s="24" t="n">
        <f aca="false">IF(ISNUMBER(E538),H538-E538,"")</f>
        <v>-2420</v>
      </c>
      <c r="J538" s="31" t="n">
        <f aca="false">IF(AND(ISNUMBER(E538),E538&gt;0),(H538-E538)/E538,"")</f>
        <v>-0.109009009009009</v>
      </c>
      <c r="K538" s="24" t="n">
        <f aca="false">IF(ISNUMBER(G538),H538-G538,"")</f>
        <v>-2390</v>
      </c>
      <c r="L538" s="31" t="n">
        <f aca="false">IF(AND(ISNUMBER(G538),G538&gt;0),(H538-G538)/G538,"")</f>
        <v>-0.107803337843933</v>
      </c>
      <c r="M538" s="0" t="str">
        <f aca="false">INDEX('SOC Summary'!$L$3:$L$774,MATCH($A538,'SOC Summary'!$A$3:$A$774,0))</f>
        <v>Moderate</v>
      </c>
      <c r="X538" s="26" t="n">
        <f aca="false">_xlfn.RANK.AVG(D538,$D$5:$D$776,1)</f>
        <v>347.5</v>
      </c>
      <c r="Y538" s="26" t="n">
        <f aca="false">IF(L538="","",_xlfn.RANK.AVG(L538,$L$5:$L$776,1))</f>
        <v>66</v>
      </c>
    </row>
    <row r="539" customFormat="false" ht="15" hidden="false" customHeight="true" outlineLevel="0" collapsed="false">
      <c r="A539" s="0" t="s">
        <v>467</v>
      </c>
      <c r="B539" s="0" t="str">
        <f aca="false">IFERROR(INDEX('BLS OEWS May2025'!$B$3:$B$1396,MATCH($A539,'BLS OEWS May2025'!$A$3:$A$1396,0)),"")</f>
        <v>Landscape Architects</v>
      </c>
      <c r="C539" s="0" t="str">
        <f aca="false">INDEX('SOC Summary'!$D$3:$D$774,MATCH($A539,'SOC Summary'!$A$3:$A$774,0))</f>
        <v>Engineering</v>
      </c>
      <c r="D539" s="27" t="n">
        <f aca="false">INDEX('SOC Summary'!$H$3:$H$774,MATCH($A539,'SOC Summary'!$A$3:$A$774,0))</f>
        <v>0.31</v>
      </c>
      <c r="E539" s="24" t="n">
        <v>18120</v>
      </c>
      <c r="F539" s="24" t="n">
        <v>20370</v>
      </c>
      <c r="G539" s="24" t="n">
        <v>19580</v>
      </c>
      <c r="H539" s="24" t="n">
        <f aca="false">INDEX('SOC Summary'!$K$3:$K$774,MATCH($A539,'SOC Summary'!$A$3:$A$774,0))</f>
        <v>19600</v>
      </c>
      <c r="I539" s="24" t="n">
        <f aca="false">IF(ISNUMBER(E539),H539-E539,"")</f>
        <v>1480</v>
      </c>
      <c r="J539" s="31" t="n">
        <f aca="false">IF(AND(ISNUMBER(E539),E539&gt;0),(H539-E539)/E539,"")</f>
        <v>0.0816777041942605</v>
      </c>
      <c r="K539" s="24" t="n">
        <f aca="false">IF(ISNUMBER(G539),H539-G539,"")</f>
        <v>20</v>
      </c>
      <c r="L539" s="31" t="n">
        <f aca="false">IF(AND(ISNUMBER(G539),G539&gt;0),(H539-G539)/G539,"")</f>
        <v>0.00102145045965271</v>
      </c>
      <c r="M539" s="0" t="str">
        <f aca="false">INDEX('SOC Summary'!$L$3:$L$774,MATCH($A539,'SOC Summary'!$A$3:$A$774,0))</f>
        <v>Moderate</v>
      </c>
      <c r="X539" s="26" t="n">
        <f aca="false">_xlfn.RANK.AVG(D539,$D$5:$D$776,1)</f>
        <v>426.5</v>
      </c>
      <c r="Y539" s="26" t="n">
        <f aca="false">IF(L539="","",_xlfn.RANK.AVG(L539,$L$5:$L$776,1))</f>
        <v>362</v>
      </c>
    </row>
    <row r="540" customFormat="false" ht="15" hidden="false" customHeight="true" outlineLevel="0" collapsed="false">
      <c r="A540" s="0" t="s">
        <v>2043</v>
      </c>
      <c r="B540" s="0" t="str">
        <f aca="false">IFERROR(INDEX('BLS OEWS May2025'!$B$3:$B$1396,MATCH($A540,'BLS OEWS May2025'!$A$3:$A$1396,0)),"")</f>
        <v>Rail-Track Laying and Maintenance Equipment Operators</v>
      </c>
      <c r="C540" s="0" t="str">
        <f aca="false">INDEX('SOC Summary'!$D$3:$D$774,MATCH($A540,'SOC Summary'!$A$3:$A$774,0))</f>
        <v>Production, construction and transportation</v>
      </c>
      <c r="D540" s="27" t="n">
        <f aca="false">INDEX('SOC Summary'!$H$3:$H$774,MATCH($A540,'SOC Summary'!$A$3:$A$774,0))</f>
        <v>0</v>
      </c>
      <c r="E540" s="24" t="n">
        <v>18600</v>
      </c>
      <c r="F540" s="24" t="n">
        <v>18770</v>
      </c>
      <c r="G540" s="24" t="n">
        <v>16480</v>
      </c>
      <c r="H540" s="24" t="n">
        <f aca="false">INDEX('SOC Summary'!$K$3:$K$774,MATCH($A540,'SOC Summary'!$A$3:$A$774,0))</f>
        <v>19580</v>
      </c>
      <c r="I540" s="24" t="n">
        <f aca="false">IF(ISNUMBER(E540),H540-E540,"")</f>
        <v>980</v>
      </c>
      <c r="J540" s="31" t="n">
        <f aca="false">IF(AND(ISNUMBER(E540),E540&gt;0),(H540-E540)/E540,"")</f>
        <v>0.0526881720430108</v>
      </c>
      <c r="K540" s="24" t="n">
        <f aca="false">IF(ISNUMBER(G540),H540-G540,"")</f>
        <v>3100</v>
      </c>
      <c r="L540" s="31" t="n">
        <f aca="false">IF(AND(ISNUMBER(G540),G540&gt;0),(H540-G540)/G540,"")</f>
        <v>0.188106796116505</v>
      </c>
      <c r="M540" s="0" t="str">
        <f aca="false">INDEX('SOC Summary'!$L$3:$L$774,MATCH($A540,'SOC Summary'!$A$3:$A$774,0))</f>
        <v>Low</v>
      </c>
      <c r="X540" s="26" t="n">
        <f aca="false">_xlfn.RANK.AVG(D540,$D$5:$D$776,1)</f>
        <v>28.5</v>
      </c>
      <c r="Y540" s="26" t="n">
        <f aca="false">IF(L540="","",_xlfn.RANK.AVG(L540,$L$5:$L$776,1))</f>
        <v>761</v>
      </c>
    </row>
    <row r="541" customFormat="false" ht="15" hidden="false" customHeight="true" outlineLevel="0" collapsed="false">
      <c r="A541" s="0" t="s">
        <v>2063</v>
      </c>
      <c r="B541" s="0" t="str">
        <f aca="false">IFERROR(INDEX('BLS OEWS May2025'!$B$3:$B$1396,MATCH($A541,'BLS OEWS May2025'!$A$3:$A$1396,0)),"")</f>
        <v>Earth Drillers, Except Oil and Gas</v>
      </c>
      <c r="C541" s="0" t="str">
        <f aca="false">INDEX('SOC Summary'!$D$3:$D$774,MATCH($A541,'SOC Summary'!$A$3:$A$774,0))</f>
        <v>Production, construction and transportation</v>
      </c>
      <c r="D541" s="27" t="n">
        <f aca="false">INDEX('SOC Summary'!$H$3:$H$774,MATCH($A541,'SOC Summary'!$A$3:$A$774,0))</f>
        <v>0.14</v>
      </c>
      <c r="E541" s="24" t="n">
        <v>19010</v>
      </c>
      <c r="F541" s="24" t="n">
        <v>18010</v>
      </c>
      <c r="G541" s="24" t="n">
        <v>17410</v>
      </c>
      <c r="H541" s="24" t="n">
        <f aca="false">INDEX('SOC Summary'!$K$3:$K$774,MATCH($A541,'SOC Summary'!$A$3:$A$774,0))</f>
        <v>19450</v>
      </c>
      <c r="I541" s="24" t="n">
        <f aca="false">IF(ISNUMBER(E541),H541-E541,"")</f>
        <v>440</v>
      </c>
      <c r="J541" s="31" t="n">
        <f aca="false">IF(AND(ISNUMBER(E541),E541&gt;0),(H541-E541)/E541,"")</f>
        <v>0.0231457127827459</v>
      </c>
      <c r="K541" s="24" t="n">
        <f aca="false">IF(ISNUMBER(G541),H541-G541,"")</f>
        <v>2040</v>
      </c>
      <c r="L541" s="31" t="n">
        <f aca="false">IF(AND(ISNUMBER(G541),G541&gt;0),(H541-G541)/G541,"")</f>
        <v>0.117174037909248</v>
      </c>
      <c r="M541" s="0" t="str">
        <f aca="false">INDEX('SOC Summary'!$L$3:$L$774,MATCH($A541,'SOC Summary'!$A$3:$A$774,0))</f>
        <v>Low</v>
      </c>
      <c r="X541" s="26" t="n">
        <f aca="false">_xlfn.RANK.AVG(D541,$D$5:$D$776,1)</f>
        <v>237</v>
      </c>
      <c r="Y541" s="26" t="n">
        <f aca="false">IF(L541="","",_xlfn.RANK.AVG(L541,$L$5:$L$776,1))</f>
        <v>727</v>
      </c>
    </row>
    <row r="542" customFormat="false" ht="15" hidden="false" customHeight="true" outlineLevel="0" collapsed="false">
      <c r="A542" s="0" t="s">
        <v>1806</v>
      </c>
      <c r="B542" s="0" t="str">
        <f aca="false">IFERROR(INDEX('BLS OEWS May2025'!$B$3:$B$1396,MATCH($A542,'BLS OEWS May2025'!$A$3:$A$1396,0)),"")</f>
        <v>Meter Readers, Utilities</v>
      </c>
      <c r="C542" s="0" t="str">
        <f aca="false">INDEX('SOC Summary'!$D$3:$D$774,MATCH($A542,'SOC Summary'!$A$3:$A$774,0))</f>
        <v>Office support</v>
      </c>
      <c r="D542" s="27" t="n">
        <f aca="false">INDEX('SOC Summary'!$H$3:$H$774,MATCH($A542,'SOC Summary'!$A$3:$A$774,0))</f>
        <v>0.38</v>
      </c>
      <c r="E542" s="24" t="n">
        <v>20460</v>
      </c>
      <c r="F542" s="24" t="n">
        <v>19900</v>
      </c>
      <c r="G542" s="24" t="n">
        <v>19620</v>
      </c>
      <c r="H542" s="24" t="n">
        <f aca="false">INDEX('SOC Summary'!$K$3:$K$774,MATCH($A542,'SOC Summary'!$A$3:$A$774,0))</f>
        <v>19430</v>
      </c>
      <c r="I542" s="24" t="n">
        <f aca="false">IF(ISNUMBER(E542),H542-E542,"")</f>
        <v>-1030</v>
      </c>
      <c r="J542" s="31" t="n">
        <f aca="false">IF(AND(ISNUMBER(E542),E542&gt;0),(H542-E542)/E542,"")</f>
        <v>-0.0503421309872923</v>
      </c>
      <c r="K542" s="24" t="n">
        <f aca="false">IF(ISNUMBER(G542),H542-G542,"")</f>
        <v>-190</v>
      </c>
      <c r="L542" s="31" t="n">
        <f aca="false">IF(AND(ISNUMBER(G542),G542&gt;0),(H542-G542)/G542,"")</f>
        <v>-0.00968399592252803</v>
      </c>
      <c r="M542" s="0" t="str">
        <f aca="false">INDEX('SOC Summary'!$L$3:$L$774,MATCH($A542,'SOC Summary'!$A$3:$A$774,0))</f>
        <v>Elevated</v>
      </c>
      <c r="X542" s="26" t="n">
        <f aca="false">_xlfn.RANK.AVG(D542,$D$5:$D$776,1)</f>
        <v>492.5</v>
      </c>
      <c r="Y542" s="26" t="n">
        <f aca="false">IF(L542="","",_xlfn.RANK.AVG(L542,$L$5:$L$776,1))</f>
        <v>320</v>
      </c>
    </row>
    <row r="543" customFormat="false" ht="15" hidden="false" customHeight="true" outlineLevel="0" collapsed="false">
      <c r="A543" s="0" t="s">
        <v>1991</v>
      </c>
      <c r="B543" s="0" t="str">
        <f aca="false">IFERROR(INDEX('BLS OEWS May2025'!$B$3:$B$1396,MATCH($A543,'BLS OEWS May2025'!$A$3:$A$1396,0)),"")</f>
        <v>Plasterers and Stucco Masons</v>
      </c>
      <c r="C543" s="0" t="str">
        <f aca="false">INDEX('SOC Summary'!$D$3:$D$774,MATCH($A543,'SOC Summary'!$A$3:$A$774,0))</f>
        <v>Production, construction and transportation</v>
      </c>
      <c r="D543" s="27" t="n">
        <f aca="false">INDEX('SOC Summary'!$H$3:$H$774,MATCH($A543,'SOC Summary'!$A$3:$A$774,0))</f>
        <v>0.03</v>
      </c>
      <c r="E543" s="24" t="n">
        <v>25950</v>
      </c>
      <c r="F543" s="24" t="n">
        <v>22310</v>
      </c>
      <c r="G543" s="24" t="n">
        <v>20880</v>
      </c>
      <c r="H543" s="24" t="n">
        <f aca="false">INDEX('SOC Summary'!$K$3:$K$774,MATCH($A543,'SOC Summary'!$A$3:$A$774,0))</f>
        <v>19310</v>
      </c>
      <c r="I543" s="24" t="n">
        <f aca="false">IF(ISNUMBER(E543),H543-E543,"")</f>
        <v>-6640</v>
      </c>
      <c r="J543" s="31" t="n">
        <f aca="false">IF(AND(ISNUMBER(E543),E543&gt;0),(H543-E543)/E543,"")</f>
        <v>-0.255876685934489</v>
      </c>
      <c r="K543" s="24" t="n">
        <f aca="false">IF(ISNUMBER(G543),H543-G543,"")</f>
        <v>-1570</v>
      </c>
      <c r="L543" s="31" t="n">
        <f aca="false">IF(AND(ISNUMBER(G543),G543&gt;0),(H543-G543)/G543,"")</f>
        <v>-0.0751915708812261</v>
      </c>
      <c r="M543" s="0" t="str">
        <f aca="false">INDEX('SOC Summary'!$L$3:$L$774,MATCH($A543,'SOC Summary'!$A$3:$A$774,0))</f>
        <v>Low</v>
      </c>
      <c r="X543" s="26" t="n">
        <f aca="false">_xlfn.RANK.AVG(D543,$D$5:$D$776,1)</f>
        <v>78</v>
      </c>
      <c r="Y543" s="26" t="n">
        <f aca="false">IF(L543="","",_xlfn.RANK.AVG(L543,$L$5:$L$776,1))</f>
        <v>108</v>
      </c>
    </row>
    <row r="544" customFormat="false" ht="15" hidden="false" customHeight="true" outlineLevel="0" collapsed="false">
      <c r="A544" s="0" t="s">
        <v>703</v>
      </c>
      <c r="B544" s="0" t="str">
        <f aca="false">IFERROR(INDEX('BLS OEWS May2025'!$B$3:$B$1396,MATCH($A544,'BLS OEWS May2025'!$A$3:$A$1396,0)),"")</f>
        <v>Forensic Science Technicians</v>
      </c>
      <c r="C544" s="0" t="str">
        <f aca="false">INDEX('SOC Summary'!$D$3:$D$774,MATCH($A544,'SOC Summary'!$A$3:$A$774,0))</f>
        <v>Life, physical, and social science</v>
      </c>
      <c r="D544" s="27" t="n">
        <f aca="false">INDEX('SOC Summary'!$H$3:$H$774,MATCH($A544,'SOC Summary'!$A$3:$A$774,0))</f>
        <v>0.12</v>
      </c>
      <c r="E544" s="24" t="n">
        <v>17590</v>
      </c>
      <c r="F544" s="24" t="n">
        <v>17520</v>
      </c>
      <c r="G544" s="24" t="n">
        <v>19450</v>
      </c>
      <c r="H544" s="24" t="n">
        <f aca="false">INDEX('SOC Summary'!$K$3:$K$774,MATCH($A544,'SOC Summary'!$A$3:$A$774,0))</f>
        <v>19120</v>
      </c>
      <c r="I544" s="24" t="n">
        <f aca="false">IF(ISNUMBER(E544),H544-E544,"")</f>
        <v>1530</v>
      </c>
      <c r="J544" s="31" t="n">
        <f aca="false">IF(AND(ISNUMBER(E544),E544&gt;0),(H544-E544)/E544,"")</f>
        <v>0.0869812393405344</v>
      </c>
      <c r="K544" s="24" t="n">
        <f aca="false">IF(ISNUMBER(G544),H544-G544,"")</f>
        <v>-330</v>
      </c>
      <c r="L544" s="31" t="n">
        <f aca="false">IF(AND(ISNUMBER(G544),G544&gt;0),(H544-G544)/G544,"")</f>
        <v>-0.0169665809768638</v>
      </c>
      <c r="M544" s="0" t="str">
        <f aca="false">INDEX('SOC Summary'!$L$3:$L$774,MATCH($A544,'SOC Summary'!$A$3:$A$774,0))</f>
        <v>Low</v>
      </c>
      <c r="X544" s="26" t="n">
        <f aca="false">_xlfn.RANK.AVG(D544,$D$5:$D$776,1)</f>
        <v>207</v>
      </c>
      <c r="Y544" s="26" t="n">
        <f aca="false">IF(L544="","",_xlfn.RANK.AVG(L544,$L$5:$L$776,1))</f>
        <v>297</v>
      </c>
    </row>
    <row r="545" customFormat="false" ht="15" hidden="false" customHeight="true" outlineLevel="0" collapsed="false">
      <c r="A545" s="0" t="s">
        <v>583</v>
      </c>
      <c r="B545" s="0" t="str">
        <f aca="false">IFERROR(INDEX('BLS OEWS May2025'!$B$3:$B$1396,MATCH($A545,'BLS OEWS May2025'!$A$3:$A$1396,0)),"")</f>
        <v>Microbiologists</v>
      </c>
      <c r="C545" s="0" t="str">
        <f aca="false">INDEX('SOC Summary'!$D$3:$D$774,MATCH($A545,'SOC Summary'!$A$3:$A$774,0))</f>
        <v>Life, physical, and social science</v>
      </c>
      <c r="D545" s="27" t="n">
        <f aca="false">INDEX('SOC Summary'!$H$3:$H$774,MATCH($A545,'SOC Summary'!$A$3:$A$774,0))</f>
        <v>0.29</v>
      </c>
      <c r="E545" s="24" t="n">
        <v>19710</v>
      </c>
      <c r="F545" s="24" t="n">
        <v>21540</v>
      </c>
      <c r="G545" s="24" t="n">
        <v>19760</v>
      </c>
      <c r="H545" s="24" t="n">
        <f aca="false">INDEX('SOC Summary'!$K$3:$K$774,MATCH($A545,'SOC Summary'!$A$3:$A$774,0))</f>
        <v>18940</v>
      </c>
      <c r="I545" s="24" t="n">
        <f aca="false">IF(ISNUMBER(E545),H545-E545,"")</f>
        <v>-770</v>
      </c>
      <c r="J545" s="31" t="n">
        <f aca="false">IF(AND(ISNUMBER(E545),E545&gt;0),(H545-E545)/E545,"")</f>
        <v>-0.039066463723998</v>
      </c>
      <c r="K545" s="24" t="n">
        <f aca="false">IF(ISNUMBER(G545),H545-G545,"")</f>
        <v>-820</v>
      </c>
      <c r="L545" s="31" t="n">
        <f aca="false">IF(AND(ISNUMBER(G545),G545&gt;0),(H545-G545)/G545,"")</f>
        <v>-0.041497975708502</v>
      </c>
      <c r="M545" s="0" t="str">
        <f aca="false">INDEX('SOC Summary'!$L$3:$L$774,MATCH($A545,'SOC Summary'!$A$3:$A$774,0))</f>
        <v>Moderate</v>
      </c>
      <c r="X545" s="26" t="n">
        <f aca="false">_xlfn.RANK.AVG(D545,$D$5:$D$776,1)</f>
        <v>406.5</v>
      </c>
      <c r="Y545" s="26" t="n">
        <f aca="false">IF(L545="","",_xlfn.RANK.AVG(L545,$L$5:$L$776,1))</f>
        <v>192</v>
      </c>
    </row>
    <row r="546" customFormat="false" ht="15" hidden="false" customHeight="true" outlineLevel="0" collapsed="false">
      <c r="A546" s="0" t="s">
        <v>2111</v>
      </c>
      <c r="B546" s="0" t="str">
        <f aca="false">IFERROR(INDEX('BLS OEWS May2025'!$B$3:$B$1396,MATCH($A546,'BLS OEWS May2025'!$A$3:$A$1396,0)),"")</f>
        <v>Avionics Technicians</v>
      </c>
      <c r="C546" s="0" t="str">
        <f aca="false">INDEX('SOC Summary'!$D$3:$D$774,MATCH($A546,'SOC Summary'!$A$3:$A$774,0))</f>
        <v>Services and other</v>
      </c>
      <c r="D546" s="27" t="n">
        <f aca="false">INDEX('SOC Summary'!$H$3:$H$774,MATCH($A546,'SOC Summary'!$A$3:$A$774,0))</f>
        <v>0.15</v>
      </c>
      <c r="E546" s="24" t="n">
        <v>20200</v>
      </c>
      <c r="F546" s="24" t="n">
        <v>21280</v>
      </c>
      <c r="G546" s="24" t="n">
        <v>20900</v>
      </c>
      <c r="H546" s="24" t="n">
        <f aca="false">INDEX('SOC Summary'!$K$3:$K$774,MATCH($A546,'SOC Summary'!$A$3:$A$774,0))</f>
        <v>18830</v>
      </c>
      <c r="I546" s="24" t="n">
        <f aca="false">IF(ISNUMBER(E546),H546-E546,"")</f>
        <v>-1370</v>
      </c>
      <c r="J546" s="31" t="n">
        <f aca="false">IF(AND(ISNUMBER(E546),E546&gt;0),(H546-E546)/E546,"")</f>
        <v>-0.0678217821782178</v>
      </c>
      <c r="K546" s="24" t="n">
        <f aca="false">IF(ISNUMBER(G546),H546-G546,"")</f>
        <v>-2070</v>
      </c>
      <c r="L546" s="31" t="n">
        <f aca="false">IF(AND(ISNUMBER(G546),G546&gt;0),(H546-G546)/G546,"")</f>
        <v>-0.0990430622009569</v>
      </c>
      <c r="M546" s="0" t="str">
        <f aca="false">INDEX('SOC Summary'!$L$3:$L$774,MATCH($A546,'SOC Summary'!$A$3:$A$774,0))</f>
        <v>Low</v>
      </c>
      <c r="X546" s="26" t="n">
        <f aca="false">_xlfn.RANK.AVG(D546,$D$5:$D$776,1)</f>
        <v>250.5</v>
      </c>
      <c r="Y546" s="26" t="n">
        <f aca="false">IF(L546="","",_xlfn.RANK.AVG(L546,$L$5:$L$776,1))</f>
        <v>79</v>
      </c>
    </row>
    <row r="547" customFormat="false" ht="15" hidden="false" customHeight="true" outlineLevel="0" collapsed="false">
      <c r="A547" s="0" t="s">
        <v>650</v>
      </c>
      <c r="B547" s="0" t="str">
        <f aca="false">IFERROR(INDEX('BLS OEWS May2025'!$B$3:$B$1396,MATCH($A547,'BLS OEWS May2025'!$A$3:$A$1396,0)),"")</f>
        <v>Psychologists, All Other</v>
      </c>
      <c r="C547" s="0" t="str">
        <f aca="false">INDEX('SOC Summary'!$D$3:$D$774,MATCH($A547,'SOC Summary'!$A$3:$A$774,0))</f>
        <v>Life, physical, and social science</v>
      </c>
      <c r="D547" s="27" t="n">
        <f aca="false">INDEX('SOC Summary'!$H$3:$H$774,MATCH($A547,'SOC Summary'!$A$3:$A$774,0))</f>
        <v>0.355</v>
      </c>
      <c r="E547" s="24" t="n">
        <v>13900</v>
      </c>
      <c r="F547" s="24" t="n">
        <v>14480</v>
      </c>
      <c r="G547" s="24" t="n">
        <v>17790</v>
      </c>
      <c r="H547" s="24" t="n">
        <f aca="false">INDEX('SOC Summary'!$K$3:$K$774,MATCH($A547,'SOC Summary'!$A$3:$A$774,0))</f>
        <v>18820</v>
      </c>
      <c r="I547" s="24" t="n">
        <f aca="false">IF(ISNUMBER(E547),H547-E547,"")</f>
        <v>4920</v>
      </c>
      <c r="J547" s="31" t="n">
        <f aca="false">IF(AND(ISNUMBER(E547),E547&gt;0),(H547-E547)/E547,"")</f>
        <v>0.353956834532374</v>
      </c>
      <c r="K547" s="24" t="n">
        <f aca="false">IF(ISNUMBER(G547),H547-G547,"")</f>
        <v>1030</v>
      </c>
      <c r="L547" s="31" t="n">
        <f aca="false">IF(AND(ISNUMBER(G547),G547&gt;0),(H547-G547)/G547,"")</f>
        <v>0.0578976953344576</v>
      </c>
      <c r="M547" s="0" t="str">
        <f aca="false">INDEX('SOC Summary'!$L$3:$L$774,MATCH($A547,'SOC Summary'!$A$3:$A$774,0))</f>
        <v>Elevated</v>
      </c>
      <c r="X547" s="26" t="n">
        <f aca="false">_xlfn.RANK.AVG(D547,$D$5:$D$776,1)</f>
        <v>471.5</v>
      </c>
      <c r="Y547" s="26" t="n">
        <f aca="false">IF(L547="","",_xlfn.RANK.AVG(L547,$L$5:$L$776,1))</f>
        <v>633</v>
      </c>
    </row>
    <row r="548" customFormat="false" ht="15" hidden="false" customHeight="true" outlineLevel="0" collapsed="false">
      <c r="A548" s="0" t="s">
        <v>878</v>
      </c>
      <c r="B548" s="0" t="str">
        <f aca="false">IFERROR(INDEX('BLS OEWS May2025'!$B$3:$B$1396,MATCH($A548,'BLS OEWS May2025'!$A$3:$A$1396,0)),"")</f>
        <v>History Teachers, Postsecondary</v>
      </c>
      <c r="C548" s="0" t="str">
        <f aca="false">INDEX('SOC Summary'!$D$3:$D$774,MATCH($A548,'SOC Summary'!$A$3:$A$774,0))</f>
        <v>Educational instruction</v>
      </c>
      <c r="D548" s="27" t="n">
        <f aca="false">INDEX('SOC Summary'!$H$3:$H$774,MATCH($A548,'SOC Summary'!$A$3:$A$774,0))</f>
        <v>0.44</v>
      </c>
      <c r="E548" s="24" t="n">
        <v>18250</v>
      </c>
      <c r="F548" s="24" t="n">
        <v>20610</v>
      </c>
      <c r="G548" s="24" t="n">
        <v>19860</v>
      </c>
      <c r="H548" s="24" t="n">
        <f aca="false">INDEX('SOC Summary'!$K$3:$K$774,MATCH($A548,'SOC Summary'!$A$3:$A$774,0))</f>
        <v>18790</v>
      </c>
      <c r="I548" s="24" t="n">
        <f aca="false">IF(ISNUMBER(E548),H548-E548,"")</f>
        <v>540</v>
      </c>
      <c r="J548" s="31" t="n">
        <f aca="false">IF(AND(ISNUMBER(E548),E548&gt;0),(H548-E548)/E548,"")</f>
        <v>0.0295890410958904</v>
      </c>
      <c r="K548" s="24" t="n">
        <f aca="false">IF(ISNUMBER(G548),H548-G548,"")</f>
        <v>-1070</v>
      </c>
      <c r="L548" s="31" t="n">
        <f aca="false">IF(AND(ISNUMBER(G548),G548&gt;0),(H548-G548)/G548,"")</f>
        <v>-0.053877139979859</v>
      </c>
      <c r="M548" s="0" t="str">
        <f aca="false">INDEX('SOC Summary'!$L$3:$L$774,MATCH($A548,'SOC Summary'!$A$3:$A$774,0))</f>
        <v>Elevated</v>
      </c>
      <c r="X548" s="26" t="n">
        <f aca="false">_xlfn.RANK.AVG(D548,$D$5:$D$776,1)</f>
        <v>584</v>
      </c>
      <c r="Y548" s="26" t="n">
        <f aca="false">IF(L548="","",_xlfn.RANK.AVG(L548,$L$5:$L$776,1))</f>
        <v>162</v>
      </c>
    </row>
    <row r="549" customFormat="false" ht="15" hidden="false" customHeight="true" outlineLevel="0" collapsed="false">
      <c r="A549" s="0" t="s">
        <v>1523</v>
      </c>
      <c r="B549" s="0" t="str">
        <f aca="false">IFERROR(INDEX('BLS OEWS May2025'!$B$3:$B$1396,MATCH($A549,'BLS OEWS May2025'!$A$3:$A$1396,0)),"")</f>
        <v>Animal Trainers</v>
      </c>
      <c r="C549" s="0" t="str">
        <f aca="false">INDEX('SOC Summary'!$D$3:$D$774,MATCH($A549,'SOC Summary'!$A$3:$A$774,0))</f>
        <v>Services and other</v>
      </c>
      <c r="D549" s="27" t="n">
        <f aca="false">INDEX('SOC Summary'!$H$3:$H$774,MATCH($A549,'SOC Summary'!$A$3:$A$774,0))</f>
        <v>0.08</v>
      </c>
      <c r="E549" s="24" t="n">
        <v>17710</v>
      </c>
      <c r="F549" s="24" t="n">
        <v>19240</v>
      </c>
      <c r="G549" s="24" t="n">
        <v>20110</v>
      </c>
      <c r="H549" s="24" t="n">
        <f aca="false">INDEX('SOC Summary'!$K$3:$K$774,MATCH($A549,'SOC Summary'!$A$3:$A$774,0))</f>
        <v>18770</v>
      </c>
      <c r="I549" s="24" t="n">
        <f aca="false">IF(ISNUMBER(E549),H549-E549,"")</f>
        <v>1060</v>
      </c>
      <c r="J549" s="31" t="n">
        <f aca="false">IF(AND(ISNUMBER(E549),E549&gt;0),(H549-E549)/E549,"")</f>
        <v>0.0598531902879729</v>
      </c>
      <c r="K549" s="24" t="n">
        <f aca="false">IF(ISNUMBER(G549),H549-G549,"")</f>
        <v>-1340</v>
      </c>
      <c r="L549" s="31" t="n">
        <f aca="false">IF(AND(ISNUMBER(G549),G549&gt;0),(H549-G549)/G549,"")</f>
        <v>-0.0666335156638488</v>
      </c>
      <c r="M549" s="0" t="str">
        <f aca="false">INDEX('SOC Summary'!$L$3:$L$774,MATCH($A549,'SOC Summary'!$A$3:$A$774,0))</f>
        <v>Low</v>
      </c>
      <c r="X549" s="26" t="n">
        <f aca="false">_xlfn.RANK.AVG(D549,$D$5:$D$776,1)</f>
        <v>147</v>
      </c>
      <c r="Y549" s="26" t="n">
        <f aca="false">IF(L549="","",_xlfn.RANK.AVG(L549,$L$5:$L$776,1))</f>
        <v>131</v>
      </c>
    </row>
    <row r="550" customFormat="false" ht="15" hidden="false" customHeight="true" outlineLevel="0" collapsed="false">
      <c r="A550" s="0" t="s">
        <v>2497</v>
      </c>
      <c r="B550" s="0" t="str">
        <f aca="false">IFERROR(INDEX('BLS OEWS May2025'!$B$3:$B$1396,MATCH($A550,'BLS OEWS May2025'!$A$3:$A$1396,0)),"")</f>
        <v>Ophthalmic Laboratory Technicians</v>
      </c>
      <c r="C550" s="0" t="str">
        <f aca="false">INDEX('SOC Summary'!$D$3:$D$774,MATCH($A550,'SOC Summary'!$A$3:$A$774,0))</f>
        <v>Production, construction and transportation</v>
      </c>
      <c r="D550" s="27" t="n">
        <f aca="false">INDEX('SOC Summary'!$H$3:$H$774,MATCH($A550,'SOC Summary'!$A$3:$A$774,0))</f>
        <v>0</v>
      </c>
      <c r="E550" s="24" t="n">
        <v>20200</v>
      </c>
      <c r="F550" s="24" t="n">
        <v>18240</v>
      </c>
      <c r="G550" s="24" t="n">
        <v>18740</v>
      </c>
      <c r="H550" s="24" t="n">
        <f aca="false">INDEX('SOC Summary'!$K$3:$K$774,MATCH($A550,'SOC Summary'!$A$3:$A$774,0))</f>
        <v>18660</v>
      </c>
      <c r="I550" s="24" t="n">
        <f aca="false">IF(ISNUMBER(E550),H550-E550,"")</f>
        <v>-1540</v>
      </c>
      <c r="J550" s="31" t="n">
        <f aca="false">IF(AND(ISNUMBER(E550),E550&gt;0),(H550-E550)/E550,"")</f>
        <v>-0.0762376237623762</v>
      </c>
      <c r="K550" s="24" t="n">
        <f aca="false">IF(ISNUMBER(G550),H550-G550,"")</f>
        <v>-80</v>
      </c>
      <c r="L550" s="31" t="n">
        <f aca="false">IF(AND(ISNUMBER(G550),G550&gt;0),(H550-G550)/G550,"")</f>
        <v>-0.00426894343649947</v>
      </c>
      <c r="M550" s="0" t="str">
        <f aca="false">INDEX('SOC Summary'!$L$3:$L$774,MATCH($A550,'SOC Summary'!$A$3:$A$774,0))</f>
        <v>Low</v>
      </c>
      <c r="X550" s="26" t="n">
        <f aca="false">_xlfn.RANK.AVG(D550,$D$5:$D$776,1)</f>
        <v>28.5</v>
      </c>
      <c r="Y550" s="26" t="n">
        <f aca="false">IF(L550="","",_xlfn.RANK.AVG(L550,$L$5:$L$776,1))</f>
        <v>337</v>
      </c>
    </row>
    <row r="551" customFormat="false" ht="15" hidden="false" customHeight="true" outlineLevel="0" collapsed="false">
      <c r="A551" s="0" t="s">
        <v>585</v>
      </c>
      <c r="B551" s="0" t="str">
        <f aca="false">IFERROR(INDEX('BLS OEWS May2025'!$B$3:$B$1396,MATCH($A551,'BLS OEWS May2025'!$A$3:$A$1396,0)),"")</f>
        <v>Zoologists and Wildlife Biologists</v>
      </c>
      <c r="C551" s="0" t="str">
        <f aca="false">INDEX('SOC Summary'!$D$3:$D$774,MATCH($A551,'SOC Summary'!$A$3:$A$774,0))</f>
        <v>Life, physical, and social science</v>
      </c>
      <c r="D551" s="27" t="n">
        <f aca="false">INDEX('SOC Summary'!$H$3:$H$774,MATCH($A551,'SOC Summary'!$A$3:$A$774,0))</f>
        <v>0.39</v>
      </c>
      <c r="E551" s="24" t="n">
        <v>17410</v>
      </c>
      <c r="F551" s="24" t="n">
        <v>17100</v>
      </c>
      <c r="G551" s="24" t="n">
        <v>16920</v>
      </c>
      <c r="H551" s="24" t="n">
        <f aca="false">INDEX('SOC Summary'!$K$3:$K$774,MATCH($A551,'SOC Summary'!$A$3:$A$774,0))</f>
        <v>18120</v>
      </c>
      <c r="I551" s="24" t="n">
        <f aca="false">IF(ISNUMBER(E551),H551-E551,"")</f>
        <v>710</v>
      </c>
      <c r="J551" s="31" t="n">
        <f aca="false">IF(AND(ISNUMBER(E551),E551&gt;0),(H551-E551)/E551,"")</f>
        <v>0.0407811602527283</v>
      </c>
      <c r="K551" s="24" t="n">
        <f aca="false">IF(ISNUMBER(G551),H551-G551,"")</f>
        <v>1200</v>
      </c>
      <c r="L551" s="31" t="n">
        <f aca="false">IF(AND(ISNUMBER(G551),G551&gt;0),(H551-G551)/G551,"")</f>
        <v>0.0709219858156028</v>
      </c>
      <c r="M551" s="0" t="str">
        <f aca="false">INDEX('SOC Summary'!$L$3:$L$774,MATCH($A551,'SOC Summary'!$A$3:$A$774,0))</f>
        <v>Elevated</v>
      </c>
      <c r="X551" s="26" t="n">
        <f aca="false">_xlfn.RANK.AVG(D551,$D$5:$D$776,1)</f>
        <v>507</v>
      </c>
      <c r="Y551" s="26" t="n">
        <f aca="false">IF(L551="","",_xlfn.RANK.AVG(L551,$L$5:$L$776,1))</f>
        <v>673</v>
      </c>
    </row>
    <row r="552" customFormat="false" ht="15" hidden="false" customHeight="true" outlineLevel="0" collapsed="false">
      <c r="A552" s="0" t="s">
        <v>527</v>
      </c>
      <c r="B552" s="0" t="str">
        <f aca="false">IFERROR(INDEX('BLS OEWS May2025'!$B$3:$B$1396,MATCH($A552,'BLS OEWS May2025'!$A$3:$A$1396,0)),"")</f>
        <v>Petroleum Engineers</v>
      </c>
      <c r="C552" s="0" t="str">
        <f aca="false">INDEX('SOC Summary'!$D$3:$D$774,MATCH($A552,'SOC Summary'!$A$3:$A$774,0))</f>
        <v>Engineering</v>
      </c>
      <c r="D552" s="27" t="n">
        <f aca="false">INDEX('SOC Summary'!$H$3:$H$774,MATCH($A552,'SOC Summary'!$A$3:$A$774,0))</f>
        <v>0.4</v>
      </c>
      <c r="E552" s="24" t="n">
        <v>20540</v>
      </c>
      <c r="F552" s="24" t="n">
        <v>20390</v>
      </c>
      <c r="G552" s="24" t="n">
        <v>18970</v>
      </c>
      <c r="H552" s="24" t="n">
        <f aca="false">INDEX('SOC Summary'!$K$3:$K$774,MATCH($A552,'SOC Summary'!$A$3:$A$774,0))</f>
        <v>18060</v>
      </c>
      <c r="I552" s="24" t="n">
        <f aca="false">IF(ISNUMBER(E552),H552-E552,"")</f>
        <v>-2480</v>
      </c>
      <c r="J552" s="31" t="n">
        <f aca="false">IF(AND(ISNUMBER(E552),E552&gt;0),(H552-E552)/E552,"")</f>
        <v>-0.120740019474197</v>
      </c>
      <c r="K552" s="24" t="n">
        <f aca="false">IF(ISNUMBER(G552),H552-G552,"")</f>
        <v>-910</v>
      </c>
      <c r="L552" s="31" t="n">
        <f aca="false">IF(AND(ISNUMBER(G552),G552&gt;0),(H552-G552)/G552,"")</f>
        <v>-0.0479704797047971</v>
      </c>
      <c r="M552" s="0" t="str">
        <f aca="false">INDEX('SOC Summary'!$L$3:$L$774,MATCH($A552,'SOC Summary'!$A$3:$A$774,0))</f>
        <v>Elevated</v>
      </c>
      <c r="X552" s="26" t="n">
        <f aca="false">_xlfn.RANK.AVG(D552,$D$5:$D$776,1)</f>
        <v>521</v>
      </c>
      <c r="Y552" s="26" t="n">
        <f aca="false">IF(L552="","",_xlfn.RANK.AVG(L552,$L$5:$L$776,1))</f>
        <v>174</v>
      </c>
    </row>
    <row r="553" customFormat="false" ht="15" hidden="false" customHeight="true" outlineLevel="0" collapsed="false">
      <c r="A553" s="0" t="s">
        <v>2451</v>
      </c>
      <c r="B553" s="0" t="str">
        <f aca="false">IFERROR(INDEX('BLS OEWS May2025'!$B$3:$B$1396,MATCH($A553,'BLS OEWS May2025'!$A$3:$A$1396,0)),"")</f>
        <v>Gas Plant Operators</v>
      </c>
      <c r="C553" s="0" t="str">
        <f aca="false">INDEX('SOC Summary'!$D$3:$D$774,MATCH($A553,'SOC Summary'!$A$3:$A$774,0))</f>
        <v>Production, construction and transportation</v>
      </c>
      <c r="D553" s="27" t="n">
        <f aca="false">INDEX('SOC Summary'!$H$3:$H$774,MATCH($A553,'SOC Summary'!$A$3:$A$774,0))</f>
        <v>0.16</v>
      </c>
      <c r="E553" s="24" t="n">
        <v>14290</v>
      </c>
      <c r="F553" s="24" t="n">
        <v>15930</v>
      </c>
      <c r="G553" s="24" t="n">
        <v>15910</v>
      </c>
      <c r="H553" s="24" t="n">
        <f aca="false">INDEX('SOC Summary'!$K$3:$K$774,MATCH($A553,'SOC Summary'!$A$3:$A$774,0))</f>
        <v>18030</v>
      </c>
      <c r="I553" s="24" t="n">
        <f aca="false">IF(ISNUMBER(E553),H553-E553,"")</f>
        <v>3740</v>
      </c>
      <c r="J553" s="31" t="n">
        <f aca="false">IF(AND(ISNUMBER(E553),E553&gt;0),(H553-E553)/E553,"")</f>
        <v>0.261721483554934</v>
      </c>
      <c r="K553" s="24" t="n">
        <f aca="false">IF(ISNUMBER(G553),H553-G553,"")</f>
        <v>2120</v>
      </c>
      <c r="L553" s="31" t="n">
        <f aca="false">IF(AND(ISNUMBER(G553),G553&gt;0),(H553-G553)/G553,"")</f>
        <v>0.133249528598366</v>
      </c>
      <c r="M553" s="0" t="str">
        <f aca="false">INDEX('SOC Summary'!$L$3:$L$774,MATCH($A553,'SOC Summary'!$A$3:$A$774,0))</f>
        <v>Low</v>
      </c>
      <c r="X553" s="26" t="n">
        <f aca="false">_xlfn.RANK.AVG(D553,$D$5:$D$776,1)</f>
        <v>264</v>
      </c>
      <c r="Y553" s="26" t="n">
        <f aca="false">IF(L553="","",_xlfn.RANK.AVG(L553,$L$5:$L$776,1))</f>
        <v>738</v>
      </c>
    </row>
    <row r="554" customFormat="false" ht="15" hidden="false" customHeight="true" outlineLevel="0" collapsed="false">
      <c r="A554" s="0" t="s">
        <v>2691</v>
      </c>
      <c r="B554" s="0" t="str">
        <f aca="false">IFERROR(INDEX('BLS OEWS May2025'!$B$3:$B$1396,MATCH($A554,'BLS OEWS May2025'!$A$3:$A$1396,0)),"")</f>
        <v>Wellhead Pumpers</v>
      </c>
      <c r="C554" s="0" t="str">
        <f aca="false">INDEX('SOC Summary'!$D$3:$D$774,MATCH($A554,'SOC Summary'!$A$3:$A$774,0))</f>
        <v>Production, construction and transportation</v>
      </c>
      <c r="D554" s="27" t="n">
        <f aca="false">INDEX('SOC Summary'!$H$3:$H$774,MATCH($A554,'SOC Summary'!$A$3:$A$774,0))</f>
        <v>0</v>
      </c>
      <c r="E554" s="24" t="n">
        <v>14550</v>
      </c>
      <c r="F554" s="24" t="n">
        <v>18230</v>
      </c>
      <c r="G554" s="24" t="n">
        <v>17350</v>
      </c>
      <c r="H554" s="24" t="n">
        <f aca="false">INDEX('SOC Summary'!$K$3:$K$774,MATCH($A554,'SOC Summary'!$A$3:$A$774,0))</f>
        <v>17990</v>
      </c>
      <c r="I554" s="24" t="n">
        <f aca="false">IF(ISNUMBER(E554),H554-E554,"")</f>
        <v>3440</v>
      </c>
      <c r="J554" s="31" t="n">
        <f aca="false">IF(AND(ISNUMBER(E554),E554&gt;0),(H554-E554)/E554,"")</f>
        <v>0.236426116838488</v>
      </c>
      <c r="K554" s="24" t="n">
        <f aca="false">IF(ISNUMBER(G554),H554-G554,"")</f>
        <v>640</v>
      </c>
      <c r="L554" s="31" t="n">
        <f aca="false">IF(AND(ISNUMBER(G554),G554&gt;0),(H554-G554)/G554,"")</f>
        <v>0.0368876080691643</v>
      </c>
      <c r="M554" s="0" t="str">
        <f aca="false">INDEX('SOC Summary'!$L$3:$L$774,MATCH($A554,'SOC Summary'!$A$3:$A$774,0))</f>
        <v>Low</v>
      </c>
      <c r="X554" s="26" t="n">
        <f aca="false">_xlfn.RANK.AVG(D554,$D$5:$D$776,1)</f>
        <v>28.5</v>
      </c>
      <c r="Y554" s="26" t="n">
        <f aca="false">IF(L554="","",_xlfn.RANK.AVG(L554,$L$5:$L$776,1))</f>
        <v>559</v>
      </c>
    </row>
    <row r="555" customFormat="false" ht="15" hidden="false" customHeight="true" outlineLevel="0" collapsed="false">
      <c r="A555" s="0" t="s">
        <v>538</v>
      </c>
      <c r="B555" s="0" t="str">
        <f aca="false">IFERROR(INDEX('BLS OEWS May2025'!$B$3:$B$1396,MATCH($A555,'BLS OEWS May2025'!$A$3:$A$1396,0)),"")</f>
        <v>Electrical and Electronics Drafters</v>
      </c>
      <c r="C555" s="0" t="str">
        <f aca="false">INDEX('SOC Summary'!$D$3:$D$774,MATCH($A555,'SOC Summary'!$A$3:$A$774,0))</f>
        <v>Engineering</v>
      </c>
      <c r="D555" s="27" t="n">
        <f aca="false">INDEX('SOC Summary'!$H$3:$H$774,MATCH($A555,'SOC Summary'!$A$3:$A$774,0))</f>
        <v>0.18</v>
      </c>
      <c r="E555" s="24" t="n">
        <v>20930</v>
      </c>
      <c r="F555" s="24" t="n">
        <v>20680</v>
      </c>
      <c r="G555" s="24" t="n">
        <v>20020</v>
      </c>
      <c r="H555" s="24" t="n">
        <f aca="false">INDEX('SOC Summary'!$K$3:$K$774,MATCH($A555,'SOC Summary'!$A$3:$A$774,0))</f>
        <v>17920</v>
      </c>
      <c r="I555" s="24" t="n">
        <f aca="false">IF(ISNUMBER(E555),H555-E555,"")</f>
        <v>-3010</v>
      </c>
      <c r="J555" s="31" t="n">
        <f aca="false">IF(AND(ISNUMBER(E555),E555&gt;0),(H555-E555)/E555,"")</f>
        <v>-0.1438127090301</v>
      </c>
      <c r="K555" s="24" t="n">
        <f aca="false">IF(ISNUMBER(G555),H555-G555,"")</f>
        <v>-2100</v>
      </c>
      <c r="L555" s="31" t="n">
        <f aca="false">IF(AND(ISNUMBER(G555),G555&gt;0),(H555-G555)/G555,"")</f>
        <v>-0.104895104895105</v>
      </c>
      <c r="M555" s="0" t="str">
        <f aca="false">INDEX('SOC Summary'!$L$3:$L$774,MATCH($A555,'SOC Summary'!$A$3:$A$774,0))</f>
        <v>Low</v>
      </c>
      <c r="X555" s="26" t="n">
        <f aca="false">_xlfn.RANK.AVG(D555,$D$5:$D$776,1)</f>
        <v>287.5</v>
      </c>
      <c r="Y555" s="26" t="n">
        <f aca="false">IF(L555="","",_xlfn.RANK.AVG(L555,$L$5:$L$776,1))</f>
        <v>68</v>
      </c>
    </row>
    <row r="556" customFormat="false" ht="15" hidden="false" customHeight="true" outlineLevel="0" collapsed="false">
      <c r="A556" s="0" t="s">
        <v>638</v>
      </c>
      <c r="B556" s="0" t="str">
        <f aca="false">IFERROR(INDEX('BLS OEWS May2025'!$B$3:$B$1396,MATCH($A556,'BLS OEWS May2025'!$A$3:$A$1396,0)),"")</f>
        <v>Economists</v>
      </c>
      <c r="C556" s="0" t="str">
        <f aca="false">INDEX('SOC Summary'!$D$3:$D$774,MATCH($A556,'SOC Summary'!$A$3:$A$774,0))</f>
        <v>Life, physical, and social science</v>
      </c>
      <c r="D556" s="27" t="n">
        <f aca="false">INDEX('SOC Summary'!$H$3:$H$774,MATCH($A556,'SOC Summary'!$A$3:$A$774,0))</f>
        <v>0.595</v>
      </c>
      <c r="E556" s="24" t="n">
        <v>16370</v>
      </c>
      <c r="F556" s="24" t="n">
        <v>16420</v>
      </c>
      <c r="G556" s="24" t="n">
        <v>15880</v>
      </c>
      <c r="H556" s="24" t="n">
        <f aca="false">INDEX('SOC Summary'!$K$3:$K$774,MATCH($A556,'SOC Summary'!$A$3:$A$774,0))</f>
        <v>17790</v>
      </c>
      <c r="I556" s="24" t="n">
        <f aca="false">IF(ISNUMBER(E556),H556-E556,"")</f>
        <v>1420</v>
      </c>
      <c r="J556" s="31" t="n">
        <f aca="false">IF(AND(ISNUMBER(E556),E556&gt;0),(H556-E556)/E556,"")</f>
        <v>0.0867440439828955</v>
      </c>
      <c r="K556" s="24" t="n">
        <f aca="false">IF(ISNUMBER(G556),H556-G556,"")</f>
        <v>1910</v>
      </c>
      <c r="L556" s="31" t="n">
        <f aca="false">IF(AND(ISNUMBER(G556),G556&gt;0),(H556-G556)/G556,"")</f>
        <v>0.120277078085642</v>
      </c>
      <c r="M556" s="0" t="str">
        <f aca="false">INDEX('SOC Summary'!$L$3:$L$774,MATCH($A556,'SOC Summary'!$A$3:$A$774,0))</f>
        <v>High</v>
      </c>
      <c r="X556" s="26" t="n">
        <f aca="false">_xlfn.RANK.AVG(D556,$D$5:$D$776,1)</f>
        <v>726.5</v>
      </c>
      <c r="Y556" s="26" t="n">
        <f aca="false">IF(L556="","",_xlfn.RANK.AVG(L556,$L$5:$L$776,1))</f>
        <v>729</v>
      </c>
    </row>
    <row r="557" customFormat="false" ht="15" hidden="false" customHeight="true" outlineLevel="0" collapsed="false">
      <c r="A557" s="0" t="s">
        <v>2163</v>
      </c>
      <c r="B557" s="0" t="str">
        <f aca="false">IFERROR(INDEX('BLS OEWS May2025'!$B$3:$B$1396,MATCH($A557,'BLS OEWS May2025'!$A$3:$A$1396,0)),"")</f>
        <v>Recreational Vehicle Service Technicians</v>
      </c>
      <c r="C557" s="0" t="str">
        <f aca="false">INDEX('SOC Summary'!$D$3:$D$774,MATCH($A557,'SOC Summary'!$A$3:$A$774,0))</f>
        <v>Services and other</v>
      </c>
      <c r="D557" s="27" t="n">
        <f aca="false">INDEX('SOC Summary'!$H$3:$H$774,MATCH($A557,'SOC Summary'!$A$3:$A$774,0))</f>
        <v>0.09</v>
      </c>
      <c r="E557" s="24" t="n">
        <v>17190</v>
      </c>
      <c r="F557" s="24" t="n">
        <v>17360</v>
      </c>
      <c r="G557" s="24" t="n">
        <v>18710</v>
      </c>
      <c r="H557" s="24" t="n">
        <f aca="false">INDEX('SOC Summary'!$K$3:$K$774,MATCH($A557,'SOC Summary'!$A$3:$A$774,0))</f>
        <v>17430</v>
      </c>
      <c r="I557" s="24" t="n">
        <f aca="false">IF(ISNUMBER(E557),H557-E557,"")</f>
        <v>240</v>
      </c>
      <c r="J557" s="31" t="n">
        <f aca="false">IF(AND(ISNUMBER(E557),E557&gt;0),(H557-E557)/E557,"")</f>
        <v>0.0139616055846422</v>
      </c>
      <c r="K557" s="24" t="n">
        <f aca="false">IF(ISNUMBER(G557),H557-G557,"")</f>
        <v>-1280</v>
      </c>
      <c r="L557" s="31" t="n">
        <f aca="false">IF(AND(ISNUMBER(G557),G557&gt;0),(H557-G557)/G557,"")</f>
        <v>-0.068412613575628</v>
      </c>
      <c r="M557" s="0" t="str">
        <f aca="false">INDEX('SOC Summary'!$L$3:$L$774,MATCH($A557,'SOC Summary'!$A$3:$A$774,0))</f>
        <v>Low</v>
      </c>
      <c r="X557" s="26" t="n">
        <f aca="false">_xlfn.RANK.AVG(D557,$D$5:$D$776,1)</f>
        <v>160</v>
      </c>
      <c r="Y557" s="26" t="n">
        <f aca="false">IF(L557="","",_xlfn.RANK.AVG(L557,$L$5:$L$776,1))</f>
        <v>128</v>
      </c>
    </row>
    <row r="558" customFormat="false" ht="15" hidden="false" customHeight="true" outlineLevel="0" collapsed="false">
      <c r="A558" s="0" t="s">
        <v>1370</v>
      </c>
      <c r="B558" s="0" t="str">
        <f aca="false">IFERROR(INDEX('BLS OEWS May2025'!$B$3:$B$1396,MATCH($A558,'BLS OEWS May2025'!$A$3:$A$1396,0)),"")</f>
        <v>Bailiffs</v>
      </c>
      <c r="C558" s="0" t="str">
        <f aca="false">INDEX('SOC Summary'!$D$3:$D$774,MATCH($A558,'SOC Summary'!$A$3:$A$774,0))</f>
        <v>Services and other</v>
      </c>
      <c r="D558" s="27" t="n">
        <f aca="false">INDEX('SOC Summary'!$H$3:$H$774,MATCH($A558,'SOC Summary'!$A$3:$A$774,0))</f>
        <v>0.19</v>
      </c>
      <c r="E558" s="24" t="n">
        <v>16470</v>
      </c>
      <c r="F558" s="24" t="n">
        <v>15900</v>
      </c>
      <c r="G558" s="24" t="n">
        <v>16910</v>
      </c>
      <c r="H558" s="24" t="n">
        <f aca="false">INDEX('SOC Summary'!$K$3:$K$774,MATCH($A558,'SOC Summary'!$A$3:$A$774,0))</f>
        <v>17310</v>
      </c>
      <c r="I558" s="24" t="n">
        <f aca="false">IF(ISNUMBER(E558),H558-E558,"")</f>
        <v>840</v>
      </c>
      <c r="J558" s="31" t="n">
        <f aca="false">IF(AND(ISNUMBER(E558),E558&gt;0),(H558-E558)/E558,"")</f>
        <v>0.0510018214936248</v>
      </c>
      <c r="K558" s="24" t="n">
        <f aca="false">IF(ISNUMBER(G558),H558-G558,"")</f>
        <v>400</v>
      </c>
      <c r="L558" s="31" t="n">
        <f aca="false">IF(AND(ISNUMBER(G558),G558&gt;0),(H558-G558)/G558,"")</f>
        <v>0.0236546422235364</v>
      </c>
      <c r="M558" s="0" t="str">
        <f aca="false">INDEX('SOC Summary'!$L$3:$L$774,MATCH($A558,'SOC Summary'!$A$3:$A$774,0))</f>
        <v>Low</v>
      </c>
      <c r="X558" s="26" t="n">
        <f aca="false">_xlfn.RANK.AVG(D558,$D$5:$D$776,1)</f>
        <v>301</v>
      </c>
      <c r="Y558" s="26" t="n">
        <f aca="false">IF(L558="","",_xlfn.RANK.AVG(L558,$L$5:$L$776,1))</f>
        <v>486</v>
      </c>
    </row>
    <row r="559" customFormat="false" ht="15" hidden="false" customHeight="true" outlineLevel="0" collapsed="false">
      <c r="A559" s="0" t="s">
        <v>1173</v>
      </c>
      <c r="B559" s="0" t="str">
        <f aca="false">IFERROR(INDEX('BLS OEWS May2025'!$B$3:$B$1396,MATCH($A559,'BLS OEWS May2025'!$A$3:$A$1396,0)),"")</f>
        <v>Cardiologists</v>
      </c>
      <c r="C559" s="0" t="str">
        <f aca="false">INDEX('SOC Summary'!$D$3:$D$774,MATCH($A559,'SOC Summary'!$A$3:$A$774,0))</f>
        <v>Health care</v>
      </c>
      <c r="D559" s="27" t="n">
        <f aca="false">INDEX('SOC Summary'!$H$3:$H$774,MATCH($A559,'SOC Summary'!$A$3:$A$774,0))</f>
        <v>0.21</v>
      </c>
      <c r="E559" s="24" t="n">
        <v>16870</v>
      </c>
      <c r="F559" s="24" t="n">
        <v>15190</v>
      </c>
      <c r="G559" s="24" t="n">
        <v>18020</v>
      </c>
      <c r="H559" s="24" t="n">
        <f aca="false">INDEX('SOC Summary'!$K$3:$K$774,MATCH($A559,'SOC Summary'!$A$3:$A$774,0))</f>
        <v>17290</v>
      </c>
      <c r="I559" s="24" t="n">
        <f aca="false">IF(ISNUMBER(E559),H559-E559,"")</f>
        <v>420</v>
      </c>
      <c r="J559" s="31" t="n">
        <f aca="false">IF(AND(ISNUMBER(E559),E559&gt;0),(H559-E559)/E559,"")</f>
        <v>0.024896265560166</v>
      </c>
      <c r="K559" s="24" t="n">
        <f aca="false">IF(ISNUMBER(G559),H559-G559,"")</f>
        <v>-730</v>
      </c>
      <c r="L559" s="31" t="n">
        <f aca="false">IF(AND(ISNUMBER(G559),G559&gt;0),(H559-G559)/G559,"")</f>
        <v>-0.0405105438401776</v>
      </c>
      <c r="M559" s="0" t="str">
        <f aca="false">INDEX('SOC Summary'!$L$3:$L$774,MATCH($A559,'SOC Summary'!$A$3:$A$774,0))</f>
        <v>Moderate</v>
      </c>
      <c r="X559" s="26" t="n">
        <f aca="false">_xlfn.RANK.AVG(D559,$D$5:$D$776,1)</f>
        <v>327</v>
      </c>
      <c r="Y559" s="26" t="n">
        <f aca="false">IF(L559="","",_xlfn.RANK.AVG(L559,$L$5:$L$776,1))</f>
        <v>196</v>
      </c>
    </row>
    <row r="560" customFormat="false" ht="15" hidden="false" customHeight="true" outlineLevel="0" collapsed="false">
      <c r="A560" s="0" t="s">
        <v>1225</v>
      </c>
      <c r="B560" s="0" t="str">
        <f aca="false">IFERROR(INDEX('BLS OEWS May2025'!$B$3:$B$1396,MATCH($A560,'BLS OEWS May2025'!$A$3:$A$1396,0)),"")</f>
        <v>Nuclear Medicine Technologists</v>
      </c>
      <c r="C560" s="0" t="str">
        <f aca="false">INDEX('SOC Summary'!$D$3:$D$774,MATCH($A560,'SOC Summary'!$A$3:$A$774,0))</f>
        <v>Health care</v>
      </c>
      <c r="D560" s="27" t="n">
        <f aca="false">INDEX('SOC Summary'!$H$3:$H$774,MATCH($A560,'SOC Summary'!$A$3:$A$774,0))</f>
        <v>0.24</v>
      </c>
      <c r="E560" s="24" t="n">
        <v>16910</v>
      </c>
      <c r="F560" s="24" t="n">
        <v>16560</v>
      </c>
      <c r="G560" s="24" t="n">
        <v>16960</v>
      </c>
      <c r="H560" s="24" t="n">
        <f aca="false">INDEX('SOC Summary'!$K$3:$K$774,MATCH($A560,'SOC Summary'!$A$3:$A$774,0))</f>
        <v>17080</v>
      </c>
      <c r="I560" s="24" t="n">
        <f aca="false">IF(ISNUMBER(E560),H560-E560,"")</f>
        <v>170</v>
      </c>
      <c r="J560" s="31" t="n">
        <f aca="false">IF(AND(ISNUMBER(E560),E560&gt;0),(H560-E560)/E560,"")</f>
        <v>0.010053222945003</v>
      </c>
      <c r="K560" s="24" t="n">
        <f aca="false">IF(ISNUMBER(G560),H560-G560,"")</f>
        <v>120</v>
      </c>
      <c r="L560" s="31" t="n">
        <f aca="false">IF(AND(ISNUMBER(G560),G560&gt;0),(H560-G560)/G560,"")</f>
        <v>0.00707547169811321</v>
      </c>
      <c r="M560" s="0" t="str">
        <f aca="false">INDEX('SOC Summary'!$L$3:$L$774,MATCH($A560,'SOC Summary'!$A$3:$A$774,0))</f>
        <v>Moderate</v>
      </c>
      <c r="X560" s="26" t="n">
        <f aca="false">_xlfn.RANK.AVG(D560,$D$5:$D$776,1)</f>
        <v>358.5</v>
      </c>
      <c r="Y560" s="26" t="n">
        <f aca="false">IF(L560="","",_xlfn.RANK.AVG(L560,$L$5:$L$776,1))</f>
        <v>395</v>
      </c>
    </row>
    <row r="561" customFormat="false" ht="15" hidden="false" customHeight="true" outlineLevel="0" collapsed="false">
      <c r="A561" s="0" t="s">
        <v>1139</v>
      </c>
      <c r="B561" s="0" t="str">
        <f aca="false">IFERROR(INDEX('BLS OEWS May2025'!$B$3:$B$1396,MATCH($A561,'BLS OEWS May2025'!$A$3:$A$1396,0)),"")</f>
        <v>Radiation Therapists</v>
      </c>
      <c r="C561" s="0" t="str">
        <f aca="false">INDEX('SOC Summary'!$D$3:$D$774,MATCH($A561,'SOC Summary'!$A$3:$A$774,0))</f>
        <v>Health care</v>
      </c>
      <c r="D561" s="27" t="n">
        <f aca="false">INDEX('SOC Summary'!$H$3:$H$774,MATCH($A561,'SOC Summary'!$A$3:$A$774,0))</f>
        <v>0.16</v>
      </c>
      <c r="E561" s="24" t="n">
        <v>15510</v>
      </c>
      <c r="F561" s="24" t="n">
        <v>16640</v>
      </c>
      <c r="G561" s="24" t="n">
        <v>18700</v>
      </c>
      <c r="H561" s="24" t="n">
        <f aca="false">INDEX('SOC Summary'!$K$3:$K$774,MATCH($A561,'SOC Summary'!$A$3:$A$774,0))</f>
        <v>17070</v>
      </c>
      <c r="I561" s="24" t="n">
        <f aca="false">IF(ISNUMBER(E561),H561-E561,"")</f>
        <v>1560</v>
      </c>
      <c r="J561" s="31" t="n">
        <f aca="false">IF(AND(ISNUMBER(E561),E561&gt;0),(H561-E561)/E561,"")</f>
        <v>0.100580270793037</v>
      </c>
      <c r="K561" s="24" t="n">
        <f aca="false">IF(ISNUMBER(G561),H561-G561,"")</f>
        <v>-1630</v>
      </c>
      <c r="L561" s="31" t="n">
        <f aca="false">IF(AND(ISNUMBER(G561),G561&gt;0),(H561-G561)/G561,"")</f>
        <v>-0.0871657754010695</v>
      </c>
      <c r="M561" s="0" t="str">
        <f aca="false">INDEX('SOC Summary'!$L$3:$L$774,MATCH($A561,'SOC Summary'!$A$3:$A$774,0))</f>
        <v>Low</v>
      </c>
      <c r="X561" s="26" t="n">
        <f aca="false">_xlfn.RANK.AVG(D561,$D$5:$D$776,1)</f>
        <v>264</v>
      </c>
      <c r="Y561" s="26" t="n">
        <f aca="false">IF(L561="","",_xlfn.RANK.AVG(L561,$L$5:$L$776,1))</f>
        <v>89</v>
      </c>
    </row>
    <row r="562" customFormat="false" ht="15" hidden="false" customHeight="true" outlineLevel="0" collapsed="false">
      <c r="A562" s="0" t="s">
        <v>840</v>
      </c>
      <c r="B562" s="0" t="str">
        <f aca="false">IFERROR(INDEX('BLS OEWS May2025'!$B$3:$B$1396,MATCH($A562,'BLS OEWS May2025'!$A$3:$A$1396,0)),"")</f>
        <v>Political Science Teachers, Postsecondary</v>
      </c>
      <c r="C562" s="0" t="str">
        <f aca="false">INDEX('SOC Summary'!$D$3:$D$774,MATCH($A562,'SOC Summary'!$A$3:$A$774,0))</f>
        <v>Educational instruction</v>
      </c>
      <c r="D562" s="27" t="n">
        <f aca="false">INDEX('SOC Summary'!$H$3:$H$774,MATCH($A562,'SOC Summary'!$A$3:$A$774,0))</f>
        <v>0.42</v>
      </c>
      <c r="E562" s="24" t="n">
        <v>15190</v>
      </c>
      <c r="F562" s="24" t="n">
        <v>17090</v>
      </c>
      <c r="G562" s="24" t="n">
        <v>17170</v>
      </c>
      <c r="H562" s="24" t="n">
        <f aca="false">INDEX('SOC Summary'!$K$3:$K$774,MATCH($A562,'SOC Summary'!$A$3:$A$774,0))</f>
        <v>16970</v>
      </c>
      <c r="I562" s="24" t="n">
        <f aca="false">IF(ISNUMBER(E562),H562-E562,"")</f>
        <v>1780</v>
      </c>
      <c r="J562" s="31" t="n">
        <f aca="false">IF(AND(ISNUMBER(E562),E562&gt;0),(H562-E562)/E562,"")</f>
        <v>0.117182356813693</v>
      </c>
      <c r="K562" s="24" t="n">
        <f aca="false">IF(ISNUMBER(G562),H562-G562,"")</f>
        <v>-200</v>
      </c>
      <c r="L562" s="31" t="n">
        <f aca="false">IF(AND(ISNUMBER(G562),G562&gt;0),(H562-G562)/G562,"")</f>
        <v>-0.011648223645894</v>
      </c>
      <c r="M562" s="0" t="str">
        <f aca="false">INDEX('SOC Summary'!$L$3:$L$774,MATCH($A562,'SOC Summary'!$A$3:$A$774,0))</f>
        <v>Elevated</v>
      </c>
      <c r="X562" s="26" t="n">
        <f aca="false">_xlfn.RANK.AVG(D562,$D$5:$D$776,1)</f>
        <v>552.5</v>
      </c>
      <c r="Y562" s="26" t="n">
        <f aca="false">IF(L562="","",_xlfn.RANK.AVG(L562,$L$5:$L$776,1))</f>
        <v>312</v>
      </c>
    </row>
    <row r="563" customFormat="false" ht="15" hidden="false" customHeight="true" outlineLevel="0" collapsed="false">
      <c r="A563" s="0" t="s">
        <v>906</v>
      </c>
      <c r="B563" s="0" t="str">
        <f aca="false">IFERROR(INDEX('BLS OEWS May2025'!$B$3:$B$1396,MATCH($A563,'BLS OEWS May2025'!$A$3:$A$1396,0)),"")</f>
        <v>Career/Technical Education Teachers, Middle School</v>
      </c>
      <c r="C563" s="0" t="str">
        <f aca="false">INDEX('SOC Summary'!$D$3:$D$774,MATCH($A563,'SOC Summary'!$A$3:$A$774,0))</f>
        <v>Educational instruction</v>
      </c>
      <c r="D563" s="27" t="n">
        <f aca="false">INDEX('SOC Summary'!$H$3:$H$774,MATCH($A563,'SOC Summary'!$A$3:$A$774,0))</f>
        <v>0.34</v>
      </c>
      <c r="E563" s="24" t="n">
        <v>11110</v>
      </c>
      <c r="F563" s="24" t="n">
        <v>12210</v>
      </c>
      <c r="G563" s="24" t="n">
        <v>14200</v>
      </c>
      <c r="H563" s="24" t="n">
        <f aca="false">INDEX('SOC Summary'!$K$3:$K$774,MATCH($A563,'SOC Summary'!$A$3:$A$774,0))</f>
        <v>16870</v>
      </c>
      <c r="I563" s="24" t="n">
        <f aca="false">IF(ISNUMBER(E563),H563-E563,"")</f>
        <v>5760</v>
      </c>
      <c r="J563" s="31" t="n">
        <f aca="false">IF(AND(ISNUMBER(E563),E563&gt;0),(H563-E563)/E563,"")</f>
        <v>0.518451845184519</v>
      </c>
      <c r="K563" s="24" t="n">
        <f aca="false">IF(ISNUMBER(G563),H563-G563,"")</f>
        <v>2670</v>
      </c>
      <c r="L563" s="31" t="n">
        <f aca="false">IF(AND(ISNUMBER(G563),G563&gt;0),(H563-G563)/G563,"")</f>
        <v>0.188028169014085</v>
      </c>
      <c r="M563" s="0" t="str">
        <f aca="false">INDEX('SOC Summary'!$L$3:$L$774,MATCH($A563,'SOC Summary'!$A$3:$A$774,0))</f>
        <v>Moderate</v>
      </c>
      <c r="X563" s="26" t="n">
        <f aca="false">_xlfn.RANK.AVG(D563,$D$5:$D$776,1)</f>
        <v>456</v>
      </c>
      <c r="Y563" s="26" t="n">
        <f aca="false">IF(L563="","",_xlfn.RANK.AVG(L563,$L$5:$L$776,1))</f>
        <v>760</v>
      </c>
    </row>
    <row r="564" customFormat="false" ht="15" hidden="false" customHeight="true" outlineLevel="0" collapsed="false">
      <c r="A564" s="0" t="s">
        <v>2315</v>
      </c>
      <c r="B564" s="0" t="str">
        <f aca="false">IFERROR(INDEX('BLS OEWS May2025'!$B$3:$B$1396,MATCH($A564,'BLS OEWS May2025'!$A$3:$A$1396,0)),"")</f>
        <v>Metal-Refining Furnace Operators and Tenders</v>
      </c>
      <c r="C564" s="0" t="str">
        <f aca="false">INDEX('SOC Summary'!$D$3:$D$774,MATCH($A564,'SOC Summary'!$A$3:$A$774,0))</f>
        <v>Production, construction and transportation</v>
      </c>
      <c r="D564" s="27" t="n">
        <f aca="false">INDEX('SOC Summary'!$H$3:$H$774,MATCH($A564,'SOC Summary'!$A$3:$A$774,0))</f>
        <v>0.07</v>
      </c>
      <c r="E564" s="24" t="n">
        <v>19320</v>
      </c>
      <c r="F564" s="24" t="n">
        <v>20870</v>
      </c>
      <c r="G564" s="24" t="n">
        <v>20330</v>
      </c>
      <c r="H564" s="24" t="n">
        <f aca="false">INDEX('SOC Summary'!$K$3:$K$774,MATCH($A564,'SOC Summary'!$A$3:$A$774,0))</f>
        <v>16780</v>
      </c>
      <c r="I564" s="24" t="n">
        <f aca="false">IF(ISNUMBER(E564),H564-E564,"")</f>
        <v>-2540</v>
      </c>
      <c r="J564" s="31" t="n">
        <f aca="false">IF(AND(ISNUMBER(E564),E564&gt;0),(H564-E564)/E564,"")</f>
        <v>-0.131469979296066</v>
      </c>
      <c r="K564" s="24" t="n">
        <f aca="false">IF(ISNUMBER(G564),H564-G564,"")</f>
        <v>-3550</v>
      </c>
      <c r="L564" s="31" t="n">
        <f aca="false">IF(AND(ISNUMBER(G564),G564&gt;0),(H564-G564)/G564,"")</f>
        <v>-0.174618789965568</v>
      </c>
      <c r="M564" s="0" t="str">
        <f aca="false">INDEX('SOC Summary'!$L$3:$L$774,MATCH($A564,'SOC Summary'!$A$3:$A$774,0))</f>
        <v>Low</v>
      </c>
      <c r="X564" s="26" t="n">
        <f aca="false">_xlfn.RANK.AVG(D564,$D$5:$D$776,1)</f>
        <v>131.5</v>
      </c>
      <c r="Y564" s="26" t="n">
        <f aca="false">IF(L564="","",_xlfn.RANK.AVG(L564,$L$5:$L$776,1))</f>
        <v>23</v>
      </c>
    </row>
    <row r="565" customFormat="false" ht="15" hidden="false" customHeight="true" outlineLevel="0" collapsed="false">
      <c r="A565" s="0" t="s">
        <v>2306</v>
      </c>
      <c r="B565" s="0" t="str">
        <f aca="false">IFERROR(INDEX('BLS OEWS May2025'!$B$3:$B$1396,MATCH($A565,'BLS OEWS May2025'!$A$3:$A$1396,0)),"")</f>
        <v>Lathe and Turning Machine Tool Setters, Operators, and Tenders, Metal and Plastic</v>
      </c>
      <c r="C565" s="0" t="str">
        <f aca="false">INDEX('SOC Summary'!$D$3:$D$774,MATCH($A565,'SOC Summary'!$A$3:$A$774,0))</f>
        <v>Production, construction and transportation</v>
      </c>
      <c r="D565" s="27" t="n">
        <f aca="false">INDEX('SOC Summary'!$H$3:$H$774,MATCH($A565,'SOC Summary'!$A$3:$A$774,0))</f>
        <v>0.03</v>
      </c>
      <c r="E565" s="24" t="n">
        <v>19410</v>
      </c>
      <c r="F565" s="24" t="n">
        <v>19560</v>
      </c>
      <c r="G565" s="24" t="n">
        <v>18970</v>
      </c>
      <c r="H565" s="24" t="n">
        <f aca="false">INDEX('SOC Summary'!$K$3:$K$774,MATCH($A565,'SOC Summary'!$A$3:$A$774,0))</f>
        <v>16710</v>
      </c>
      <c r="I565" s="24" t="n">
        <f aca="false">IF(ISNUMBER(E565),H565-E565,"")</f>
        <v>-2700</v>
      </c>
      <c r="J565" s="31" t="n">
        <f aca="false">IF(AND(ISNUMBER(E565),E565&gt;0),(H565-E565)/E565,"")</f>
        <v>-0.139103554868624</v>
      </c>
      <c r="K565" s="24" t="n">
        <f aca="false">IF(ISNUMBER(G565),H565-G565,"")</f>
        <v>-2260</v>
      </c>
      <c r="L565" s="31" t="n">
        <f aca="false">IF(AND(ISNUMBER(G565),G565&gt;0),(H565-G565)/G565,"")</f>
        <v>-0.119135477069056</v>
      </c>
      <c r="M565" s="0" t="str">
        <f aca="false">INDEX('SOC Summary'!$L$3:$L$774,MATCH($A565,'SOC Summary'!$A$3:$A$774,0))</f>
        <v>Low</v>
      </c>
      <c r="X565" s="26" t="n">
        <f aca="false">_xlfn.RANK.AVG(D565,$D$5:$D$776,1)</f>
        <v>78</v>
      </c>
      <c r="Y565" s="26" t="n">
        <f aca="false">IF(L565="","",_xlfn.RANK.AVG(L565,$L$5:$L$776,1))</f>
        <v>50</v>
      </c>
    </row>
    <row r="566" customFormat="false" ht="15" hidden="false" customHeight="true" outlineLevel="0" collapsed="false">
      <c r="A566" s="0" t="s">
        <v>2449</v>
      </c>
      <c r="B566" s="0" t="str">
        <f aca="false">IFERROR(INDEX('BLS OEWS May2025'!$B$3:$B$1396,MATCH($A566,'BLS OEWS May2025'!$A$3:$A$1396,0)),"")</f>
        <v>Chemical Plant and System Operators</v>
      </c>
      <c r="C566" s="0" t="str">
        <f aca="false">INDEX('SOC Summary'!$D$3:$D$774,MATCH($A566,'SOC Summary'!$A$3:$A$774,0))</f>
        <v>Production, construction and transportation</v>
      </c>
      <c r="D566" s="27" t="n">
        <f aca="false">INDEX('SOC Summary'!$H$3:$H$774,MATCH($A566,'SOC Summary'!$A$3:$A$774,0))</f>
        <v>0.18</v>
      </c>
      <c r="E566" s="24" t="n">
        <v>18710</v>
      </c>
      <c r="F566" s="24" t="n">
        <v>17980</v>
      </c>
      <c r="G566" s="24" t="n">
        <v>17840</v>
      </c>
      <c r="H566" s="24" t="n">
        <f aca="false">INDEX('SOC Summary'!$K$3:$K$774,MATCH($A566,'SOC Summary'!$A$3:$A$774,0))</f>
        <v>16610</v>
      </c>
      <c r="I566" s="24" t="n">
        <f aca="false">IF(ISNUMBER(E566),H566-E566,"")</f>
        <v>-2100</v>
      </c>
      <c r="J566" s="31" t="n">
        <f aca="false">IF(AND(ISNUMBER(E566),E566&gt;0),(H566-E566)/E566,"")</f>
        <v>-0.112239444147515</v>
      </c>
      <c r="K566" s="24" t="n">
        <f aca="false">IF(ISNUMBER(G566),H566-G566,"")</f>
        <v>-1230</v>
      </c>
      <c r="L566" s="31" t="n">
        <f aca="false">IF(AND(ISNUMBER(G566),G566&gt;0),(H566-G566)/G566,"")</f>
        <v>-0.0689461883408072</v>
      </c>
      <c r="M566" s="0" t="str">
        <f aca="false">INDEX('SOC Summary'!$L$3:$L$774,MATCH($A566,'SOC Summary'!$A$3:$A$774,0))</f>
        <v>Low</v>
      </c>
      <c r="X566" s="26" t="n">
        <f aca="false">_xlfn.RANK.AVG(D566,$D$5:$D$776,1)</f>
        <v>287.5</v>
      </c>
      <c r="Y566" s="26" t="n">
        <f aca="false">IF(L566="","",_xlfn.RANK.AVG(L566,$L$5:$L$776,1))</f>
        <v>123</v>
      </c>
    </row>
    <row r="567" customFormat="false" ht="15" hidden="false" customHeight="true" outlineLevel="0" collapsed="false">
      <c r="A567" s="0" t="s">
        <v>560</v>
      </c>
      <c r="B567" s="0" t="str">
        <f aca="false">IFERROR(INDEX('BLS OEWS May2025'!$B$3:$B$1396,MATCH($A567,'BLS OEWS May2025'!$A$3:$A$1396,0)),"")</f>
        <v>Calibration Technologists and Technicians</v>
      </c>
      <c r="C567" s="0" t="str">
        <f aca="false">INDEX('SOC Summary'!$D$3:$D$774,MATCH($A567,'SOC Summary'!$A$3:$A$774,0))</f>
        <v>Engineering</v>
      </c>
      <c r="D567" s="27" t="n">
        <f aca="false">INDEX('SOC Summary'!$H$3:$H$774,MATCH($A567,'SOC Summary'!$A$3:$A$774,0))</f>
        <v>0.23</v>
      </c>
      <c r="E567" s="24" t="n">
        <v>10790</v>
      </c>
      <c r="F567" s="24" t="n">
        <v>13220</v>
      </c>
      <c r="G567" s="24" t="n">
        <v>15320</v>
      </c>
      <c r="H567" s="24" t="n">
        <f aca="false">INDEX('SOC Summary'!$K$3:$K$774,MATCH($A567,'SOC Summary'!$A$3:$A$774,0))</f>
        <v>16540</v>
      </c>
      <c r="I567" s="24" t="n">
        <f aca="false">IF(ISNUMBER(E567),H567-E567,"")</f>
        <v>5750</v>
      </c>
      <c r="J567" s="31" t="n">
        <f aca="false">IF(AND(ISNUMBER(E567),E567&gt;0),(H567-E567)/E567,"")</f>
        <v>0.532900834105653</v>
      </c>
      <c r="K567" s="24" t="n">
        <f aca="false">IF(ISNUMBER(G567),H567-G567,"")</f>
        <v>1220</v>
      </c>
      <c r="L567" s="31" t="n">
        <f aca="false">IF(AND(ISNUMBER(G567),G567&gt;0),(H567-G567)/G567,"")</f>
        <v>0.0796344647519582</v>
      </c>
      <c r="M567" s="0" t="str">
        <f aca="false">INDEX('SOC Summary'!$L$3:$L$774,MATCH($A567,'SOC Summary'!$A$3:$A$774,0))</f>
        <v>Moderate</v>
      </c>
      <c r="X567" s="26" t="n">
        <f aca="false">_xlfn.RANK.AVG(D567,$D$5:$D$776,1)</f>
        <v>347.5</v>
      </c>
      <c r="Y567" s="26" t="n">
        <f aca="false">IF(L567="","",_xlfn.RANK.AVG(L567,$L$5:$L$776,1))</f>
        <v>686</v>
      </c>
    </row>
    <row r="568" customFormat="false" ht="15" hidden="false" customHeight="true" outlineLevel="0" collapsed="false">
      <c r="A568" s="0" t="s">
        <v>776</v>
      </c>
      <c r="B568" s="0" t="str">
        <f aca="false">IFERROR(INDEX('BLS OEWS May2025'!$B$3:$B$1396,MATCH($A568,'BLS OEWS May2025'!$A$3:$A$1396,0)),"")</f>
        <v>Administrative Law Judges, Adjudicators, and Hearing Officers</v>
      </c>
      <c r="C568" s="0" t="str">
        <f aca="false">INDEX('SOC Summary'!$D$3:$D$774,MATCH($A568,'SOC Summary'!$A$3:$A$774,0))</f>
        <v>Legal</v>
      </c>
      <c r="D568" s="27" t="n">
        <f aca="false">INDEX('SOC Summary'!$H$3:$H$774,MATCH($A568,'SOC Summary'!$A$3:$A$774,0))</f>
        <v>0.43</v>
      </c>
      <c r="E568" s="24" t="n">
        <v>12490</v>
      </c>
      <c r="F568" s="24" t="n">
        <v>14670</v>
      </c>
      <c r="G568" s="24" t="n">
        <v>16230</v>
      </c>
      <c r="H568" s="24" t="n">
        <f aca="false">INDEX('SOC Summary'!$K$3:$K$774,MATCH($A568,'SOC Summary'!$A$3:$A$774,0))</f>
        <v>16370</v>
      </c>
      <c r="I568" s="24" t="n">
        <f aca="false">IF(ISNUMBER(E568),H568-E568,"")</f>
        <v>3880</v>
      </c>
      <c r="J568" s="31" t="n">
        <f aca="false">IF(AND(ISNUMBER(E568),E568&gt;0),(H568-E568)/E568,"")</f>
        <v>0.310648518815052</v>
      </c>
      <c r="K568" s="24" t="n">
        <f aca="false">IF(ISNUMBER(G568),H568-G568,"")</f>
        <v>140</v>
      </c>
      <c r="L568" s="31" t="n">
        <f aca="false">IF(AND(ISNUMBER(G568),G568&gt;0),(H568-G568)/G568,"")</f>
        <v>0.00862600123228589</v>
      </c>
      <c r="M568" s="0" t="str">
        <f aca="false">INDEX('SOC Summary'!$L$3:$L$774,MATCH($A568,'SOC Summary'!$A$3:$A$774,0))</f>
        <v>Elevated</v>
      </c>
      <c r="X568" s="26" t="n">
        <f aca="false">_xlfn.RANK.AVG(D568,$D$5:$D$776,1)</f>
        <v>571</v>
      </c>
      <c r="Y568" s="26" t="n">
        <f aca="false">IF(L568="","",_xlfn.RANK.AVG(L568,$L$5:$L$776,1))</f>
        <v>403</v>
      </c>
    </row>
    <row r="569" customFormat="false" ht="15" hidden="false" customHeight="true" outlineLevel="0" collapsed="false">
      <c r="A569" s="0" t="s">
        <v>2259</v>
      </c>
      <c r="B569" s="0" t="str">
        <f aca="false">IFERROR(INDEX('BLS OEWS May2025'!$B$3:$B$1396,MATCH($A569,'BLS OEWS May2025'!$A$3:$A$1396,0)),"")</f>
        <v>Fiberglass Laminators and Fabricators</v>
      </c>
      <c r="C569" s="0" t="str">
        <f aca="false">INDEX('SOC Summary'!$D$3:$D$774,MATCH($A569,'SOC Summary'!$A$3:$A$774,0))</f>
        <v>Production, construction and transportation</v>
      </c>
      <c r="D569" s="27" t="n">
        <f aca="false">INDEX('SOC Summary'!$H$3:$H$774,MATCH($A569,'SOC Summary'!$A$3:$A$774,0))</f>
        <v>0</v>
      </c>
      <c r="E569" s="24" t="n">
        <v>21910</v>
      </c>
      <c r="F569" s="24" t="n">
        <v>20380</v>
      </c>
      <c r="G569" s="24" t="n">
        <v>18520</v>
      </c>
      <c r="H569" s="24" t="n">
        <f aca="false">INDEX('SOC Summary'!$K$3:$K$774,MATCH($A569,'SOC Summary'!$A$3:$A$774,0))</f>
        <v>16170</v>
      </c>
      <c r="I569" s="24" t="n">
        <f aca="false">IF(ISNUMBER(E569),H569-E569,"")</f>
        <v>-5740</v>
      </c>
      <c r="J569" s="31" t="n">
        <f aca="false">IF(AND(ISNUMBER(E569),E569&gt;0),(H569-E569)/E569,"")</f>
        <v>-0.261980830670927</v>
      </c>
      <c r="K569" s="24" t="n">
        <f aca="false">IF(ISNUMBER(G569),H569-G569,"")</f>
        <v>-2350</v>
      </c>
      <c r="L569" s="31" t="n">
        <f aca="false">IF(AND(ISNUMBER(G569),G569&gt;0),(H569-G569)/G569,"")</f>
        <v>-0.126889848812095</v>
      </c>
      <c r="M569" s="0" t="str">
        <f aca="false">INDEX('SOC Summary'!$L$3:$L$774,MATCH($A569,'SOC Summary'!$A$3:$A$774,0))</f>
        <v>Low</v>
      </c>
      <c r="X569" s="26" t="n">
        <f aca="false">_xlfn.RANK.AVG(D569,$D$5:$D$776,1)</f>
        <v>28.5</v>
      </c>
      <c r="Y569" s="26" t="n">
        <f aca="false">IF(L569="","",_xlfn.RANK.AVG(L569,$L$5:$L$776,1))</f>
        <v>43</v>
      </c>
    </row>
    <row r="570" customFormat="false" ht="15" hidden="false" customHeight="true" outlineLevel="0" collapsed="false">
      <c r="A570" s="0" t="s">
        <v>1026</v>
      </c>
      <c r="B570" s="0" t="str">
        <f aca="false">IFERROR(INDEX('BLS OEWS May2025'!$B$3:$B$1396,MATCH($A570,'BLS OEWS May2025'!$A$3:$A$1396,0)),"")</f>
        <v>Umpires, Referees, and Other Sports Officials</v>
      </c>
      <c r="C570" s="0" t="str">
        <f aca="false">INDEX('SOC Summary'!$D$3:$D$774,MATCH($A570,'SOC Summary'!$A$3:$A$774,0))</f>
        <v>Arts, sports and media</v>
      </c>
      <c r="D570" s="27" t="n">
        <f aca="false">INDEX('SOC Summary'!$H$3:$H$774,MATCH($A570,'SOC Summary'!$A$3:$A$774,0))</f>
        <v>0.3</v>
      </c>
      <c r="E570" s="24" t="n">
        <v>12720</v>
      </c>
      <c r="F570" s="24" t="n">
        <v>14840</v>
      </c>
      <c r="G570" s="24" t="n">
        <v>15080</v>
      </c>
      <c r="H570" s="24" t="n">
        <f aca="false">INDEX('SOC Summary'!$K$3:$K$774,MATCH($A570,'SOC Summary'!$A$3:$A$774,0))</f>
        <v>15780</v>
      </c>
      <c r="I570" s="24" t="n">
        <f aca="false">IF(ISNUMBER(E570),H570-E570,"")</f>
        <v>3060</v>
      </c>
      <c r="J570" s="31" t="n">
        <f aca="false">IF(AND(ISNUMBER(E570),E570&gt;0),(H570-E570)/E570,"")</f>
        <v>0.240566037735849</v>
      </c>
      <c r="K570" s="24" t="n">
        <f aca="false">IF(ISNUMBER(G570),H570-G570,"")</f>
        <v>700</v>
      </c>
      <c r="L570" s="31" t="n">
        <f aca="false">IF(AND(ISNUMBER(G570),G570&gt;0),(H570-G570)/G570,"")</f>
        <v>0.0464190981432361</v>
      </c>
      <c r="M570" s="0" t="str">
        <f aca="false">INDEX('SOC Summary'!$L$3:$L$774,MATCH($A570,'SOC Summary'!$A$3:$A$774,0))</f>
        <v>Moderate</v>
      </c>
      <c r="X570" s="26" t="n">
        <f aca="false">_xlfn.RANK.AVG(D570,$D$5:$D$776,1)</f>
        <v>417.5</v>
      </c>
      <c r="Y570" s="26" t="n">
        <f aca="false">IF(L570="","",_xlfn.RANK.AVG(L570,$L$5:$L$776,1))</f>
        <v>593</v>
      </c>
    </row>
    <row r="571" customFormat="false" ht="15" hidden="false" customHeight="true" outlineLevel="0" collapsed="false">
      <c r="A571" s="0" t="s">
        <v>577</v>
      </c>
      <c r="B571" s="0" t="str">
        <f aca="false">IFERROR(INDEX('BLS OEWS May2025'!$B$3:$B$1396,MATCH($A571,'BLS OEWS May2025'!$A$3:$A$1396,0)),"")</f>
        <v>Soil and Plant Scientists</v>
      </c>
      <c r="C571" s="0" t="str">
        <f aca="false">INDEX('SOC Summary'!$D$3:$D$774,MATCH($A571,'SOC Summary'!$A$3:$A$774,0))</f>
        <v>Life, physical, and social science</v>
      </c>
      <c r="D571" s="27" t="n">
        <f aca="false">INDEX('SOC Summary'!$H$3:$H$774,MATCH($A571,'SOC Summary'!$A$3:$A$774,0))</f>
        <v>0.44</v>
      </c>
      <c r="E571" s="24" t="n">
        <v>16010</v>
      </c>
      <c r="F571" s="24" t="n">
        <v>15800</v>
      </c>
      <c r="G571" s="24" t="n">
        <v>16600</v>
      </c>
      <c r="H571" s="24" t="n">
        <f aca="false">INDEX('SOC Summary'!$K$3:$K$774,MATCH($A571,'SOC Summary'!$A$3:$A$774,0))</f>
        <v>15730</v>
      </c>
      <c r="I571" s="24" t="n">
        <f aca="false">IF(ISNUMBER(E571),H571-E571,"")</f>
        <v>-280</v>
      </c>
      <c r="J571" s="31" t="n">
        <f aca="false">IF(AND(ISNUMBER(E571),E571&gt;0),(H571-E571)/E571,"")</f>
        <v>-0.0174890693316677</v>
      </c>
      <c r="K571" s="24" t="n">
        <f aca="false">IF(ISNUMBER(G571),H571-G571,"")</f>
        <v>-870</v>
      </c>
      <c r="L571" s="31" t="n">
        <f aca="false">IF(AND(ISNUMBER(G571),G571&gt;0),(H571-G571)/G571,"")</f>
        <v>-0.0524096385542169</v>
      </c>
      <c r="M571" s="0" t="str">
        <f aca="false">INDEX('SOC Summary'!$L$3:$L$774,MATCH($A571,'SOC Summary'!$A$3:$A$774,0))</f>
        <v>Elevated</v>
      </c>
      <c r="X571" s="26" t="n">
        <f aca="false">_xlfn.RANK.AVG(D571,$D$5:$D$776,1)</f>
        <v>584</v>
      </c>
      <c r="Y571" s="26" t="n">
        <f aca="false">IF(L571="","",_xlfn.RANK.AVG(L571,$L$5:$L$776,1))</f>
        <v>167</v>
      </c>
    </row>
    <row r="572" customFormat="false" ht="15" hidden="false" customHeight="true" outlineLevel="0" collapsed="false">
      <c r="A572" s="0" t="s">
        <v>1549</v>
      </c>
      <c r="B572" s="0" t="str">
        <f aca="false">IFERROR(INDEX('BLS OEWS May2025'!$B$3:$B$1396,MATCH($A572,'BLS OEWS May2025'!$A$3:$A$1396,0)),"")</f>
        <v>Locker Room, Coatroom, and Dressing Room Attendants</v>
      </c>
      <c r="C572" s="0" t="str">
        <f aca="false">INDEX('SOC Summary'!$D$3:$D$774,MATCH($A572,'SOC Summary'!$A$3:$A$774,0))</f>
        <v>Services and other</v>
      </c>
      <c r="D572" s="27" t="n">
        <f aca="false">INDEX('SOC Summary'!$H$3:$H$774,MATCH($A572,'SOC Summary'!$A$3:$A$774,0))</f>
        <v>0.17</v>
      </c>
      <c r="E572" s="24" t="n">
        <v>12130</v>
      </c>
      <c r="F572" s="24" t="n">
        <v>14720</v>
      </c>
      <c r="G572" s="24" t="n">
        <v>14960</v>
      </c>
      <c r="H572" s="24" t="n">
        <f aca="false">INDEX('SOC Summary'!$K$3:$K$774,MATCH($A572,'SOC Summary'!$A$3:$A$774,0))</f>
        <v>15560</v>
      </c>
      <c r="I572" s="24" t="n">
        <f aca="false">IF(ISNUMBER(E572),H572-E572,"")</f>
        <v>3430</v>
      </c>
      <c r="J572" s="31" t="n">
        <f aca="false">IF(AND(ISNUMBER(E572),E572&gt;0),(H572-E572)/E572,"")</f>
        <v>0.282769991755977</v>
      </c>
      <c r="K572" s="24" t="n">
        <f aca="false">IF(ISNUMBER(G572),H572-G572,"")</f>
        <v>600</v>
      </c>
      <c r="L572" s="31" t="n">
        <f aca="false">IF(AND(ISNUMBER(G572),G572&gt;0),(H572-G572)/G572,"")</f>
        <v>0.0401069518716578</v>
      </c>
      <c r="M572" s="0" t="str">
        <f aca="false">INDEX('SOC Summary'!$L$3:$L$774,MATCH($A572,'SOC Summary'!$A$3:$A$774,0))</f>
        <v>Low</v>
      </c>
      <c r="X572" s="26" t="n">
        <f aca="false">_xlfn.RANK.AVG(D572,$D$5:$D$776,1)</f>
        <v>276</v>
      </c>
      <c r="Y572" s="26" t="n">
        <f aca="false">IF(L572="","",_xlfn.RANK.AVG(L572,$L$5:$L$776,1))</f>
        <v>572</v>
      </c>
    </row>
    <row r="573" customFormat="false" ht="15" hidden="false" customHeight="true" outlineLevel="0" collapsed="false">
      <c r="A573" s="0" t="s">
        <v>552</v>
      </c>
      <c r="B573" s="0" t="str">
        <f aca="false">IFERROR(INDEX('BLS OEWS May2025'!$B$3:$B$1396,MATCH($A573,'BLS OEWS May2025'!$A$3:$A$1396,0)),"")</f>
        <v>Electro-Mechanical and Mechatronics Technologists and Technicians</v>
      </c>
      <c r="C573" s="0" t="str">
        <f aca="false">INDEX('SOC Summary'!$D$3:$D$774,MATCH($A573,'SOC Summary'!$A$3:$A$774,0))</f>
        <v>Engineering</v>
      </c>
      <c r="D573" s="27" t="n">
        <f aca="false">INDEX('SOC Summary'!$H$3:$H$774,MATCH($A573,'SOC Summary'!$A$3:$A$774,0))</f>
        <v>0.295</v>
      </c>
      <c r="E573" s="24" t="n">
        <v>14540</v>
      </c>
      <c r="F573" s="24" t="n">
        <v>15360</v>
      </c>
      <c r="G573" s="24" t="n">
        <v>14680</v>
      </c>
      <c r="H573" s="24" t="n">
        <f aca="false">INDEX('SOC Summary'!$K$3:$K$774,MATCH($A573,'SOC Summary'!$A$3:$A$774,0))</f>
        <v>15520</v>
      </c>
      <c r="I573" s="24" t="n">
        <f aca="false">IF(ISNUMBER(E573),H573-E573,"")</f>
        <v>980</v>
      </c>
      <c r="J573" s="31" t="n">
        <f aca="false">IF(AND(ISNUMBER(E573),E573&gt;0),(H573-E573)/E573,"")</f>
        <v>0.0674002751031637</v>
      </c>
      <c r="K573" s="24" t="n">
        <f aca="false">IF(ISNUMBER(G573),H573-G573,"")</f>
        <v>840</v>
      </c>
      <c r="L573" s="31" t="n">
        <f aca="false">IF(AND(ISNUMBER(G573),G573&gt;0),(H573-G573)/G573,"")</f>
        <v>0.0572207084468665</v>
      </c>
      <c r="M573" s="0" t="str">
        <f aca="false">INDEX('SOC Summary'!$L$3:$L$774,MATCH($A573,'SOC Summary'!$A$3:$A$774,0))</f>
        <v>Moderate</v>
      </c>
      <c r="X573" s="26" t="n">
        <f aca="false">_xlfn.RANK.AVG(D573,$D$5:$D$776,1)</f>
        <v>412</v>
      </c>
      <c r="Y573" s="26" t="n">
        <f aca="false">IF(L573="","",_xlfn.RANK.AVG(L573,$L$5:$L$776,1))</f>
        <v>630</v>
      </c>
    </row>
    <row r="574" customFormat="false" ht="15" hidden="false" customHeight="true" outlineLevel="0" collapsed="false">
      <c r="A574" s="0" t="s">
        <v>524</v>
      </c>
      <c r="B574" s="0" t="str">
        <f aca="false">IFERROR(INDEX('BLS OEWS May2025'!$B$3:$B$1396,MATCH($A574,'BLS OEWS May2025'!$A$3:$A$1396,0)),"")</f>
        <v>Nuclear Engineers</v>
      </c>
      <c r="C574" s="0" t="str">
        <f aca="false">INDEX('SOC Summary'!$D$3:$D$774,MATCH($A574,'SOC Summary'!$A$3:$A$774,0))</f>
        <v>Engineering</v>
      </c>
      <c r="D574" s="27" t="n">
        <f aca="false">INDEX('SOC Summary'!$H$3:$H$774,MATCH($A574,'SOC Summary'!$A$3:$A$774,0))</f>
        <v>0.45</v>
      </c>
      <c r="E574" s="24" t="n">
        <v>12250</v>
      </c>
      <c r="F574" s="24" t="n">
        <v>12710</v>
      </c>
      <c r="G574" s="24" t="n">
        <v>14740</v>
      </c>
      <c r="H574" s="24" t="n">
        <f aca="false">INDEX('SOC Summary'!$K$3:$K$774,MATCH($A574,'SOC Summary'!$A$3:$A$774,0))</f>
        <v>15280</v>
      </c>
      <c r="I574" s="24" t="n">
        <f aca="false">IF(ISNUMBER(E574),H574-E574,"")</f>
        <v>3030</v>
      </c>
      <c r="J574" s="31" t="n">
        <f aca="false">IF(AND(ISNUMBER(E574),E574&gt;0),(H574-E574)/E574,"")</f>
        <v>0.24734693877551</v>
      </c>
      <c r="K574" s="24" t="n">
        <f aca="false">IF(ISNUMBER(G574),H574-G574,"")</f>
        <v>540</v>
      </c>
      <c r="L574" s="31" t="n">
        <f aca="false">IF(AND(ISNUMBER(G574),G574&gt;0),(H574-G574)/G574,"")</f>
        <v>0.0366350067842605</v>
      </c>
      <c r="M574" s="0" t="str">
        <f aca="false">INDEX('SOC Summary'!$L$3:$L$774,MATCH($A574,'SOC Summary'!$A$3:$A$774,0))</f>
        <v>Elevated</v>
      </c>
      <c r="X574" s="26" t="n">
        <f aca="false">_xlfn.RANK.AVG(D574,$D$5:$D$776,1)</f>
        <v>597.5</v>
      </c>
      <c r="Y574" s="26" t="n">
        <f aca="false">IF(L574="","",_xlfn.RANK.AVG(L574,$L$5:$L$776,1))</f>
        <v>557</v>
      </c>
    </row>
    <row r="575" customFormat="false" ht="15" hidden="false" customHeight="true" outlineLevel="0" collapsed="false">
      <c r="A575" s="0" t="s">
        <v>2562</v>
      </c>
      <c r="B575" s="0" t="str">
        <f aca="false">IFERROR(INDEX('BLS OEWS May2025'!$B$3:$B$1396,MATCH($A575,'BLS OEWS May2025'!$A$3:$A$1396,0)),"")</f>
        <v>Airfield Operations Specialists</v>
      </c>
      <c r="C575" s="0" t="str">
        <f aca="false">INDEX('SOC Summary'!$D$3:$D$774,MATCH($A575,'SOC Summary'!$A$3:$A$774,0))</f>
        <v>Production, construction and transportation</v>
      </c>
      <c r="D575" s="27" t="n">
        <f aca="false">INDEX('SOC Summary'!$H$3:$H$774,MATCH($A575,'SOC Summary'!$A$3:$A$774,0))</f>
        <v>0.3</v>
      </c>
      <c r="E575" s="24" t="n">
        <v>14760</v>
      </c>
      <c r="F575" s="24" t="n">
        <v>18320</v>
      </c>
      <c r="G575" s="24" t="n">
        <v>16640</v>
      </c>
      <c r="H575" s="24" t="n">
        <f aca="false">INDEX('SOC Summary'!$K$3:$K$774,MATCH($A575,'SOC Summary'!$A$3:$A$774,0))</f>
        <v>15190</v>
      </c>
      <c r="I575" s="24" t="n">
        <f aca="false">IF(ISNUMBER(E575),H575-E575,"")</f>
        <v>430</v>
      </c>
      <c r="J575" s="31" t="n">
        <f aca="false">IF(AND(ISNUMBER(E575),E575&gt;0),(H575-E575)/E575,"")</f>
        <v>0.0291327913279133</v>
      </c>
      <c r="K575" s="24" t="n">
        <f aca="false">IF(ISNUMBER(G575),H575-G575,"")</f>
        <v>-1450</v>
      </c>
      <c r="L575" s="31" t="n">
        <f aca="false">IF(AND(ISNUMBER(G575),G575&gt;0),(H575-G575)/G575,"")</f>
        <v>-0.0871394230769231</v>
      </c>
      <c r="M575" s="0" t="str">
        <f aca="false">INDEX('SOC Summary'!$L$3:$L$774,MATCH($A575,'SOC Summary'!$A$3:$A$774,0))</f>
        <v>Moderate</v>
      </c>
      <c r="X575" s="26" t="n">
        <f aca="false">_xlfn.RANK.AVG(D575,$D$5:$D$776,1)</f>
        <v>417.5</v>
      </c>
      <c r="Y575" s="26" t="n">
        <f aca="false">IF(L575="","",_xlfn.RANK.AVG(L575,$L$5:$L$776,1))</f>
        <v>90</v>
      </c>
    </row>
    <row r="576" customFormat="false" ht="15" hidden="false" customHeight="true" outlineLevel="0" collapsed="false">
      <c r="A576" s="0" t="s">
        <v>674</v>
      </c>
      <c r="B576" s="0" t="str">
        <f aca="false">IFERROR(INDEX('BLS OEWS May2025'!$B$3:$B$1396,MATCH($A576,'BLS OEWS May2025'!$A$3:$A$1396,0)),"")</f>
        <v>Agricultural Technicians</v>
      </c>
      <c r="C576" s="0" t="str">
        <f aca="false">INDEX('SOC Summary'!$D$3:$D$774,MATCH($A576,'SOC Summary'!$A$3:$A$774,0))</f>
        <v>Life, physical, and social science</v>
      </c>
      <c r="D576" s="27" t="n">
        <f aca="false">INDEX('SOC Summary'!$H$3:$H$774,MATCH($A576,'SOC Summary'!$A$3:$A$774,0))</f>
        <v>0.3</v>
      </c>
      <c r="E576" s="24" t="n">
        <v>13140</v>
      </c>
      <c r="F576" s="24" t="n">
        <v>13150</v>
      </c>
      <c r="G576" s="24" t="n">
        <v>14340</v>
      </c>
      <c r="H576" s="24" t="n">
        <f aca="false">INDEX('SOC Summary'!$K$3:$K$774,MATCH($A576,'SOC Summary'!$A$3:$A$774,0))</f>
        <v>15130</v>
      </c>
      <c r="I576" s="24" t="n">
        <f aca="false">IF(ISNUMBER(E576),H576-E576,"")</f>
        <v>1990</v>
      </c>
      <c r="J576" s="31" t="n">
        <f aca="false">IF(AND(ISNUMBER(E576),E576&gt;0),(H576-E576)/E576,"")</f>
        <v>0.15144596651446</v>
      </c>
      <c r="K576" s="24" t="n">
        <f aca="false">IF(ISNUMBER(G576),H576-G576,"")</f>
        <v>790</v>
      </c>
      <c r="L576" s="31" t="n">
        <f aca="false">IF(AND(ISNUMBER(G576),G576&gt;0),(H576-G576)/G576,"")</f>
        <v>0.0550906555090656</v>
      </c>
      <c r="M576" s="0" t="str">
        <f aca="false">INDEX('SOC Summary'!$L$3:$L$774,MATCH($A576,'SOC Summary'!$A$3:$A$774,0))</f>
        <v>Moderate</v>
      </c>
      <c r="X576" s="26" t="n">
        <f aca="false">_xlfn.RANK.AVG(D576,$D$5:$D$776,1)</f>
        <v>417.5</v>
      </c>
      <c r="Y576" s="26" t="n">
        <f aca="false">IF(L576="","",_xlfn.RANK.AVG(L576,$L$5:$L$776,1))</f>
        <v>624</v>
      </c>
    </row>
    <row r="577" customFormat="false" ht="15" hidden="false" customHeight="true" outlineLevel="0" collapsed="false">
      <c r="A577" s="0" t="s">
        <v>1022</v>
      </c>
      <c r="B577" s="0" t="str">
        <f aca="false">IFERROR(INDEX('BLS OEWS May2025'!$B$3:$B$1396,MATCH($A577,'BLS OEWS May2025'!$A$3:$A$1396,0)),"")</f>
        <v>Athletes and Sports Competitors</v>
      </c>
      <c r="C577" s="0" t="str">
        <f aca="false">INDEX('SOC Summary'!$D$3:$D$774,MATCH($A577,'SOC Summary'!$A$3:$A$774,0))</f>
        <v>Arts, sports and media</v>
      </c>
      <c r="D577" s="27" t="n">
        <f aca="false">INDEX('SOC Summary'!$H$3:$H$774,MATCH($A577,'SOC Summary'!$A$3:$A$774,0))</f>
        <v>0.12</v>
      </c>
      <c r="E577" s="24" t="n">
        <v>11930</v>
      </c>
      <c r="F577" s="24" t="n">
        <v>14930</v>
      </c>
      <c r="G577" s="24" t="n">
        <v>14370</v>
      </c>
      <c r="H577" s="24" t="n">
        <f aca="false">INDEX('SOC Summary'!$K$3:$K$774,MATCH($A577,'SOC Summary'!$A$3:$A$774,0))</f>
        <v>15070</v>
      </c>
      <c r="I577" s="24" t="n">
        <f aca="false">IF(ISNUMBER(E577),H577-E577,"")</f>
        <v>3140</v>
      </c>
      <c r="J577" s="31" t="n">
        <f aca="false">IF(AND(ISNUMBER(E577),E577&gt;0),(H577-E577)/E577,"")</f>
        <v>0.263202011735122</v>
      </c>
      <c r="K577" s="24" t="n">
        <f aca="false">IF(ISNUMBER(G577),H577-G577,"")</f>
        <v>700</v>
      </c>
      <c r="L577" s="31" t="n">
        <f aca="false">IF(AND(ISNUMBER(G577),G577&gt;0),(H577-G577)/G577,"")</f>
        <v>0.0487125956854558</v>
      </c>
      <c r="M577" s="0" t="str">
        <f aca="false">INDEX('SOC Summary'!$L$3:$L$774,MATCH($A577,'SOC Summary'!$A$3:$A$774,0))</f>
        <v>Low</v>
      </c>
      <c r="X577" s="26" t="n">
        <f aca="false">_xlfn.RANK.AVG(D577,$D$5:$D$776,1)</f>
        <v>207</v>
      </c>
      <c r="Y577" s="26" t="n">
        <f aca="false">IF(L577="","",_xlfn.RANK.AVG(L577,$L$5:$L$776,1))</f>
        <v>601</v>
      </c>
    </row>
    <row r="578" customFormat="false" ht="15" hidden="false" customHeight="true" outlineLevel="0" collapsed="false">
      <c r="A578" s="0" t="s">
        <v>2221</v>
      </c>
      <c r="B578" s="0" t="str">
        <f aca="false">IFERROR(INDEX('BLS OEWS May2025'!$B$3:$B$1396,MATCH($A578,'BLS OEWS May2025'!$A$3:$A$1396,0)),"")</f>
        <v>Locksmiths and Safe Repairers</v>
      </c>
      <c r="C578" s="0" t="str">
        <f aca="false">INDEX('SOC Summary'!$D$3:$D$774,MATCH($A578,'SOC Summary'!$A$3:$A$774,0))</f>
        <v>Services and other</v>
      </c>
      <c r="D578" s="27" t="n">
        <f aca="false">INDEX('SOC Summary'!$H$3:$H$774,MATCH($A578,'SOC Summary'!$A$3:$A$774,0))</f>
        <v>0.08</v>
      </c>
      <c r="E578" s="24" t="n">
        <v>15240</v>
      </c>
      <c r="F578" s="24" t="n">
        <v>14790</v>
      </c>
      <c r="G578" s="24" t="n">
        <v>15550</v>
      </c>
      <c r="H578" s="24" t="n">
        <f aca="false">INDEX('SOC Summary'!$K$3:$K$774,MATCH($A578,'SOC Summary'!$A$3:$A$774,0))</f>
        <v>15040</v>
      </c>
      <c r="I578" s="24" t="n">
        <f aca="false">IF(ISNUMBER(E578),H578-E578,"")</f>
        <v>-200</v>
      </c>
      <c r="J578" s="31" t="n">
        <f aca="false">IF(AND(ISNUMBER(E578),E578&gt;0),(H578-E578)/E578,"")</f>
        <v>-0.0131233595800525</v>
      </c>
      <c r="K578" s="24" t="n">
        <f aca="false">IF(ISNUMBER(G578),H578-G578,"")</f>
        <v>-510</v>
      </c>
      <c r="L578" s="31" t="n">
        <f aca="false">IF(AND(ISNUMBER(G578),G578&gt;0),(H578-G578)/G578,"")</f>
        <v>-0.0327974276527331</v>
      </c>
      <c r="M578" s="0" t="str">
        <f aca="false">INDEX('SOC Summary'!$L$3:$L$774,MATCH($A578,'SOC Summary'!$A$3:$A$774,0))</f>
        <v>Low</v>
      </c>
      <c r="X578" s="26" t="n">
        <f aca="false">_xlfn.RANK.AVG(D578,$D$5:$D$776,1)</f>
        <v>147</v>
      </c>
      <c r="Y578" s="26" t="n">
        <f aca="false">IF(L578="","",_xlfn.RANK.AVG(L578,$L$5:$L$776,1))</f>
        <v>227</v>
      </c>
    </row>
    <row r="579" customFormat="false" ht="15" hidden="false" customHeight="true" outlineLevel="0" collapsed="false">
      <c r="A579" s="0" t="s">
        <v>1571</v>
      </c>
      <c r="B579" s="0" t="str">
        <f aca="false">IFERROR(INDEX('BLS OEWS May2025'!$B$3:$B$1396,MATCH($A579,'BLS OEWS May2025'!$A$3:$A$1396,0)),"")</f>
        <v>Barbers</v>
      </c>
      <c r="C579" s="0" t="str">
        <f aca="false">INDEX('SOC Summary'!$D$3:$D$774,MATCH($A579,'SOC Summary'!$A$3:$A$774,0))</f>
        <v>Services and other</v>
      </c>
      <c r="D579" s="27" t="n">
        <f aca="false">INDEX('SOC Summary'!$H$3:$H$774,MATCH($A579,'SOC Summary'!$A$3:$A$774,0))</f>
        <v>0.19</v>
      </c>
      <c r="E579" s="24" t="n">
        <v>12690</v>
      </c>
      <c r="F579" s="24" t="n">
        <v>15990</v>
      </c>
      <c r="G579" s="24" t="n">
        <v>18100</v>
      </c>
      <c r="H579" s="24" t="n">
        <f aca="false">INDEX('SOC Summary'!$K$3:$K$774,MATCH($A579,'SOC Summary'!$A$3:$A$774,0))</f>
        <v>15000</v>
      </c>
      <c r="I579" s="24" t="n">
        <f aca="false">IF(ISNUMBER(E579),H579-E579,"")</f>
        <v>2310</v>
      </c>
      <c r="J579" s="31" t="n">
        <f aca="false">IF(AND(ISNUMBER(E579),E579&gt;0),(H579-E579)/E579,"")</f>
        <v>0.182033096926714</v>
      </c>
      <c r="K579" s="24" t="n">
        <f aca="false">IF(ISNUMBER(G579),H579-G579,"")</f>
        <v>-3100</v>
      </c>
      <c r="L579" s="31" t="n">
        <f aca="false">IF(AND(ISNUMBER(G579),G579&gt;0),(H579-G579)/G579,"")</f>
        <v>-0.171270718232044</v>
      </c>
      <c r="M579" s="0" t="str">
        <f aca="false">INDEX('SOC Summary'!$L$3:$L$774,MATCH($A579,'SOC Summary'!$A$3:$A$774,0))</f>
        <v>Low</v>
      </c>
      <c r="X579" s="26" t="n">
        <f aca="false">_xlfn.RANK.AVG(D579,$D$5:$D$776,1)</f>
        <v>301</v>
      </c>
      <c r="Y579" s="26" t="n">
        <f aca="false">IF(L579="","",_xlfn.RANK.AVG(L579,$L$5:$L$776,1))</f>
        <v>24</v>
      </c>
    </row>
    <row r="580" customFormat="false" ht="15" hidden="false" customHeight="true" outlineLevel="0" collapsed="false">
      <c r="A580" s="0" t="s">
        <v>1141</v>
      </c>
      <c r="B580" s="0" t="str">
        <f aca="false">IFERROR(INDEX('BLS OEWS May2025'!$B$3:$B$1396,MATCH($A580,'BLS OEWS May2025'!$A$3:$A$1396,0)),"")</f>
        <v>Recreational Therapists</v>
      </c>
      <c r="C580" s="0" t="str">
        <f aca="false">INDEX('SOC Summary'!$D$3:$D$774,MATCH($A580,'SOC Summary'!$A$3:$A$774,0))</f>
        <v>Health care</v>
      </c>
      <c r="D580" s="27" t="n">
        <f aca="false">INDEX('SOC Summary'!$H$3:$H$774,MATCH($A580,'SOC Summary'!$A$3:$A$774,0))</f>
        <v>0.27</v>
      </c>
      <c r="E580" s="24" t="n">
        <v>15920</v>
      </c>
      <c r="F580" s="24" t="n">
        <v>15540</v>
      </c>
      <c r="G580" s="24" t="n">
        <v>15060</v>
      </c>
      <c r="H580" s="24" t="n">
        <f aca="false">INDEX('SOC Summary'!$K$3:$K$774,MATCH($A580,'SOC Summary'!$A$3:$A$774,0))</f>
        <v>14930</v>
      </c>
      <c r="I580" s="24" t="n">
        <f aca="false">IF(ISNUMBER(E580),H580-E580,"")</f>
        <v>-990</v>
      </c>
      <c r="J580" s="31" t="n">
        <f aca="false">IF(AND(ISNUMBER(E580),E580&gt;0),(H580-E580)/E580,"")</f>
        <v>-0.0621859296482412</v>
      </c>
      <c r="K580" s="24" t="n">
        <f aca="false">IF(ISNUMBER(G580),H580-G580,"")</f>
        <v>-130</v>
      </c>
      <c r="L580" s="31" t="n">
        <f aca="false">IF(AND(ISNUMBER(G580),G580&gt;0),(H580-G580)/G580,"")</f>
        <v>-0.00863213811420983</v>
      </c>
      <c r="M580" s="0" t="str">
        <f aca="false">INDEX('SOC Summary'!$L$3:$L$774,MATCH($A580,'SOC Summary'!$A$3:$A$774,0))</f>
        <v>Moderate</v>
      </c>
      <c r="X580" s="26" t="n">
        <f aca="false">_xlfn.RANK.AVG(D580,$D$5:$D$776,1)</f>
        <v>386</v>
      </c>
      <c r="Y580" s="26" t="n">
        <f aca="false">IF(L580="","",_xlfn.RANK.AVG(L580,$L$5:$L$776,1))</f>
        <v>325</v>
      </c>
    </row>
    <row r="581" customFormat="false" ht="15" hidden="false" customHeight="true" outlineLevel="0" collapsed="false">
      <c r="A581" s="0" t="s">
        <v>2524</v>
      </c>
      <c r="B581" s="0" t="str">
        <f aca="false">IFERROR(INDEX('BLS OEWS May2025'!$B$3:$B$1396,MATCH($A581,'BLS OEWS May2025'!$A$3:$A$1396,0)),"")</f>
        <v>Cleaning, Washing, and Metal Pickling Equipment Operators and Tenders</v>
      </c>
      <c r="C581" s="0" t="str">
        <f aca="false">INDEX('SOC Summary'!$D$3:$D$774,MATCH($A581,'SOC Summary'!$A$3:$A$774,0))</f>
        <v>Production, construction and transportation</v>
      </c>
      <c r="D581" s="27" t="n">
        <f aca="false">INDEX('SOC Summary'!$H$3:$H$774,MATCH($A581,'SOC Summary'!$A$3:$A$774,0))</f>
        <v>0.09</v>
      </c>
      <c r="E581" s="24" t="n">
        <v>13200</v>
      </c>
      <c r="F581" s="24" t="n">
        <v>15210</v>
      </c>
      <c r="G581" s="24" t="n">
        <v>13890</v>
      </c>
      <c r="H581" s="24" t="n">
        <f aca="false">INDEX('SOC Summary'!$K$3:$K$774,MATCH($A581,'SOC Summary'!$A$3:$A$774,0))</f>
        <v>14760</v>
      </c>
      <c r="I581" s="24" t="n">
        <f aca="false">IF(ISNUMBER(E581),H581-E581,"")</f>
        <v>1560</v>
      </c>
      <c r="J581" s="31" t="n">
        <f aca="false">IF(AND(ISNUMBER(E581),E581&gt;0),(H581-E581)/E581,"")</f>
        <v>0.118181818181818</v>
      </c>
      <c r="K581" s="24" t="n">
        <f aca="false">IF(ISNUMBER(G581),H581-G581,"")</f>
        <v>870</v>
      </c>
      <c r="L581" s="31" t="n">
        <f aca="false">IF(AND(ISNUMBER(G581),G581&gt;0),(H581-G581)/G581,"")</f>
        <v>0.0626349892008639</v>
      </c>
      <c r="M581" s="0" t="str">
        <f aca="false">INDEX('SOC Summary'!$L$3:$L$774,MATCH($A581,'SOC Summary'!$A$3:$A$774,0))</f>
        <v>Low</v>
      </c>
      <c r="X581" s="26" t="n">
        <f aca="false">_xlfn.RANK.AVG(D581,$D$5:$D$776,1)</f>
        <v>160</v>
      </c>
      <c r="Y581" s="26" t="n">
        <f aca="false">IF(L581="","",_xlfn.RANK.AVG(L581,$L$5:$L$776,1))</f>
        <v>646</v>
      </c>
    </row>
    <row r="582" customFormat="false" ht="15" hidden="false" customHeight="true" outlineLevel="0" collapsed="false">
      <c r="A582" s="0" t="s">
        <v>676</v>
      </c>
      <c r="B582" s="0" t="str">
        <f aca="false">IFERROR(INDEX('BLS OEWS May2025'!$B$3:$B$1396,MATCH($A582,'BLS OEWS May2025'!$A$3:$A$1396,0)),"")</f>
        <v>Food Science Technicians</v>
      </c>
      <c r="C582" s="0" t="str">
        <f aca="false">INDEX('SOC Summary'!$D$3:$D$774,MATCH($A582,'SOC Summary'!$A$3:$A$774,0))</f>
        <v>Life, physical, and social science</v>
      </c>
      <c r="D582" s="27" t="n">
        <f aca="false">INDEX('SOC Summary'!$H$3:$H$774,MATCH($A582,'SOC Summary'!$A$3:$A$774,0))</f>
        <v>0.27</v>
      </c>
      <c r="E582" s="24" t="n">
        <v>14350</v>
      </c>
      <c r="F582" s="24" t="n">
        <v>15190</v>
      </c>
      <c r="G582" s="24" t="n">
        <v>14200</v>
      </c>
      <c r="H582" s="24" t="n">
        <f aca="false">INDEX('SOC Summary'!$K$3:$K$774,MATCH($A582,'SOC Summary'!$A$3:$A$774,0))</f>
        <v>14600</v>
      </c>
      <c r="I582" s="24" t="n">
        <f aca="false">IF(ISNUMBER(E582),H582-E582,"")</f>
        <v>250</v>
      </c>
      <c r="J582" s="31" t="n">
        <f aca="false">IF(AND(ISNUMBER(E582),E582&gt;0),(H582-E582)/E582,"")</f>
        <v>0.0174216027874564</v>
      </c>
      <c r="K582" s="24" t="n">
        <f aca="false">IF(ISNUMBER(G582),H582-G582,"")</f>
        <v>400</v>
      </c>
      <c r="L582" s="31" t="n">
        <f aca="false">IF(AND(ISNUMBER(G582),G582&gt;0),(H582-G582)/G582,"")</f>
        <v>0.028169014084507</v>
      </c>
      <c r="M582" s="0" t="str">
        <f aca="false">INDEX('SOC Summary'!$L$3:$L$774,MATCH($A582,'SOC Summary'!$A$3:$A$774,0))</f>
        <v>Moderate</v>
      </c>
      <c r="X582" s="26" t="n">
        <f aca="false">_xlfn.RANK.AVG(D582,$D$5:$D$776,1)</f>
        <v>386</v>
      </c>
      <c r="Y582" s="26" t="n">
        <f aca="false">IF(L582="","",_xlfn.RANK.AVG(L582,$L$5:$L$776,1))</f>
        <v>509</v>
      </c>
    </row>
    <row r="583" customFormat="false" ht="15" hidden="false" customHeight="true" outlineLevel="0" collapsed="false">
      <c r="A583" s="0" t="s">
        <v>2414</v>
      </c>
      <c r="B583" s="0" t="str">
        <f aca="false">IFERROR(INDEX('BLS OEWS May2025'!$B$3:$B$1396,MATCH($A583,'BLS OEWS May2025'!$A$3:$A$1396,0)),"")</f>
        <v>Furniture Finishers</v>
      </c>
      <c r="C583" s="0" t="str">
        <f aca="false">INDEX('SOC Summary'!$D$3:$D$774,MATCH($A583,'SOC Summary'!$A$3:$A$774,0))</f>
        <v>Production, construction and transportation</v>
      </c>
      <c r="D583" s="27" t="n">
        <f aca="false">INDEX('SOC Summary'!$H$3:$H$774,MATCH($A583,'SOC Summary'!$A$3:$A$774,0))</f>
        <v>0.07</v>
      </c>
      <c r="E583" s="24" t="n">
        <v>14990</v>
      </c>
      <c r="F583" s="24" t="n">
        <v>14380</v>
      </c>
      <c r="G583" s="24" t="n">
        <v>14230</v>
      </c>
      <c r="H583" s="24" t="n">
        <f aca="false">INDEX('SOC Summary'!$K$3:$K$774,MATCH($A583,'SOC Summary'!$A$3:$A$774,0))</f>
        <v>14480</v>
      </c>
      <c r="I583" s="24" t="n">
        <f aca="false">IF(ISNUMBER(E583),H583-E583,"")</f>
        <v>-510</v>
      </c>
      <c r="J583" s="31" t="n">
        <f aca="false">IF(AND(ISNUMBER(E583),E583&gt;0),(H583-E583)/E583,"")</f>
        <v>-0.0340226817878586</v>
      </c>
      <c r="K583" s="24" t="n">
        <f aca="false">IF(ISNUMBER(G583),H583-G583,"")</f>
        <v>250</v>
      </c>
      <c r="L583" s="31" t="n">
        <f aca="false">IF(AND(ISNUMBER(G583),G583&gt;0),(H583-G583)/G583,"")</f>
        <v>0.0175685172171469</v>
      </c>
      <c r="M583" s="0" t="str">
        <f aca="false">INDEX('SOC Summary'!$L$3:$L$774,MATCH($A583,'SOC Summary'!$A$3:$A$774,0))</f>
        <v>Low</v>
      </c>
      <c r="X583" s="26" t="n">
        <f aca="false">_xlfn.RANK.AVG(D583,$D$5:$D$776,1)</f>
        <v>131.5</v>
      </c>
      <c r="Y583" s="26" t="n">
        <f aca="false">IF(L583="","",_xlfn.RANK.AVG(L583,$L$5:$L$776,1))</f>
        <v>456</v>
      </c>
    </row>
    <row r="584" customFormat="false" ht="15" hidden="false" customHeight="true" outlineLevel="0" collapsed="false">
      <c r="A584" s="0" t="s">
        <v>2113</v>
      </c>
      <c r="B584" s="0" t="str">
        <f aca="false">IFERROR(INDEX('BLS OEWS May2025'!$B$3:$B$1396,MATCH($A584,'BLS OEWS May2025'!$A$3:$A$1396,0)),"")</f>
        <v>Electric Motor, Power Tool, and Related Repairers</v>
      </c>
      <c r="C584" s="0" t="str">
        <f aca="false">INDEX('SOC Summary'!$D$3:$D$774,MATCH($A584,'SOC Summary'!$A$3:$A$774,0))</f>
        <v>Services and other</v>
      </c>
      <c r="D584" s="27" t="n">
        <f aca="false">INDEX('SOC Summary'!$H$3:$H$774,MATCH($A584,'SOC Summary'!$A$3:$A$774,0))</f>
        <v>0.07</v>
      </c>
      <c r="E584" s="24" t="n">
        <v>15390</v>
      </c>
      <c r="F584" s="24" t="n">
        <v>16010</v>
      </c>
      <c r="G584" s="24" t="n">
        <v>16570</v>
      </c>
      <c r="H584" s="24" t="n">
        <f aca="false">INDEX('SOC Summary'!$K$3:$K$774,MATCH($A584,'SOC Summary'!$A$3:$A$774,0))</f>
        <v>14450</v>
      </c>
      <c r="I584" s="24" t="n">
        <f aca="false">IF(ISNUMBER(E584),H584-E584,"")</f>
        <v>-940</v>
      </c>
      <c r="J584" s="31" t="n">
        <f aca="false">IF(AND(ISNUMBER(E584),E584&gt;0),(H584-E584)/E584,"")</f>
        <v>-0.0610786224821313</v>
      </c>
      <c r="K584" s="24" t="n">
        <f aca="false">IF(ISNUMBER(G584),H584-G584,"")</f>
        <v>-2120</v>
      </c>
      <c r="L584" s="31" t="n">
        <f aca="false">IF(AND(ISNUMBER(G584),G584&gt;0),(H584-G584)/G584,"")</f>
        <v>-0.127942063971032</v>
      </c>
      <c r="M584" s="0" t="str">
        <f aca="false">INDEX('SOC Summary'!$L$3:$L$774,MATCH($A584,'SOC Summary'!$A$3:$A$774,0))</f>
        <v>Low</v>
      </c>
      <c r="X584" s="26" t="n">
        <f aca="false">_xlfn.RANK.AVG(D584,$D$5:$D$776,1)</f>
        <v>131.5</v>
      </c>
      <c r="Y584" s="26" t="n">
        <f aca="false">IF(L584="","",_xlfn.RANK.AVG(L584,$L$5:$L$776,1))</f>
        <v>42</v>
      </c>
    </row>
    <row r="585" customFormat="false" ht="15" hidden="false" customHeight="true" outlineLevel="0" collapsed="false">
      <c r="A585" s="0" t="s">
        <v>1722</v>
      </c>
      <c r="B585" s="0" t="str">
        <f aca="false">IFERROR(INDEX('BLS OEWS May2025'!$B$3:$B$1396,MATCH($A585,'BLS OEWS May2025'!$A$3:$A$1396,0)),"")</f>
        <v>Gambling Cage Workers</v>
      </c>
      <c r="C585" s="0" t="str">
        <f aca="false">INDEX('SOC Summary'!$D$3:$D$774,MATCH($A585,'SOC Summary'!$A$3:$A$774,0))</f>
        <v>Office support</v>
      </c>
      <c r="D585" s="27" t="n">
        <f aca="false">INDEX('SOC Summary'!$H$3:$H$774,MATCH($A585,'SOC Summary'!$A$3:$A$774,0))</f>
        <v>0.41</v>
      </c>
      <c r="E585" s="24" t="n">
        <v>11730</v>
      </c>
      <c r="F585" s="24" t="n">
        <v>12560</v>
      </c>
      <c r="G585" s="24" t="n">
        <v>13490</v>
      </c>
      <c r="H585" s="24" t="n">
        <f aca="false">INDEX('SOC Summary'!$K$3:$K$774,MATCH($A585,'SOC Summary'!$A$3:$A$774,0))</f>
        <v>14430</v>
      </c>
      <c r="I585" s="24" t="n">
        <f aca="false">IF(ISNUMBER(E585),H585-E585,"")</f>
        <v>2700</v>
      </c>
      <c r="J585" s="31" t="n">
        <f aca="false">IF(AND(ISNUMBER(E585),E585&gt;0),(H585-E585)/E585,"")</f>
        <v>0.230179028132992</v>
      </c>
      <c r="K585" s="24" t="n">
        <f aca="false">IF(ISNUMBER(G585),H585-G585,"")</f>
        <v>940</v>
      </c>
      <c r="L585" s="31" t="n">
        <f aca="false">IF(AND(ISNUMBER(G585),G585&gt;0),(H585-G585)/G585,"")</f>
        <v>0.0696812453669385</v>
      </c>
      <c r="M585" s="0" t="str">
        <f aca="false">INDEX('SOC Summary'!$L$3:$L$774,MATCH($A585,'SOC Summary'!$A$3:$A$774,0))</f>
        <v>Elevated</v>
      </c>
      <c r="X585" s="26" t="n">
        <f aca="false">_xlfn.RANK.AVG(D585,$D$5:$D$776,1)</f>
        <v>534</v>
      </c>
      <c r="Y585" s="26" t="n">
        <f aca="false">IF(L585="","",_xlfn.RANK.AVG(L585,$L$5:$L$776,1))</f>
        <v>666</v>
      </c>
    </row>
    <row r="586" customFormat="false" ht="15" hidden="false" customHeight="true" outlineLevel="0" collapsed="false">
      <c r="A586" s="0" t="s">
        <v>2484</v>
      </c>
      <c r="B586" s="0" t="str">
        <f aca="false">IFERROR(INDEX('BLS OEWS May2025'!$B$3:$B$1396,MATCH($A586,'BLS OEWS May2025'!$A$3:$A$1396,0)),"")</f>
        <v>Furnace, Kiln, Oven, Drier, and Kettle Operators and Tenders</v>
      </c>
      <c r="C586" s="0" t="str">
        <f aca="false">INDEX('SOC Summary'!$D$3:$D$774,MATCH($A586,'SOC Summary'!$A$3:$A$774,0))</f>
        <v>Production, construction and transportation</v>
      </c>
      <c r="D586" s="27" t="n">
        <f aca="false">INDEX('SOC Summary'!$H$3:$H$774,MATCH($A586,'SOC Summary'!$A$3:$A$774,0))</f>
        <v>0.15</v>
      </c>
      <c r="E586" s="24" t="n">
        <v>15030</v>
      </c>
      <c r="F586" s="24" t="n">
        <v>14820</v>
      </c>
      <c r="G586" s="24" t="n">
        <v>16160</v>
      </c>
      <c r="H586" s="24" t="n">
        <f aca="false">INDEX('SOC Summary'!$K$3:$K$774,MATCH($A586,'SOC Summary'!$A$3:$A$774,0))</f>
        <v>14280</v>
      </c>
      <c r="I586" s="24" t="n">
        <f aca="false">IF(ISNUMBER(E586),H586-E586,"")</f>
        <v>-750</v>
      </c>
      <c r="J586" s="31" t="n">
        <f aca="false">IF(AND(ISNUMBER(E586),E586&gt;0),(H586-E586)/E586,"")</f>
        <v>-0.0499001996007984</v>
      </c>
      <c r="K586" s="24" t="n">
        <f aca="false">IF(ISNUMBER(G586),H586-G586,"")</f>
        <v>-1880</v>
      </c>
      <c r="L586" s="31" t="n">
        <f aca="false">IF(AND(ISNUMBER(G586),G586&gt;0),(H586-G586)/G586,"")</f>
        <v>-0.116336633663366</v>
      </c>
      <c r="M586" s="0" t="str">
        <f aca="false">INDEX('SOC Summary'!$L$3:$L$774,MATCH($A586,'SOC Summary'!$A$3:$A$774,0))</f>
        <v>Low</v>
      </c>
      <c r="X586" s="26" t="n">
        <f aca="false">_xlfn.RANK.AVG(D586,$D$5:$D$776,1)</f>
        <v>250.5</v>
      </c>
      <c r="Y586" s="26" t="n">
        <f aca="false">IF(L586="","",_xlfn.RANK.AVG(L586,$L$5:$L$776,1))</f>
        <v>56</v>
      </c>
    </row>
    <row r="587" customFormat="false" ht="15" hidden="false" customHeight="true" outlineLevel="0" collapsed="false">
      <c r="A587" s="0" t="s">
        <v>471</v>
      </c>
      <c r="B587" s="0" t="str">
        <f aca="false">IFERROR(INDEX('BLS OEWS May2025'!$B$3:$B$1396,MATCH($A587,'BLS OEWS May2025'!$A$3:$A$1396,0)),"")</f>
        <v>Cartographers and Photogrammetrists</v>
      </c>
      <c r="C587" s="0" t="str">
        <f aca="false">INDEX('SOC Summary'!$D$3:$D$774,MATCH($A587,'SOC Summary'!$A$3:$A$774,0))</f>
        <v>Engineering</v>
      </c>
      <c r="D587" s="27" t="n">
        <f aca="false">INDEX('SOC Summary'!$H$3:$H$774,MATCH($A587,'SOC Summary'!$A$3:$A$774,0))</f>
        <v>0.18</v>
      </c>
      <c r="E587" s="24" t="n">
        <v>13270</v>
      </c>
      <c r="F587" s="24" t="n">
        <v>12330</v>
      </c>
      <c r="G587" s="24" t="n">
        <v>12790</v>
      </c>
      <c r="H587" s="24" t="n">
        <f aca="false">INDEX('SOC Summary'!$K$3:$K$774,MATCH($A587,'SOC Summary'!$A$3:$A$774,0))</f>
        <v>14260</v>
      </c>
      <c r="I587" s="24" t="n">
        <f aca="false">IF(ISNUMBER(E587),H587-E587,"")</f>
        <v>990</v>
      </c>
      <c r="J587" s="31" t="n">
        <f aca="false">IF(AND(ISNUMBER(E587),E587&gt;0),(H587-E587)/E587,"")</f>
        <v>0.0746043707611153</v>
      </c>
      <c r="K587" s="24" t="n">
        <f aca="false">IF(ISNUMBER(G587),H587-G587,"")</f>
        <v>1470</v>
      </c>
      <c r="L587" s="31" t="n">
        <f aca="false">IF(AND(ISNUMBER(G587),G587&gt;0),(H587-G587)/G587,"")</f>
        <v>0.114933541829554</v>
      </c>
      <c r="M587" s="0" t="str">
        <f aca="false">INDEX('SOC Summary'!$L$3:$L$774,MATCH($A587,'SOC Summary'!$A$3:$A$774,0))</f>
        <v>Low</v>
      </c>
      <c r="X587" s="26" t="n">
        <f aca="false">_xlfn.RANK.AVG(D587,$D$5:$D$776,1)</f>
        <v>287.5</v>
      </c>
      <c r="Y587" s="26" t="n">
        <f aca="false">IF(L587="","",_xlfn.RANK.AVG(L587,$L$5:$L$776,1))</f>
        <v>726</v>
      </c>
    </row>
    <row r="588" customFormat="false" ht="15" hidden="false" customHeight="true" outlineLevel="0" collapsed="false">
      <c r="A588" s="0" t="s">
        <v>2010</v>
      </c>
      <c r="B588" s="0" t="str">
        <f aca="false">IFERROR(INDEX('BLS OEWS May2025'!$B$3:$B$1396,MATCH($A588,'BLS OEWS May2025'!$A$3:$A$1396,0)),"")</f>
        <v>Helpers--Brickmasons, Blockmasons, Stonemasons, and Tile and Marble Setters</v>
      </c>
      <c r="C588" s="0" t="str">
        <f aca="false">INDEX('SOC Summary'!$D$3:$D$774,MATCH($A588,'SOC Summary'!$A$3:$A$774,0))</f>
        <v>Production, construction and transportation</v>
      </c>
      <c r="D588" s="27" t="n">
        <f aca="false">INDEX('SOC Summary'!$H$3:$H$774,MATCH($A588,'SOC Summary'!$A$3:$A$774,0))</f>
        <v>0</v>
      </c>
      <c r="E588" s="24" t="n">
        <v>17730</v>
      </c>
      <c r="F588" s="24" t="n">
        <v>16460</v>
      </c>
      <c r="G588" s="24" t="n">
        <v>15660</v>
      </c>
      <c r="H588" s="24" t="n">
        <f aca="false">INDEX('SOC Summary'!$K$3:$K$774,MATCH($A588,'SOC Summary'!$A$3:$A$774,0))</f>
        <v>14170</v>
      </c>
      <c r="I588" s="24" t="n">
        <f aca="false">IF(ISNUMBER(E588),H588-E588,"")</f>
        <v>-3560</v>
      </c>
      <c r="J588" s="31" t="n">
        <f aca="false">IF(AND(ISNUMBER(E588),E588&gt;0),(H588-E588)/E588,"")</f>
        <v>-0.200789622109419</v>
      </c>
      <c r="K588" s="24" t="n">
        <f aca="false">IF(ISNUMBER(G588),H588-G588,"")</f>
        <v>-1490</v>
      </c>
      <c r="L588" s="31" t="n">
        <f aca="false">IF(AND(ISNUMBER(G588),G588&gt;0),(H588-G588)/G588,"")</f>
        <v>-0.09514687100894</v>
      </c>
      <c r="M588" s="0" t="str">
        <f aca="false">INDEX('SOC Summary'!$L$3:$L$774,MATCH($A588,'SOC Summary'!$A$3:$A$774,0))</f>
        <v>Low</v>
      </c>
      <c r="X588" s="26" t="n">
        <f aca="false">_xlfn.RANK.AVG(D588,$D$5:$D$776,1)</f>
        <v>28.5</v>
      </c>
      <c r="Y588" s="26" t="n">
        <f aca="false">IF(L588="","",_xlfn.RANK.AVG(L588,$L$5:$L$776,1))</f>
        <v>82</v>
      </c>
    </row>
    <row r="589" customFormat="false" ht="15" hidden="false" customHeight="true" outlineLevel="0" collapsed="false">
      <c r="A589" s="0" t="s">
        <v>1201</v>
      </c>
      <c r="B589" s="0" t="str">
        <f aca="false">IFERROR(INDEX('BLS OEWS May2025'!$B$3:$B$1396,MATCH($A589,'BLS OEWS May2025'!$A$3:$A$1396,0)),"")</f>
        <v>Orthopedic Surgeons, Except Pediatric</v>
      </c>
      <c r="C589" s="0" t="str">
        <f aca="false">INDEX('SOC Summary'!$D$3:$D$774,MATCH($A589,'SOC Summary'!$A$3:$A$774,0))</f>
        <v>Health care</v>
      </c>
      <c r="D589" s="27" t="n">
        <f aca="false">INDEX('SOC Summary'!$H$3:$H$774,MATCH($A589,'SOC Summary'!$A$3:$A$774,0))</f>
        <v>0.23</v>
      </c>
      <c r="E589" s="24" t="n">
        <v>19060</v>
      </c>
      <c r="F589" s="24" t="n">
        <v>14820</v>
      </c>
      <c r="G589" s="24" t="n">
        <v>14160</v>
      </c>
      <c r="H589" s="24" t="n">
        <f aca="false">INDEX('SOC Summary'!$K$3:$K$774,MATCH($A589,'SOC Summary'!$A$3:$A$774,0))</f>
        <v>14100</v>
      </c>
      <c r="I589" s="24" t="n">
        <f aca="false">IF(ISNUMBER(E589),H589-E589,"")</f>
        <v>-4960</v>
      </c>
      <c r="J589" s="31" t="n">
        <f aca="false">IF(AND(ISNUMBER(E589),E589&gt;0),(H589-E589)/E589,"")</f>
        <v>-0.260230849947534</v>
      </c>
      <c r="K589" s="24" t="n">
        <f aca="false">IF(ISNUMBER(G589),H589-G589,"")</f>
        <v>-60</v>
      </c>
      <c r="L589" s="31" t="n">
        <f aca="false">IF(AND(ISNUMBER(G589),G589&gt;0),(H589-G589)/G589,"")</f>
        <v>-0.00423728813559322</v>
      </c>
      <c r="M589" s="0" t="str">
        <f aca="false">INDEX('SOC Summary'!$L$3:$L$774,MATCH($A589,'SOC Summary'!$A$3:$A$774,0))</f>
        <v>Moderate</v>
      </c>
      <c r="X589" s="26" t="n">
        <f aca="false">_xlfn.RANK.AVG(D589,$D$5:$D$776,1)</f>
        <v>347.5</v>
      </c>
      <c r="Y589" s="26" t="n">
        <f aca="false">IF(L589="","",_xlfn.RANK.AVG(L589,$L$5:$L$776,1))</f>
        <v>338</v>
      </c>
    </row>
    <row r="590" customFormat="false" ht="15" hidden="false" customHeight="true" outlineLevel="0" collapsed="false">
      <c r="A590" s="0" t="s">
        <v>2455</v>
      </c>
      <c r="B590" s="0" t="str">
        <f aca="false">IFERROR(INDEX('BLS OEWS May2025'!$B$3:$B$1396,MATCH($A590,'BLS OEWS May2025'!$A$3:$A$1396,0)),"")</f>
        <v>Plant and System Operators, All Other</v>
      </c>
      <c r="C590" s="0" t="str">
        <f aca="false">INDEX('SOC Summary'!$D$3:$D$774,MATCH($A590,'SOC Summary'!$A$3:$A$774,0))</f>
        <v>Production, construction and transportation</v>
      </c>
      <c r="D590" s="27" t="n">
        <f aca="false">INDEX('SOC Summary'!$H$3:$H$774,MATCH($A590,'SOC Summary'!$A$3:$A$774,0))</f>
        <v>0.1</v>
      </c>
      <c r="E590" s="24" t="n">
        <v>15370</v>
      </c>
      <c r="F590" s="24" t="n">
        <v>15370</v>
      </c>
      <c r="G590" s="24" t="n">
        <v>15950</v>
      </c>
      <c r="H590" s="24" t="n">
        <f aca="false">INDEX('SOC Summary'!$K$3:$K$774,MATCH($A590,'SOC Summary'!$A$3:$A$774,0))</f>
        <v>14080</v>
      </c>
      <c r="I590" s="24" t="n">
        <f aca="false">IF(ISNUMBER(E590),H590-E590,"")</f>
        <v>-1290</v>
      </c>
      <c r="J590" s="31" t="n">
        <f aca="false">IF(AND(ISNUMBER(E590),E590&gt;0),(H590-E590)/E590,"")</f>
        <v>-0.0839297332465843</v>
      </c>
      <c r="K590" s="24" t="n">
        <f aca="false">IF(ISNUMBER(G590),H590-G590,"")</f>
        <v>-1870</v>
      </c>
      <c r="L590" s="31" t="n">
        <f aca="false">IF(AND(ISNUMBER(G590),G590&gt;0),(H590-G590)/G590,"")</f>
        <v>-0.117241379310345</v>
      </c>
      <c r="M590" s="0" t="str">
        <f aca="false">INDEX('SOC Summary'!$L$3:$L$774,MATCH($A590,'SOC Summary'!$A$3:$A$774,0))</f>
        <v>Low</v>
      </c>
      <c r="X590" s="26" t="n">
        <f aca="false">_xlfn.RANK.AVG(D590,$D$5:$D$776,1)</f>
        <v>173.5</v>
      </c>
      <c r="Y590" s="26" t="n">
        <f aca="false">IF(L590="","",_xlfn.RANK.AVG(L590,$L$5:$L$776,1))</f>
        <v>55</v>
      </c>
    </row>
    <row r="591" customFormat="false" ht="15" hidden="false" customHeight="true" outlineLevel="0" collapsed="false">
      <c r="A591" s="0" t="s">
        <v>2345</v>
      </c>
      <c r="B591" s="0" t="str">
        <f aca="false">IFERROR(INDEX('BLS OEWS May2025'!$B$3:$B$1396,MATCH($A591,'BLS OEWS May2025'!$A$3:$A$1396,0)),"")</f>
        <v>Heat Treating Equipment Setters, Operators, and Tenders, Metal and Plastic</v>
      </c>
      <c r="C591" s="0" t="str">
        <f aca="false">INDEX('SOC Summary'!$D$3:$D$774,MATCH($A591,'SOC Summary'!$A$3:$A$774,0))</f>
        <v>Production, construction and transportation</v>
      </c>
      <c r="D591" s="27" t="n">
        <f aca="false">INDEX('SOC Summary'!$H$3:$H$774,MATCH($A591,'SOC Summary'!$A$3:$A$774,0))</f>
        <v>0.09</v>
      </c>
      <c r="E591" s="24" t="n">
        <v>15600</v>
      </c>
      <c r="F591" s="24" t="n">
        <v>14950</v>
      </c>
      <c r="G591" s="24" t="n">
        <v>14590</v>
      </c>
      <c r="H591" s="24" t="n">
        <f aca="false">INDEX('SOC Summary'!$K$3:$K$774,MATCH($A591,'SOC Summary'!$A$3:$A$774,0))</f>
        <v>14000</v>
      </c>
      <c r="I591" s="24" t="n">
        <f aca="false">IF(ISNUMBER(E591),H591-E591,"")</f>
        <v>-1600</v>
      </c>
      <c r="J591" s="31" t="n">
        <f aca="false">IF(AND(ISNUMBER(E591),E591&gt;0),(H591-E591)/E591,"")</f>
        <v>-0.102564102564103</v>
      </c>
      <c r="K591" s="24" t="n">
        <f aca="false">IF(ISNUMBER(G591),H591-G591,"")</f>
        <v>-590</v>
      </c>
      <c r="L591" s="31" t="n">
        <f aca="false">IF(AND(ISNUMBER(G591),G591&gt;0),(H591-G591)/G591,"")</f>
        <v>-0.0404386566141193</v>
      </c>
      <c r="M591" s="0" t="str">
        <f aca="false">INDEX('SOC Summary'!$L$3:$L$774,MATCH($A591,'SOC Summary'!$A$3:$A$774,0))</f>
        <v>Low</v>
      </c>
      <c r="X591" s="26" t="n">
        <f aca="false">_xlfn.RANK.AVG(D591,$D$5:$D$776,1)</f>
        <v>160</v>
      </c>
      <c r="Y591" s="26" t="n">
        <f aca="false">IF(L591="","",_xlfn.RANK.AVG(L591,$L$5:$L$776,1))</f>
        <v>199</v>
      </c>
    </row>
    <row r="592" customFormat="false" ht="15" hidden="false" customHeight="true" outlineLevel="0" collapsed="false">
      <c r="A592" s="0" t="s">
        <v>2070</v>
      </c>
      <c r="B592" s="0" t="str">
        <f aca="false">IFERROR(INDEX('BLS OEWS May2025'!$B$3:$B$1396,MATCH($A592,'BLS OEWS May2025'!$A$3:$A$1396,0)),"")</f>
        <v>Continuous Mining Machine Operators</v>
      </c>
      <c r="C592" s="0" t="str">
        <f aca="false">INDEX('SOC Summary'!$D$3:$D$774,MATCH($A592,'SOC Summary'!$A$3:$A$774,0))</f>
        <v>Production, construction and transportation</v>
      </c>
      <c r="D592" s="27" t="n">
        <f aca="false">INDEX('SOC Summary'!$H$3:$H$774,MATCH($A592,'SOC Summary'!$A$3:$A$774,0))</f>
        <v>0.03</v>
      </c>
      <c r="E592" s="24" t="n">
        <v>13500</v>
      </c>
      <c r="F592" s="24" t="n">
        <v>15700</v>
      </c>
      <c r="G592" s="24" t="n">
        <v>14340</v>
      </c>
      <c r="H592" s="24" t="n">
        <f aca="false">INDEX('SOC Summary'!$K$3:$K$774,MATCH($A592,'SOC Summary'!$A$3:$A$774,0))</f>
        <v>14000</v>
      </c>
      <c r="I592" s="24" t="n">
        <f aca="false">IF(ISNUMBER(E592),H592-E592,"")</f>
        <v>500</v>
      </c>
      <c r="J592" s="31" t="n">
        <f aca="false">IF(AND(ISNUMBER(E592),E592&gt;0),(H592-E592)/E592,"")</f>
        <v>0.037037037037037</v>
      </c>
      <c r="K592" s="24" t="n">
        <f aca="false">IF(ISNUMBER(G592),H592-G592,"")</f>
        <v>-340</v>
      </c>
      <c r="L592" s="31" t="n">
        <f aca="false">IF(AND(ISNUMBER(G592),G592&gt;0),(H592-G592)/G592,"")</f>
        <v>-0.0237099023709902</v>
      </c>
      <c r="M592" s="0" t="str">
        <f aca="false">INDEX('SOC Summary'!$L$3:$L$774,MATCH($A592,'SOC Summary'!$A$3:$A$774,0))</f>
        <v>Low</v>
      </c>
      <c r="X592" s="26" t="n">
        <f aca="false">_xlfn.RANK.AVG(D592,$D$5:$D$776,1)</f>
        <v>78</v>
      </c>
      <c r="Y592" s="26" t="n">
        <f aca="false">IF(L592="","",_xlfn.RANK.AVG(L592,$L$5:$L$776,1))</f>
        <v>258</v>
      </c>
    </row>
    <row r="593" customFormat="false" ht="15" hidden="false" customHeight="true" outlineLevel="0" collapsed="false">
      <c r="A593" s="0" t="s">
        <v>2385</v>
      </c>
      <c r="B593" s="0" t="str">
        <f aca="false">IFERROR(INDEX('BLS OEWS May2025'!$B$3:$B$1396,MATCH($A593,'BLS OEWS May2025'!$A$3:$A$1396,0)),"")</f>
        <v>Tailors, Dressmakers, and Custom Sewers</v>
      </c>
      <c r="C593" s="0" t="str">
        <f aca="false">INDEX('SOC Summary'!$D$3:$D$774,MATCH($A593,'SOC Summary'!$A$3:$A$774,0))</f>
        <v>Production, construction and transportation</v>
      </c>
      <c r="D593" s="27" t="n">
        <f aca="false">INDEX('SOC Summary'!$H$3:$H$774,MATCH($A593,'SOC Summary'!$A$3:$A$774,0))</f>
        <v>0.07</v>
      </c>
      <c r="E593" s="24" t="n">
        <v>16870</v>
      </c>
      <c r="F593" s="24" t="n">
        <v>14950</v>
      </c>
      <c r="G593" s="24" t="n">
        <v>16290</v>
      </c>
      <c r="H593" s="24" t="n">
        <f aca="false">INDEX('SOC Summary'!$K$3:$K$774,MATCH($A593,'SOC Summary'!$A$3:$A$774,0))</f>
        <v>13920</v>
      </c>
      <c r="I593" s="24" t="n">
        <f aca="false">IF(ISNUMBER(E593),H593-E593,"")</f>
        <v>-2950</v>
      </c>
      <c r="J593" s="31" t="n">
        <f aca="false">IF(AND(ISNUMBER(E593),E593&gt;0),(H593-E593)/E593,"")</f>
        <v>-0.174866627148785</v>
      </c>
      <c r="K593" s="24" t="n">
        <f aca="false">IF(ISNUMBER(G593),H593-G593,"")</f>
        <v>-2370</v>
      </c>
      <c r="L593" s="31" t="n">
        <f aca="false">IF(AND(ISNUMBER(G593),G593&gt;0),(H593-G593)/G593,"")</f>
        <v>-0.14548802946593</v>
      </c>
      <c r="M593" s="0" t="str">
        <f aca="false">INDEX('SOC Summary'!$L$3:$L$774,MATCH($A593,'SOC Summary'!$A$3:$A$774,0))</f>
        <v>Low</v>
      </c>
      <c r="X593" s="26" t="n">
        <f aca="false">_xlfn.RANK.AVG(D593,$D$5:$D$776,1)</f>
        <v>131.5</v>
      </c>
      <c r="Y593" s="26" t="n">
        <f aca="false">IF(L593="","",_xlfn.RANK.AVG(L593,$L$5:$L$776,1))</f>
        <v>31</v>
      </c>
    </row>
    <row r="594" customFormat="false" ht="15" hidden="false" customHeight="true" outlineLevel="0" collapsed="false">
      <c r="A594" s="0" t="s">
        <v>286</v>
      </c>
      <c r="B594" s="0" t="str">
        <f aca="false">IFERROR(INDEX('BLS OEWS May2025'!$B$3:$B$1396,MATCH($A594,'BLS OEWS May2025'!$A$3:$A$1396,0)),"")</f>
        <v>Funeral Home Managers</v>
      </c>
      <c r="C594" s="0" t="str">
        <f aca="false">INDEX('SOC Summary'!$D$3:$D$774,MATCH($A594,'SOC Summary'!$A$3:$A$774,0))</f>
        <v>Management</v>
      </c>
      <c r="D594" s="27" t="n">
        <f aca="false">INDEX('SOC Summary'!$H$3:$H$774,MATCH($A594,'SOC Summary'!$A$3:$A$774,0))</f>
        <v>0.39</v>
      </c>
      <c r="E594" s="24" t="n">
        <v>13680</v>
      </c>
      <c r="F594" s="24" t="n">
        <v>14200</v>
      </c>
      <c r="G594" s="24" t="n">
        <v>13120</v>
      </c>
      <c r="H594" s="24" t="n">
        <f aca="false">INDEX('SOC Summary'!$K$3:$K$774,MATCH($A594,'SOC Summary'!$A$3:$A$774,0))</f>
        <v>13910</v>
      </c>
      <c r="I594" s="24" t="n">
        <f aca="false">IF(ISNUMBER(E594),H594-E594,"")</f>
        <v>230</v>
      </c>
      <c r="J594" s="31" t="n">
        <f aca="false">IF(AND(ISNUMBER(E594),E594&gt;0),(H594-E594)/E594,"")</f>
        <v>0.016812865497076</v>
      </c>
      <c r="K594" s="24" t="n">
        <f aca="false">IF(ISNUMBER(G594),H594-G594,"")</f>
        <v>790</v>
      </c>
      <c r="L594" s="31" t="n">
        <f aca="false">IF(AND(ISNUMBER(G594),G594&gt;0),(H594-G594)/G594,"")</f>
        <v>0.0602134146341463</v>
      </c>
      <c r="M594" s="0" t="str">
        <f aca="false">INDEX('SOC Summary'!$L$3:$L$774,MATCH($A594,'SOC Summary'!$A$3:$A$774,0))</f>
        <v>Elevated</v>
      </c>
      <c r="X594" s="26" t="n">
        <f aca="false">_xlfn.RANK.AVG(D594,$D$5:$D$776,1)</f>
        <v>507</v>
      </c>
      <c r="Y594" s="26" t="n">
        <f aca="false">IF(L594="","",_xlfn.RANK.AVG(L594,$L$5:$L$776,1))</f>
        <v>641</v>
      </c>
    </row>
    <row r="595" customFormat="false" ht="15" hidden="false" customHeight="true" outlineLevel="0" collapsed="false">
      <c r="A595" s="0" t="s">
        <v>274</v>
      </c>
      <c r="B595" s="0" t="str">
        <f aca="false">IFERROR(INDEX('BLS OEWS May2025'!$B$3:$B$1396,MATCH($A595,'BLS OEWS May2025'!$A$3:$A$1396,0)),"")</f>
        <v>Postmasters and Mail Superintendents</v>
      </c>
      <c r="C595" s="0" t="str">
        <f aca="false">INDEX('SOC Summary'!$D$3:$D$774,MATCH($A595,'SOC Summary'!$A$3:$A$774,0))</f>
        <v>Management</v>
      </c>
      <c r="D595" s="27" t="n">
        <f aca="false">INDEX('SOC Summary'!$H$3:$H$774,MATCH($A595,'SOC Summary'!$A$3:$A$774,0))</f>
        <v>0.46</v>
      </c>
      <c r="E595" s="24" t="n">
        <v>13460</v>
      </c>
      <c r="F595" s="24" t="n">
        <v>13810</v>
      </c>
      <c r="G595" s="24" t="n">
        <v>13810</v>
      </c>
      <c r="H595" s="24" t="n">
        <f aca="false">INDEX('SOC Summary'!$K$3:$K$774,MATCH($A595,'SOC Summary'!$A$3:$A$774,0))</f>
        <v>13810</v>
      </c>
      <c r="I595" s="24" t="n">
        <f aca="false">IF(ISNUMBER(E595),H595-E595,"")</f>
        <v>350</v>
      </c>
      <c r="J595" s="31" t="n">
        <f aca="false">IF(AND(ISNUMBER(E595),E595&gt;0),(H595-E595)/E595,"")</f>
        <v>0.0260029717682021</v>
      </c>
      <c r="K595" s="24" t="n">
        <f aca="false">IF(ISNUMBER(G595),H595-G595,"")</f>
        <v>0</v>
      </c>
      <c r="L595" s="31" t="n">
        <f aca="false">IF(AND(ISNUMBER(G595),G595&gt;0),(H595-G595)/G595,"")</f>
        <v>0</v>
      </c>
      <c r="M595" s="0" t="str">
        <f aca="false">INDEX('SOC Summary'!$L$3:$L$774,MATCH($A595,'SOC Summary'!$A$3:$A$774,0))</f>
        <v>Elevated</v>
      </c>
      <c r="X595" s="26" t="n">
        <f aca="false">_xlfn.RANK.AVG(D595,$D$5:$D$776,1)</f>
        <v>610.5</v>
      </c>
      <c r="Y595" s="26" t="n">
        <f aca="false">IF(L595="","",_xlfn.RANK.AVG(L595,$L$5:$L$776,1))</f>
        <v>358</v>
      </c>
    </row>
    <row r="596" customFormat="false" ht="15" hidden="false" customHeight="true" outlineLevel="0" collapsed="false">
      <c r="A596" s="0" t="s">
        <v>1362</v>
      </c>
      <c r="B596" s="0" t="str">
        <f aca="false">IFERROR(INDEX('BLS OEWS May2025'!$B$3:$B$1396,MATCH($A596,'BLS OEWS May2025'!$A$3:$A$1396,0)),"")</f>
        <v>Fire Inspectors and Investigators</v>
      </c>
      <c r="C596" s="0" t="str">
        <f aca="false">INDEX('SOC Summary'!$D$3:$D$774,MATCH($A596,'SOC Summary'!$A$3:$A$774,0))</f>
        <v>Services and other</v>
      </c>
      <c r="D596" s="27" t="n">
        <f aca="false">INDEX('SOC Summary'!$H$3:$H$774,MATCH($A596,'SOC Summary'!$A$3:$A$774,0))</f>
        <v>0.25</v>
      </c>
      <c r="E596" s="24" t="n">
        <v>14510</v>
      </c>
      <c r="F596" s="24" t="n">
        <v>14200</v>
      </c>
      <c r="G596" s="24" t="n">
        <v>14050</v>
      </c>
      <c r="H596" s="24" t="n">
        <f aca="false">INDEX('SOC Summary'!$K$3:$K$774,MATCH($A596,'SOC Summary'!$A$3:$A$774,0))</f>
        <v>13800</v>
      </c>
      <c r="I596" s="24" t="n">
        <f aca="false">IF(ISNUMBER(E596),H596-E596,"")</f>
        <v>-710</v>
      </c>
      <c r="J596" s="31" t="n">
        <f aca="false">IF(AND(ISNUMBER(E596),E596&gt;0),(H596-E596)/E596,"")</f>
        <v>-0.0489317711922812</v>
      </c>
      <c r="K596" s="24" t="n">
        <f aca="false">IF(ISNUMBER(G596),H596-G596,"")</f>
        <v>-250</v>
      </c>
      <c r="L596" s="31" t="n">
        <f aca="false">IF(AND(ISNUMBER(G596),G596&gt;0),(H596-G596)/G596,"")</f>
        <v>-0.0177935943060498</v>
      </c>
      <c r="M596" s="0" t="str">
        <f aca="false">INDEX('SOC Summary'!$L$3:$L$774,MATCH($A596,'SOC Summary'!$A$3:$A$774,0))</f>
        <v>Moderate</v>
      </c>
      <c r="X596" s="26" t="n">
        <f aca="false">_xlfn.RANK.AVG(D596,$D$5:$D$776,1)</f>
        <v>367.5</v>
      </c>
      <c r="Y596" s="26" t="n">
        <f aca="false">IF(L596="","",_xlfn.RANK.AVG(L596,$L$5:$L$776,1))</f>
        <v>295</v>
      </c>
    </row>
    <row r="597" customFormat="false" ht="15" hidden="false" customHeight="true" outlineLevel="0" collapsed="false">
      <c r="A597" s="0" t="s">
        <v>1994</v>
      </c>
      <c r="B597" s="0" t="str">
        <f aca="false">IFERROR(INDEX('BLS OEWS May2025'!$B$3:$B$1396,MATCH($A597,'BLS OEWS May2025'!$A$3:$A$1396,0)),"")</f>
        <v>Reinforcing Iron and Rebar Workers</v>
      </c>
      <c r="C597" s="0" t="str">
        <f aca="false">INDEX('SOC Summary'!$D$3:$D$774,MATCH($A597,'SOC Summary'!$A$3:$A$774,0))</f>
        <v>Production, construction and transportation</v>
      </c>
      <c r="D597" s="27" t="n">
        <f aca="false">INDEX('SOC Summary'!$H$3:$H$774,MATCH($A597,'SOC Summary'!$A$3:$A$774,0))</f>
        <v>0</v>
      </c>
      <c r="E597" s="24" t="n">
        <v>17270</v>
      </c>
      <c r="F597" s="24" t="n">
        <v>17400</v>
      </c>
      <c r="G597" s="24" t="n">
        <v>14140</v>
      </c>
      <c r="H597" s="24" t="n">
        <f aca="false">INDEX('SOC Summary'!$K$3:$K$774,MATCH($A597,'SOC Summary'!$A$3:$A$774,0))</f>
        <v>13800</v>
      </c>
      <c r="I597" s="24" t="n">
        <f aca="false">IF(ISNUMBER(E597),H597-E597,"")</f>
        <v>-3470</v>
      </c>
      <c r="J597" s="31" t="n">
        <f aca="false">IF(AND(ISNUMBER(E597),E597&gt;0),(H597-E597)/E597,"")</f>
        <v>-0.200926462072959</v>
      </c>
      <c r="K597" s="24" t="n">
        <f aca="false">IF(ISNUMBER(G597),H597-G597,"")</f>
        <v>-340</v>
      </c>
      <c r="L597" s="31" t="n">
        <f aca="false">IF(AND(ISNUMBER(G597),G597&gt;0),(H597-G597)/G597,"")</f>
        <v>-0.024045261669024</v>
      </c>
      <c r="M597" s="0" t="str">
        <f aca="false">INDEX('SOC Summary'!$L$3:$L$774,MATCH($A597,'SOC Summary'!$A$3:$A$774,0))</f>
        <v>Low</v>
      </c>
      <c r="X597" s="26" t="n">
        <f aca="false">_xlfn.RANK.AVG(D597,$D$5:$D$776,1)</f>
        <v>28.5</v>
      </c>
      <c r="Y597" s="26" t="n">
        <f aca="false">IF(L597="","",_xlfn.RANK.AVG(L597,$L$5:$L$776,1))</f>
        <v>255</v>
      </c>
    </row>
    <row r="598" customFormat="false" ht="15" hidden="false" customHeight="true" outlineLevel="0" collapsed="false">
      <c r="A598" s="0" t="s">
        <v>1934</v>
      </c>
      <c r="B598" s="0" t="str">
        <f aca="false">IFERROR(INDEX('BLS OEWS May2025'!$B$3:$B$1396,MATCH($A598,'BLS OEWS May2025'!$A$3:$A$1396,0)),"")</f>
        <v>Carpet Installers</v>
      </c>
      <c r="C598" s="0" t="str">
        <f aca="false">INDEX('SOC Summary'!$D$3:$D$774,MATCH($A598,'SOC Summary'!$A$3:$A$774,0))</f>
        <v>Production, construction and transportation</v>
      </c>
      <c r="D598" s="27" t="n">
        <f aca="false">INDEX('SOC Summary'!$H$3:$H$774,MATCH($A598,'SOC Summary'!$A$3:$A$774,0))</f>
        <v>0</v>
      </c>
      <c r="E598" s="24" t="n">
        <v>17400</v>
      </c>
      <c r="F598" s="24" t="n">
        <v>15560</v>
      </c>
      <c r="G598" s="24" t="n">
        <v>14980</v>
      </c>
      <c r="H598" s="24" t="n">
        <f aca="false">INDEX('SOC Summary'!$K$3:$K$774,MATCH($A598,'SOC Summary'!$A$3:$A$774,0))</f>
        <v>13780</v>
      </c>
      <c r="I598" s="24" t="n">
        <f aca="false">IF(ISNUMBER(E598),H598-E598,"")</f>
        <v>-3620</v>
      </c>
      <c r="J598" s="31" t="n">
        <f aca="false">IF(AND(ISNUMBER(E598),E598&gt;0),(H598-E598)/E598,"")</f>
        <v>-0.208045977011494</v>
      </c>
      <c r="K598" s="24" t="n">
        <f aca="false">IF(ISNUMBER(G598),H598-G598,"")</f>
        <v>-1200</v>
      </c>
      <c r="L598" s="31" t="n">
        <f aca="false">IF(AND(ISNUMBER(G598),G598&gt;0),(H598-G598)/G598,"")</f>
        <v>-0.0801068090787717</v>
      </c>
      <c r="M598" s="0" t="str">
        <f aca="false">INDEX('SOC Summary'!$L$3:$L$774,MATCH($A598,'SOC Summary'!$A$3:$A$774,0))</f>
        <v>Low</v>
      </c>
      <c r="X598" s="26" t="n">
        <f aca="false">_xlfn.RANK.AVG(D598,$D$5:$D$776,1)</f>
        <v>28.5</v>
      </c>
      <c r="Y598" s="26" t="n">
        <f aca="false">IF(L598="","",_xlfn.RANK.AVG(L598,$L$5:$L$776,1))</f>
        <v>101</v>
      </c>
    </row>
    <row r="599" customFormat="false" ht="15" hidden="false" customHeight="true" outlineLevel="0" collapsed="false">
      <c r="A599" s="0" t="s">
        <v>1168</v>
      </c>
      <c r="B599" s="0" t="str">
        <f aca="false">IFERROR(INDEX('BLS OEWS May2025'!$B$3:$B$1396,MATCH($A599,'BLS OEWS May2025'!$A$3:$A$1396,0)),"")</f>
        <v>Audiologists</v>
      </c>
      <c r="C599" s="0" t="str">
        <f aca="false">INDEX('SOC Summary'!$D$3:$D$774,MATCH($A599,'SOC Summary'!$A$3:$A$774,0))</f>
        <v>Health care</v>
      </c>
      <c r="D599" s="27" t="n">
        <f aca="false">INDEX('SOC Summary'!$H$3:$H$774,MATCH($A599,'SOC Summary'!$A$3:$A$774,0))</f>
        <v>0.4</v>
      </c>
      <c r="E599" s="24" t="n">
        <v>13940</v>
      </c>
      <c r="F599" s="24" t="n">
        <v>13880</v>
      </c>
      <c r="G599" s="24" t="n">
        <v>14730</v>
      </c>
      <c r="H599" s="24" t="n">
        <f aca="false">INDEX('SOC Summary'!$K$3:$K$774,MATCH($A599,'SOC Summary'!$A$3:$A$774,0))</f>
        <v>13660</v>
      </c>
      <c r="I599" s="24" t="n">
        <f aca="false">IF(ISNUMBER(E599),H599-E599,"")</f>
        <v>-280</v>
      </c>
      <c r="J599" s="31" t="n">
        <f aca="false">IF(AND(ISNUMBER(E599),E599&gt;0),(H599-E599)/E599,"")</f>
        <v>-0.0200860832137733</v>
      </c>
      <c r="K599" s="24" t="n">
        <f aca="false">IF(ISNUMBER(G599),H599-G599,"")</f>
        <v>-1070</v>
      </c>
      <c r="L599" s="31" t="n">
        <f aca="false">IF(AND(ISNUMBER(G599),G599&gt;0),(H599-G599)/G599,"")</f>
        <v>-0.0726408689748812</v>
      </c>
      <c r="M599" s="0" t="str">
        <f aca="false">INDEX('SOC Summary'!$L$3:$L$774,MATCH($A599,'SOC Summary'!$A$3:$A$774,0))</f>
        <v>Elevated</v>
      </c>
      <c r="X599" s="26" t="n">
        <f aca="false">_xlfn.RANK.AVG(D599,$D$5:$D$776,1)</f>
        <v>521</v>
      </c>
      <c r="Y599" s="26" t="n">
        <f aca="false">IF(L599="","",_xlfn.RANK.AVG(L599,$L$5:$L$776,1))</f>
        <v>112</v>
      </c>
    </row>
    <row r="600" customFormat="false" ht="15" hidden="false" customHeight="true" outlineLevel="0" collapsed="false">
      <c r="A600" s="0" t="s">
        <v>2155</v>
      </c>
      <c r="B600" s="0" t="str">
        <f aca="false">IFERROR(INDEX('BLS OEWS May2025'!$B$3:$B$1396,MATCH($A600,'BLS OEWS May2025'!$A$3:$A$1396,0)),"")</f>
        <v>Motorcycle Mechanics</v>
      </c>
      <c r="C600" s="0" t="str">
        <f aca="false">INDEX('SOC Summary'!$D$3:$D$774,MATCH($A600,'SOC Summary'!$A$3:$A$774,0))</f>
        <v>Services and other</v>
      </c>
      <c r="D600" s="27" t="n">
        <f aca="false">INDEX('SOC Summary'!$H$3:$H$774,MATCH($A600,'SOC Summary'!$A$3:$A$774,0))</f>
        <v>0</v>
      </c>
      <c r="E600" s="24" t="n">
        <v>14700</v>
      </c>
      <c r="F600" s="24" t="n">
        <v>14330</v>
      </c>
      <c r="G600" s="24" t="n">
        <v>14010</v>
      </c>
      <c r="H600" s="24" t="n">
        <f aca="false">INDEX('SOC Summary'!$K$3:$K$774,MATCH($A600,'SOC Summary'!$A$3:$A$774,0))</f>
        <v>13510</v>
      </c>
      <c r="I600" s="24" t="n">
        <f aca="false">IF(ISNUMBER(E600),H600-E600,"")</f>
        <v>-1190</v>
      </c>
      <c r="J600" s="31" t="n">
        <f aca="false">IF(AND(ISNUMBER(E600),E600&gt;0),(H600-E600)/E600,"")</f>
        <v>-0.080952380952381</v>
      </c>
      <c r="K600" s="24" t="n">
        <f aca="false">IF(ISNUMBER(G600),H600-G600,"")</f>
        <v>-500</v>
      </c>
      <c r="L600" s="31" t="n">
        <f aca="false">IF(AND(ISNUMBER(G600),G600&gt;0),(H600-G600)/G600,"")</f>
        <v>-0.0356887937187723</v>
      </c>
      <c r="M600" s="0" t="str">
        <f aca="false">INDEX('SOC Summary'!$L$3:$L$774,MATCH($A600,'SOC Summary'!$A$3:$A$774,0))</f>
        <v>Low</v>
      </c>
      <c r="X600" s="26" t="n">
        <f aca="false">_xlfn.RANK.AVG(D600,$D$5:$D$776,1)</f>
        <v>28.5</v>
      </c>
      <c r="Y600" s="26" t="n">
        <f aca="false">IF(L600="","",_xlfn.RANK.AVG(L600,$L$5:$L$776,1))</f>
        <v>218</v>
      </c>
    </row>
    <row r="601" customFormat="false" ht="15" hidden="false" customHeight="true" outlineLevel="0" collapsed="false">
      <c r="A601" s="0" t="s">
        <v>283</v>
      </c>
      <c r="B601" s="0" t="str">
        <f aca="false">IFERROR(INDEX('BLS OEWS May2025'!$B$3:$B$1396,MATCH($A601,'BLS OEWS May2025'!$A$3:$A$1396,0)),"")</f>
        <v>Emergency Management Directors</v>
      </c>
      <c r="C601" s="0" t="str">
        <f aca="false">INDEX('SOC Summary'!$D$3:$D$774,MATCH($A601,'SOC Summary'!$A$3:$A$774,0))</f>
        <v>Management</v>
      </c>
      <c r="D601" s="27" t="n">
        <f aca="false">INDEX('SOC Summary'!$H$3:$H$774,MATCH($A601,'SOC Summary'!$A$3:$A$774,0))</f>
        <v>0.47</v>
      </c>
      <c r="E601" s="24" t="n">
        <v>11290</v>
      </c>
      <c r="F601" s="24" t="n">
        <v>11910</v>
      </c>
      <c r="G601" s="24" t="n">
        <v>12570</v>
      </c>
      <c r="H601" s="24" t="n">
        <f aca="false">INDEX('SOC Summary'!$K$3:$K$774,MATCH($A601,'SOC Summary'!$A$3:$A$774,0))</f>
        <v>13500</v>
      </c>
      <c r="I601" s="24" t="n">
        <f aca="false">IF(ISNUMBER(E601),H601-E601,"")</f>
        <v>2210</v>
      </c>
      <c r="J601" s="31" t="n">
        <f aca="false">IF(AND(ISNUMBER(E601),E601&gt;0),(H601-E601)/E601,"")</f>
        <v>0.195748449955713</v>
      </c>
      <c r="K601" s="24" t="n">
        <f aca="false">IF(ISNUMBER(G601),H601-G601,"")</f>
        <v>930</v>
      </c>
      <c r="L601" s="31" t="n">
        <f aca="false">IF(AND(ISNUMBER(G601),G601&gt;0),(H601-G601)/G601,"")</f>
        <v>0.0739856801909308</v>
      </c>
      <c r="M601" s="0" t="str">
        <f aca="false">INDEX('SOC Summary'!$L$3:$L$774,MATCH($A601,'SOC Summary'!$A$3:$A$774,0))</f>
        <v>Elevated</v>
      </c>
      <c r="X601" s="26" t="n">
        <f aca="false">_xlfn.RANK.AVG(D601,$D$5:$D$776,1)</f>
        <v>620.5</v>
      </c>
      <c r="Y601" s="26" t="n">
        <f aca="false">IF(L601="","",_xlfn.RANK.AVG(L601,$L$5:$L$776,1))</f>
        <v>678</v>
      </c>
    </row>
    <row r="602" customFormat="false" ht="15" hidden="false" customHeight="true" outlineLevel="0" collapsed="false">
      <c r="A602" s="0" t="s">
        <v>772</v>
      </c>
      <c r="B602" s="0" t="str">
        <f aca="false">IFERROR(INDEX('BLS OEWS May2025'!$B$3:$B$1396,MATCH($A602,'BLS OEWS May2025'!$A$3:$A$1396,0)),"")</f>
        <v>Judicial Law Clerks</v>
      </c>
      <c r="C602" s="0" t="str">
        <f aca="false">INDEX('SOC Summary'!$D$3:$D$774,MATCH($A602,'SOC Summary'!$A$3:$A$774,0))</f>
        <v>Legal</v>
      </c>
      <c r="D602" s="27" t="n">
        <f aca="false">INDEX('SOC Summary'!$H$3:$H$774,MATCH($A602,'SOC Summary'!$A$3:$A$774,0))</f>
        <v>0.53</v>
      </c>
      <c r="E602" s="24" t="n">
        <v>15540</v>
      </c>
      <c r="F602" s="24" t="n">
        <v>14680</v>
      </c>
      <c r="G602" s="24" t="n">
        <v>13220</v>
      </c>
      <c r="H602" s="24" t="n">
        <f aca="false">INDEX('SOC Summary'!$K$3:$K$774,MATCH($A602,'SOC Summary'!$A$3:$A$774,0))</f>
        <v>13290</v>
      </c>
      <c r="I602" s="24" t="n">
        <f aca="false">IF(ISNUMBER(E602),H602-E602,"")</f>
        <v>-2250</v>
      </c>
      <c r="J602" s="31" t="n">
        <f aca="false">IF(AND(ISNUMBER(E602),E602&gt;0),(H602-E602)/E602,"")</f>
        <v>-0.144787644787645</v>
      </c>
      <c r="K602" s="24" t="n">
        <f aca="false">IF(ISNUMBER(G602),H602-G602,"")</f>
        <v>70</v>
      </c>
      <c r="L602" s="31" t="n">
        <f aca="false">IF(AND(ISNUMBER(G602),G602&gt;0),(H602-G602)/G602,"")</f>
        <v>0.00529500756429652</v>
      </c>
      <c r="M602" s="0" t="str">
        <f aca="false">INDEX('SOC Summary'!$L$3:$L$774,MATCH($A602,'SOC Summary'!$A$3:$A$774,0))</f>
        <v>High</v>
      </c>
      <c r="X602" s="26" t="n">
        <f aca="false">_xlfn.RANK.AVG(D602,$D$5:$D$776,1)</f>
        <v>677</v>
      </c>
      <c r="Y602" s="26" t="n">
        <f aca="false">IF(L602="","",_xlfn.RANK.AVG(L602,$L$5:$L$776,1))</f>
        <v>383</v>
      </c>
    </row>
    <row r="603" customFormat="false" ht="15" hidden="false" customHeight="true" outlineLevel="0" collapsed="false">
      <c r="A603" s="0" t="s">
        <v>862</v>
      </c>
      <c r="B603" s="0" t="str">
        <f aca="false">IFERROR(INDEX('BLS OEWS May2025'!$B$3:$B$1396,MATCH($A603,'BLS OEWS May2025'!$A$3:$A$1396,0)),"")</f>
        <v>Criminal Justice and Law Enforcement Teachers, Postsecondary</v>
      </c>
      <c r="C603" s="0" t="str">
        <f aca="false">INDEX('SOC Summary'!$D$3:$D$774,MATCH($A603,'SOC Summary'!$A$3:$A$774,0))</f>
        <v>Educational instruction</v>
      </c>
      <c r="D603" s="27" t="n">
        <f aca="false">INDEX('SOC Summary'!$H$3:$H$774,MATCH($A603,'SOC Summary'!$A$3:$A$774,0))</f>
        <v>0.53</v>
      </c>
      <c r="E603" s="24" t="n">
        <v>13900</v>
      </c>
      <c r="F603" s="24" t="n">
        <v>13390</v>
      </c>
      <c r="G603" s="24" t="n">
        <v>13560</v>
      </c>
      <c r="H603" s="24" t="n">
        <f aca="false">INDEX('SOC Summary'!$K$3:$K$774,MATCH($A603,'SOC Summary'!$A$3:$A$774,0))</f>
        <v>13150</v>
      </c>
      <c r="I603" s="24" t="n">
        <f aca="false">IF(ISNUMBER(E603),H603-E603,"")</f>
        <v>-750</v>
      </c>
      <c r="J603" s="31" t="n">
        <f aca="false">IF(AND(ISNUMBER(E603),E603&gt;0),(H603-E603)/E603,"")</f>
        <v>-0.0539568345323741</v>
      </c>
      <c r="K603" s="24" t="n">
        <f aca="false">IF(ISNUMBER(G603),H603-G603,"")</f>
        <v>-410</v>
      </c>
      <c r="L603" s="31" t="n">
        <f aca="false">IF(AND(ISNUMBER(G603),G603&gt;0),(H603-G603)/G603,"")</f>
        <v>-0.03023598820059</v>
      </c>
      <c r="M603" s="0" t="str">
        <f aca="false">INDEX('SOC Summary'!$L$3:$L$774,MATCH($A603,'SOC Summary'!$A$3:$A$774,0))</f>
        <v>High</v>
      </c>
      <c r="X603" s="26" t="n">
        <f aca="false">_xlfn.RANK.AVG(D603,$D$5:$D$776,1)</f>
        <v>677</v>
      </c>
      <c r="Y603" s="26" t="n">
        <f aca="false">IF(L603="","",_xlfn.RANK.AVG(L603,$L$5:$L$776,1))</f>
        <v>237</v>
      </c>
    </row>
    <row r="604" customFormat="false" ht="15" hidden="false" customHeight="true" outlineLevel="0" collapsed="false">
      <c r="A604" s="0" t="s">
        <v>828</v>
      </c>
      <c r="B604" s="0" t="str">
        <f aca="false">IFERROR(INDEX('BLS OEWS May2025'!$B$3:$B$1396,MATCH($A604,'BLS OEWS May2025'!$A$3:$A$1396,0)),"")</f>
        <v>Physics Teachers, Postsecondary</v>
      </c>
      <c r="C604" s="0" t="str">
        <f aca="false">INDEX('SOC Summary'!$D$3:$D$774,MATCH($A604,'SOC Summary'!$A$3:$A$774,0))</f>
        <v>Educational instruction</v>
      </c>
      <c r="D604" s="27" t="n">
        <f aca="false">INDEX('SOC Summary'!$H$3:$H$774,MATCH($A604,'SOC Summary'!$A$3:$A$774,0))</f>
        <v>0.41</v>
      </c>
      <c r="E604" s="24" t="n">
        <v>12860</v>
      </c>
      <c r="F604" s="24" t="n">
        <v>14030</v>
      </c>
      <c r="G604" s="24" t="n">
        <v>13590</v>
      </c>
      <c r="H604" s="24" t="n">
        <f aca="false">INDEX('SOC Summary'!$K$3:$K$774,MATCH($A604,'SOC Summary'!$A$3:$A$774,0))</f>
        <v>13090</v>
      </c>
      <c r="I604" s="24" t="n">
        <f aca="false">IF(ISNUMBER(E604),H604-E604,"")</f>
        <v>230</v>
      </c>
      <c r="J604" s="31" t="n">
        <f aca="false">IF(AND(ISNUMBER(E604),E604&gt;0),(H604-E604)/E604,"")</f>
        <v>0.0178849144634526</v>
      </c>
      <c r="K604" s="24" t="n">
        <f aca="false">IF(ISNUMBER(G604),H604-G604,"")</f>
        <v>-500</v>
      </c>
      <c r="L604" s="31" t="n">
        <f aca="false">IF(AND(ISNUMBER(G604),G604&gt;0),(H604-G604)/G604,"")</f>
        <v>-0.0367917586460633</v>
      </c>
      <c r="M604" s="0" t="str">
        <f aca="false">INDEX('SOC Summary'!$L$3:$L$774,MATCH($A604,'SOC Summary'!$A$3:$A$774,0))</f>
        <v>Elevated</v>
      </c>
      <c r="X604" s="26" t="n">
        <f aca="false">_xlfn.RANK.AVG(D604,$D$5:$D$776,1)</f>
        <v>534</v>
      </c>
      <c r="Y604" s="26" t="n">
        <f aca="false">IF(L604="","",_xlfn.RANK.AVG(L604,$L$5:$L$776,1))</f>
        <v>214</v>
      </c>
    </row>
    <row r="605" customFormat="false" ht="15" hidden="false" customHeight="true" outlineLevel="0" collapsed="false">
      <c r="A605" s="0" t="s">
        <v>1082</v>
      </c>
      <c r="B605" s="0" t="str">
        <f aca="false">IFERROR(INDEX('BLS OEWS May2025'!$B$3:$B$1396,MATCH($A605,'BLS OEWS May2025'!$A$3:$A$1396,0)),"")</f>
        <v>Sound Engineering Technicians</v>
      </c>
      <c r="C605" s="0" t="str">
        <f aca="false">INDEX('SOC Summary'!$D$3:$D$774,MATCH($A605,'SOC Summary'!$A$3:$A$774,0))</f>
        <v>Arts, sports and media</v>
      </c>
      <c r="D605" s="27" t="n">
        <f aca="false">INDEX('SOC Summary'!$H$3:$H$774,MATCH($A605,'SOC Summary'!$A$3:$A$774,0))</f>
        <v>0.1</v>
      </c>
      <c r="E605" s="24" t="n">
        <v>13420</v>
      </c>
      <c r="F605" s="24" t="n">
        <v>14600</v>
      </c>
      <c r="G605" s="24" t="n">
        <v>13050</v>
      </c>
      <c r="H605" s="24" t="n">
        <f aca="false">INDEX('SOC Summary'!$K$3:$K$774,MATCH($A605,'SOC Summary'!$A$3:$A$774,0))</f>
        <v>13080</v>
      </c>
      <c r="I605" s="24" t="n">
        <f aca="false">IF(ISNUMBER(E605),H605-E605,"")</f>
        <v>-340</v>
      </c>
      <c r="J605" s="31" t="n">
        <f aca="false">IF(AND(ISNUMBER(E605),E605&gt;0),(H605-E605)/E605,"")</f>
        <v>-0.0253353204172876</v>
      </c>
      <c r="K605" s="24" t="n">
        <f aca="false">IF(ISNUMBER(G605),H605-G605,"")</f>
        <v>30</v>
      </c>
      <c r="L605" s="31" t="n">
        <f aca="false">IF(AND(ISNUMBER(G605),G605&gt;0),(H605-G605)/G605,"")</f>
        <v>0.00229885057471264</v>
      </c>
      <c r="M605" s="0" t="str">
        <f aca="false">INDEX('SOC Summary'!$L$3:$L$774,MATCH($A605,'SOC Summary'!$A$3:$A$774,0))</f>
        <v>Low</v>
      </c>
      <c r="X605" s="26" t="n">
        <f aca="false">_xlfn.RANK.AVG(D605,$D$5:$D$776,1)</f>
        <v>173.5</v>
      </c>
      <c r="Y605" s="26" t="n">
        <f aca="false">IF(L605="","",_xlfn.RANK.AVG(L605,$L$5:$L$776,1))</f>
        <v>369</v>
      </c>
    </row>
    <row r="606" customFormat="false" ht="15" hidden="false" customHeight="true" outlineLevel="0" collapsed="false">
      <c r="A606" s="0" t="s">
        <v>575</v>
      </c>
      <c r="B606" s="0" t="str">
        <f aca="false">IFERROR(INDEX('BLS OEWS May2025'!$B$3:$B$1396,MATCH($A606,'BLS OEWS May2025'!$A$3:$A$1396,0)),"")</f>
        <v>Food Scientists and Technologists</v>
      </c>
      <c r="C606" s="0" t="str">
        <f aca="false">INDEX('SOC Summary'!$D$3:$D$774,MATCH($A606,'SOC Summary'!$A$3:$A$774,0))</f>
        <v>Life, physical, and social science</v>
      </c>
      <c r="D606" s="27" t="n">
        <f aca="false">INDEX('SOC Summary'!$H$3:$H$774,MATCH($A606,'SOC Summary'!$A$3:$A$774,0))</f>
        <v>0.34</v>
      </c>
      <c r="E606" s="24" t="n">
        <v>14720</v>
      </c>
      <c r="F606" s="24" t="n">
        <v>14100</v>
      </c>
      <c r="G606" s="24" t="n">
        <v>14370</v>
      </c>
      <c r="H606" s="24" t="n">
        <f aca="false">INDEX('SOC Summary'!$K$3:$K$774,MATCH($A606,'SOC Summary'!$A$3:$A$774,0))</f>
        <v>13060</v>
      </c>
      <c r="I606" s="24" t="n">
        <f aca="false">IF(ISNUMBER(E606),H606-E606,"")</f>
        <v>-1660</v>
      </c>
      <c r="J606" s="31" t="n">
        <f aca="false">IF(AND(ISNUMBER(E606),E606&gt;0),(H606-E606)/E606,"")</f>
        <v>-0.112771739130435</v>
      </c>
      <c r="K606" s="24" t="n">
        <f aca="false">IF(ISNUMBER(G606),H606-G606,"")</f>
        <v>-1310</v>
      </c>
      <c r="L606" s="31" t="n">
        <f aca="false">IF(AND(ISNUMBER(G606),G606&gt;0),(H606-G606)/G606,"")</f>
        <v>-0.0911621433542102</v>
      </c>
      <c r="M606" s="0" t="str">
        <f aca="false">INDEX('SOC Summary'!$L$3:$L$774,MATCH($A606,'SOC Summary'!$A$3:$A$774,0))</f>
        <v>Moderate</v>
      </c>
      <c r="X606" s="26" t="n">
        <f aca="false">_xlfn.RANK.AVG(D606,$D$5:$D$776,1)</f>
        <v>456</v>
      </c>
      <c r="Y606" s="26" t="n">
        <f aca="false">IF(L606="","",_xlfn.RANK.AVG(L606,$L$5:$L$776,1))</f>
        <v>85</v>
      </c>
    </row>
    <row r="607" customFormat="false" ht="15" hidden="false" customHeight="true" outlineLevel="0" collapsed="false">
      <c r="A607" s="0" t="s">
        <v>2393</v>
      </c>
      <c r="B607" s="0" t="str">
        <f aca="false">IFERROR(INDEX('BLS OEWS May2025'!$B$3:$B$1396,MATCH($A607,'BLS OEWS May2025'!$A$3:$A$1396,0)),"")</f>
        <v>Textile Knitting and Weaving Machine Setters, Operators, and Tenders</v>
      </c>
      <c r="C607" s="0" t="str">
        <f aca="false">INDEX('SOC Summary'!$D$3:$D$774,MATCH($A607,'SOC Summary'!$A$3:$A$774,0))</f>
        <v>Production, construction and transportation</v>
      </c>
      <c r="D607" s="27" t="n">
        <f aca="false">INDEX('SOC Summary'!$H$3:$H$774,MATCH($A607,'SOC Summary'!$A$3:$A$774,0))</f>
        <v>0.18</v>
      </c>
      <c r="E607" s="24" t="n">
        <v>16900</v>
      </c>
      <c r="F607" s="24" t="n">
        <v>15980</v>
      </c>
      <c r="G607" s="24" t="n">
        <v>14530</v>
      </c>
      <c r="H607" s="24" t="n">
        <f aca="false">INDEX('SOC Summary'!$K$3:$K$774,MATCH($A607,'SOC Summary'!$A$3:$A$774,0))</f>
        <v>13030</v>
      </c>
      <c r="I607" s="24" t="n">
        <f aca="false">IF(ISNUMBER(E607),H607-E607,"")</f>
        <v>-3870</v>
      </c>
      <c r="J607" s="31" t="n">
        <f aca="false">IF(AND(ISNUMBER(E607),E607&gt;0),(H607-E607)/E607,"")</f>
        <v>-0.228994082840237</v>
      </c>
      <c r="K607" s="24" t="n">
        <f aca="false">IF(ISNUMBER(G607),H607-G607,"")</f>
        <v>-1500</v>
      </c>
      <c r="L607" s="31" t="n">
        <f aca="false">IF(AND(ISNUMBER(G607),G607&gt;0),(H607-G607)/G607,"")</f>
        <v>-0.103234686854783</v>
      </c>
      <c r="M607" s="0" t="str">
        <f aca="false">INDEX('SOC Summary'!$L$3:$L$774,MATCH($A607,'SOC Summary'!$A$3:$A$774,0))</f>
        <v>Low</v>
      </c>
      <c r="X607" s="26" t="n">
        <f aca="false">_xlfn.RANK.AVG(D607,$D$5:$D$776,1)</f>
        <v>287.5</v>
      </c>
      <c r="Y607" s="26" t="n">
        <f aca="false">IF(L607="","",_xlfn.RANK.AVG(L607,$L$5:$L$776,1))</f>
        <v>70</v>
      </c>
    </row>
    <row r="608" customFormat="false" ht="15" hidden="false" customHeight="true" outlineLevel="0" collapsed="false">
      <c r="A608" s="0" t="s">
        <v>1070</v>
      </c>
      <c r="B608" s="0" t="str">
        <f aca="false">IFERROR(INDEX('BLS OEWS May2025'!$B$3:$B$1396,MATCH($A608,'BLS OEWS May2025'!$A$3:$A$1396,0)),"")</f>
        <v>Court Reporters and Simultaneous Captioners</v>
      </c>
      <c r="C608" s="0" t="str">
        <f aca="false">INDEX('SOC Summary'!$D$3:$D$774,MATCH($A608,'SOC Summary'!$A$3:$A$774,0))</f>
        <v>Arts, sports and media</v>
      </c>
      <c r="D608" s="27" t="n">
        <f aca="false">INDEX('SOC Summary'!$H$3:$H$774,MATCH($A608,'SOC Summary'!$A$3:$A$774,0))</f>
        <v>0.57</v>
      </c>
      <c r="E608" s="24" t="n">
        <v>14240</v>
      </c>
      <c r="F608" s="24" t="n">
        <v>12390</v>
      </c>
      <c r="G608" s="24" t="n">
        <v>12630</v>
      </c>
      <c r="H608" s="24" t="n">
        <f aca="false">INDEX('SOC Summary'!$K$3:$K$774,MATCH($A608,'SOC Summary'!$A$3:$A$774,0))</f>
        <v>12870</v>
      </c>
      <c r="I608" s="24" t="n">
        <f aca="false">IF(ISNUMBER(E608),H608-E608,"")</f>
        <v>-1370</v>
      </c>
      <c r="J608" s="31" t="n">
        <f aca="false">IF(AND(ISNUMBER(E608),E608&gt;0),(H608-E608)/E608,"")</f>
        <v>-0.0962078651685393</v>
      </c>
      <c r="K608" s="24" t="n">
        <f aca="false">IF(ISNUMBER(G608),H608-G608,"")</f>
        <v>240</v>
      </c>
      <c r="L608" s="31" t="n">
        <f aca="false">IF(AND(ISNUMBER(G608),G608&gt;0),(H608-G608)/G608,"")</f>
        <v>0.0190023752969121</v>
      </c>
      <c r="M608" s="0" t="str">
        <f aca="false">INDEX('SOC Summary'!$L$3:$L$774,MATCH($A608,'SOC Summary'!$A$3:$A$774,0))</f>
        <v>High</v>
      </c>
      <c r="X608" s="26" t="n">
        <f aca="false">_xlfn.RANK.AVG(D608,$D$5:$D$776,1)</f>
        <v>708</v>
      </c>
      <c r="Y608" s="26" t="n">
        <f aca="false">IF(L608="","",_xlfn.RANK.AVG(L608,$L$5:$L$776,1))</f>
        <v>463</v>
      </c>
    </row>
    <row r="609" customFormat="false" ht="15" hidden="false" customHeight="true" outlineLevel="0" collapsed="false">
      <c r="A609" s="0" t="s">
        <v>2399</v>
      </c>
      <c r="B609" s="0" t="str">
        <f aca="false">IFERROR(INDEX('BLS OEWS May2025'!$B$3:$B$1396,MATCH($A609,'BLS OEWS May2025'!$A$3:$A$1396,0)),"")</f>
        <v>Extruding and Forming Machine Setters, Operators, and Tenders, Synthetic and Glass Fibers</v>
      </c>
      <c r="C609" s="0" t="str">
        <f aca="false">INDEX('SOC Summary'!$D$3:$D$774,MATCH($A609,'SOC Summary'!$A$3:$A$774,0))</f>
        <v>Production, construction and transportation</v>
      </c>
      <c r="D609" s="27" t="n">
        <f aca="false">INDEX('SOC Summary'!$H$3:$H$774,MATCH($A609,'SOC Summary'!$A$3:$A$774,0))</f>
        <v>0.05</v>
      </c>
      <c r="E609" s="24" t="n">
        <v>14460</v>
      </c>
      <c r="F609" s="24" t="n">
        <v>14520</v>
      </c>
      <c r="G609" s="24" t="n">
        <v>14900</v>
      </c>
      <c r="H609" s="24" t="n">
        <f aca="false">INDEX('SOC Summary'!$K$3:$K$774,MATCH($A609,'SOC Summary'!$A$3:$A$774,0))</f>
        <v>12850</v>
      </c>
      <c r="I609" s="24" t="n">
        <f aca="false">IF(ISNUMBER(E609),H609-E609,"")</f>
        <v>-1610</v>
      </c>
      <c r="J609" s="31" t="n">
        <f aca="false">IF(AND(ISNUMBER(E609),E609&gt;0),(H609-E609)/E609,"")</f>
        <v>-0.11134163208852</v>
      </c>
      <c r="K609" s="24" t="n">
        <f aca="false">IF(ISNUMBER(G609),H609-G609,"")</f>
        <v>-2050</v>
      </c>
      <c r="L609" s="31" t="n">
        <f aca="false">IF(AND(ISNUMBER(G609),G609&gt;0),(H609-G609)/G609,"")</f>
        <v>-0.13758389261745</v>
      </c>
      <c r="M609" s="0" t="str">
        <f aca="false">INDEX('SOC Summary'!$L$3:$L$774,MATCH($A609,'SOC Summary'!$A$3:$A$774,0))</f>
        <v>Low</v>
      </c>
      <c r="X609" s="26" t="n">
        <f aca="false">_xlfn.RANK.AVG(D609,$D$5:$D$776,1)</f>
        <v>106.5</v>
      </c>
      <c r="Y609" s="26" t="n">
        <f aca="false">IF(L609="","",_xlfn.RANK.AVG(L609,$L$5:$L$776,1))</f>
        <v>38</v>
      </c>
    </row>
    <row r="610" customFormat="false" ht="15" hidden="false" customHeight="true" outlineLevel="0" collapsed="false">
      <c r="A610" s="0" t="s">
        <v>2247</v>
      </c>
      <c r="B610" s="0" t="str">
        <f aca="false">IFERROR(INDEX('BLS OEWS May2025'!$B$3:$B$1396,MATCH($A610,'BLS OEWS May2025'!$A$3:$A$1396,0)),"")</f>
        <v>Coil Winders, Tapers, and Finishers</v>
      </c>
      <c r="C610" s="0" t="str">
        <f aca="false">INDEX('SOC Summary'!$D$3:$D$774,MATCH($A610,'SOC Summary'!$A$3:$A$774,0))</f>
        <v>Production, construction and transportation</v>
      </c>
      <c r="D610" s="27" t="n">
        <f aca="false">INDEX('SOC Summary'!$H$3:$H$774,MATCH($A610,'SOC Summary'!$A$3:$A$774,0))</f>
        <v>0.19</v>
      </c>
      <c r="E610" s="24" t="n">
        <v>10860</v>
      </c>
      <c r="F610" s="24" t="n">
        <v>11900</v>
      </c>
      <c r="G610" s="24" t="n">
        <v>12170</v>
      </c>
      <c r="H610" s="24" t="n">
        <f aca="false">INDEX('SOC Summary'!$K$3:$K$774,MATCH($A610,'SOC Summary'!$A$3:$A$774,0))</f>
        <v>12840</v>
      </c>
      <c r="I610" s="24" t="n">
        <f aca="false">IF(ISNUMBER(E610),H610-E610,"")</f>
        <v>1980</v>
      </c>
      <c r="J610" s="31" t="n">
        <f aca="false">IF(AND(ISNUMBER(E610),E610&gt;0),(H610-E610)/E610,"")</f>
        <v>0.18232044198895</v>
      </c>
      <c r="K610" s="24" t="n">
        <f aca="false">IF(ISNUMBER(G610),H610-G610,"")</f>
        <v>670</v>
      </c>
      <c r="L610" s="31" t="n">
        <f aca="false">IF(AND(ISNUMBER(G610),G610&gt;0),(H610-G610)/G610,"")</f>
        <v>0.0550534100246508</v>
      </c>
      <c r="M610" s="0" t="str">
        <f aca="false">INDEX('SOC Summary'!$L$3:$L$774,MATCH($A610,'SOC Summary'!$A$3:$A$774,0))</f>
        <v>Low</v>
      </c>
      <c r="X610" s="26" t="n">
        <f aca="false">_xlfn.RANK.AVG(D610,$D$5:$D$776,1)</f>
        <v>301</v>
      </c>
      <c r="Y610" s="26" t="n">
        <f aca="false">IF(L610="","",_xlfn.RANK.AVG(L610,$L$5:$L$776,1))</f>
        <v>622</v>
      </c>
    </row>
    <row r="611" customFormat="false" ht="15" hidden="false" customHeight="true" outlineLevel="0" collapsed="false">
      <c r="A611" s="0" t="s">
        <v>1963</v>
      </c>
      <c r="B611" s="0" t="str">
        <f aca="false">IFERROR(INDEX('BLS OEWS May2025'!$B$3:$B$1396,MATCH($A611,'BLS OEWS May2025'!$A$3:$A$1396,0)),"")</f>
        <v>Tapers</v>
      </c>
      <c r="C611" s="0" t="str">
        <f aca="false">INDEX('SOC Summary'!$D$3:$D$774,MATCH($A611,'SOC Summary'!$A$3:$A$774,0))</f>
        <v>Production, construction and transportation</v>
      </c>
      <c r="D611" s="27" t="n">
        <f aca="false">INDEX('SOC Summary'!$H$3:$H$774,MATCH($A611,'SOC Summary'!$A$3:$A$774,0))</f>
        <v>0.03</v>
      </c>
      <c r="E611" s="24" t="n">
        <v>14290</v>
      </c>
      <c r="F611" s="24" t="n">
        <v>15560</v>
      </c>
      <c r="G611" s="24" t="n">
        <v>12500</v>
      </c>
      <c r="H611" s="24" t="n">
        <f aca="false">INDEX('SOC Summary'!$K$3:$K$774,MATCH($A611,'SOC Summary'!$A$3:$A$774,0))</f>
        <v>12840</v>
      </c>
      <c r="I611" s="24" t="n">
        <f aca="false">IF(ISNUMBER(E611),H611-E611,"")</f>
        <v>-1450</v>
      </c>
      <c r="J611" s="31" t="n">
        <f aca="false">IF(AND(ISNUMBER(E611),E611&gt;0),(H611-E611)/E611,"")</f>
        <v>-0.10146955913226</v>
      </c>
      <c r="K611" s="24" t="n">
        <f aca="false">IF(ISNUMBER(G611),H611-G611,"")</f>
        <v>340</v>
      </c>
      <c r="L611" s="31" t="n">
        <f aca="false">IF(AND(ISNUMBER(G611),G611&gt;0),(H611-G611)/G611,"")</f>
        <v>0.0272</v>
      </c>
      <c r="M611" s="0" t="str">
        <f aca="false">INDEX('SOC Summary'!$L$3:$L$774,MATCH($A611,'SOC Summary'!$A$3:$A$774,0))</f>
        <v>Low</v>
      </c>
      <c r="X611" s="26" t="n">
        <f aca="false">_xlfn.RANK.AVG(D611,$D$5:$D$776,1)</f>
        <v>78</v>
      </c>
      <c r="Y611" s="26" t="n">
        <f aca="false">IF(L611="","",_xlfn.RANK.AVG(L611,$L$5:$L$776,1))</f>
        <v>503</v>
      </c>
    </row>
    <row r="612" customFormat="false" ht="15" hidden="false" customHeight="true" outlineLevel="0" collapsed="false">
      <c r="A612" s="0" t="s">
        <v>2327</v>
      </c>
      <c r="B612" s="0" t="str">
        <f aca="false">IFERROR(INDEX('BLS OEWS May2025'!$B$3:$B$1396,MATCH($A612,'BLS OEWS May2025'!$A$3:$A$1396,0)),"")</f>
        <v>Foundry Mold and Coremakers</v>
      </c>
      <c r="C612" s="0" t="str">
        <f aca="false">INDEX('SOC Summary'!$D$3:$D$774,MATCH($A612,'SOC Summary'!$A$3:$A$774,0))</f>
        <v>Production, construction and transportation</v>
      </c>
      <c r="D612" s="27" t="n">
        <f aca="false">INDEX('SOC Summary'!$H$3:$H$774,MATCH($A612,'SOC Summary'!$A$3:$A$774,0))</f>
        <v>0</v>
      </c>
      <c r="E612" s="24" t="n">
        <v>11330</v>
      </c>
      <c r="F612" s="24" t="n">
        <v>11780</v>
      </c>
      <c r="G612" s="24" t="n">
        <v>12720</v>
      </c>
      <c r="H612" s="24" t="n">
        <f aca="false">INDEX('SOC Summary'!$K$3:$K$774,MATCH($A612,'SOC Summary'!$A$3:$A$774,0))</f>
        <v>12790</v>
      </c>
      <c r="I612" s="24" t="n">
        <f aca="false">IF(ISNUMBER(E612),H612-E612,"")</f>
        <v>1460</v>
      </c>
      <c r="J612" s="31" t="n">
        <f aca="false">IF(AND(ISNUMBER(E612),E612&gt;0),(H612-E612)/E612,"")</f>
        <v>0.128861429832304</v>
      </c>
      <c r="K612" s="24" t="n">
        <f aca="false">IF(ISNUMBER(G612),H612-G612,"")</f>
        <v>70</v>
      </c>
      <c r="L612" s="31" t="n">
        <f aca="false">IF(AND(ISNUMBER(G612),G612&gt;0),(H612-G612)/G612,"")</f>
        <v>0.00550314465408805</v>
      </c>
      <c r="M612" s="0" t="str">
        <f aca="false">INDEX('SOC Summary'!$L$3:$L$774,MATCH($A612,'SOC Summary'!$A$3:$A$774,0))</f>
        <v>Low</v>
      </c>
      <c r="X612" s="26" t="n">
        <f aca="false">_xlfn.RANK.AVG(D612,$D$5:$D$776,1)</f>
        <v>28.5</v>
      </c>
      <c r="Y612" s="26" t="n">
        <f aca="false">IF(L612="","",_xlfn.RANK.AVG(L612,$L$5:$L$776,1))</f>
        <v>387</v>
      </c>
    </row>
    <row r="613" customFormat="false" ht="15" hidden="false" customHeight="true" outlineLevel="0" collapsed="false">
      <c r="A613" s="0" t="s">
        <v>886</v>
      </c>
      <c r="B613" s="0" t="str">
        <f aca="false">IFERROR(INDEX('BLS OEWS May2025'!$B$3:$B$1396,MATCH($A613,'BLS OEWS May2025'!$A$3:$A$1396,0)),"")</f>
        <v>Recreation and Fitness Studies Teachers, Postsecondary</v>
      </c>
      <c r="C613" s="0" t="str">
        <f aca="false">INDEX('SOC Summary'!$D$3:$D$774,MATCH($A613,'SOC Summary'!$A$3:$A$774,0))</f>
        <v>Educational instruction</v>
      </c>
      <c r="D613" s="27" t="n">
        <f aca="false">INDEX('SOC Summary'!$H$3:$H$774,MATCH($A613,'SOC Summary'!$A$3:$A$774,0))</f>
        <v>0.48</v>
      </c>
      <c r="E613" s="24" t="n">
        <v>13400</v>
      </c>
      <c r="F613" s="24" t="n">
        <v>13270</v>
      </c>
      <c r="G613" s="24" t="n">
        <v>12680</v>
      </c>
      <c r="H613" s="24" t="n">
        <f aca="false">INDEX('SOC Summary'!$K$3:$K$774,MATCH($A613,'SOC Summary'!$A$3:$A$774,0))</f>
        <v>12630</v>
      </c>
      <c r="I613" s="24" t="n">
        <f aca="false">IF(ISNUMBER(E613),H613-E613,"")</f>
        <v>-770</v>
      </c>
      <c r="J613" s="31" t="n">
        <f aca="false">IF(AND(ISNUMBER(E613),E613&gt;0),(H613-E613)/E613,"")</f>
        <v>-0.0574626865671642</v>
      </c>
      <c r="K613" s="24" t="n">
        <f aca="false">IF(ISNUMBER(G613),H613-G613,"")</f>
        <v>-50</v>
      </c>
      <c r="L613" s="31" t="n">
        <f aca="false">IF(AND(ISNUMBER(G613),G613&gt;0),(H613-G613)/G613,"")</f>
        <v>-0.00394321766561514</v>
      </c>
      <c r="M613" s="0" t="str">
        <f aca="false">INDEX('SOC Summary'!$L$3:$L$774,MATCH($A613,'SOC Summary'!$A$3:$A$774,0))</f>
        <v>Elevated</v>
      </c>
      <c r="X613" s="26" t="n">
        <f aca="false">_xlfn.RANK.AVG(D613,$D$5:$D$776,1)</f>
        <v>633.5</v>
      </c>
      <c r="Y613" s="26" t="n">
        <f aca="false">IF(L613="","",_xlfn.RANK.AVG(L613,$L$5:$L$776,1))</f>
        <v>341</v>
      </c>
    </row>
    <row r="614" customFormat="false" ht="15" hidden="false" customHeight="true" outlineLevel="0" collapsed="false">
      <c r="A614" s="0" t="s">
        <v>2571</v>
      </c>
      <c r="B614" s="0" t="str">
        <f aca="false">IFERROR(INDEX('BLS OEWS May2025'!$B$3:$B$1396,MATCH($A614,'BLS OEWS May2025'!$A$3:$A$1396,0)),"")</f>
        <v>Ambulance Drivers and Attendants, Except Emergency Medical Technicians</v>
      </c>
      <c r="C614" s="0" t="str">
        <f aca="false">INDEX('SOC Summary'!$D$3:$D$774,MATCH($A614,'SOC Summary'!$A$3:$A$774,0))</f>
        <v>Production, construction and transportation</v>
      </c>
      <c r="D614" s="27" t="n">
        <f aca="false">INDEX('SOC Summary'!$H$3:$H$774,MATCH($A614,'SOC Summary'!$A$3:$A$774,0))</f>
        <v>0.1</v>
      </c>
      <c r="E614" s="24" t="n">
        <v>9910</v>
      </c>
      <c r="F614" s="24" t="n">
        <v>11520</v>
      </c>
      <c r="G614" s="24" t="n">
        <v>12080</v>
      </c>
      <c r="H614" s="24" t="n">
        <f aca="false">INDEX('SOC Summary'!$K$3:$K$774,MATCH($A614,'SOC Summary'!$A$3:$A$774,0))</f>
        <v>12630</v>
      </c>
      <c r="I614" s="24" t="n">
        <f aca="false">IF(ISNUMBER(E614),H614-E614,"")</f>
        <v>2720</v>
      </c>
      <c r="J614" s="31" t="n">
        <f aca="false">IF(AND(ISNUMBER(E614),E614&gt;0),(H614-E614)/E614,"")</f>
        <v>0.274470232088799</v>
      </c>
      <c r="K614" s="24" t="n">
        <f aca="false">IF(ISNUMBER(G614),H614-G614,"")</f>
        <v>550</v>
      </c>
      <c r="L614" s="31" t="n">
        <f aca="false">IF(AND(ISNUMBER(G614),G614&gt;0),(H614-G614)/G614,"")</f>
        <v>0.0455298013245033</v>
      </c>
      <c r="M614" s="0" t="str">
        <f aca="false">INDEX('SOC Summary'!$L$3:$L$774,MATCH($A614,'SOC Summary'!$A$3:$A$774,0))</f>
        <v>Low</v>
      </c>
      <c r="X614" s="26" t="n">
        <f aca="false">_xlfn.RANK.AVG(D614,$D$5:$D$776,1)</f>
        <v>173.5</v>
      </c>
      <c r="Y614" s="26" t="n">
        <f aca="false">IF(L614="","",_xlfn.RANK.AVG(L614,$L$5:$L$776,1))</f>
        <v>590</v>
      </c>
    </row>
    <row r="615" customFormat="false" ht="15" hidden="false" customHeight="true" outlineLevel="0" collapsed="false">
      <c r="A615" s="0" t="s">
        <v>300</v>
      </c>
      <c r="B615" s="0" t="str">
        <f aca="false">IFERROR(INDEX('BLS OEWS May2025'!$B$3:$B$1396,MATCH($A615,'BLS OEWS May2025'!$A$3:$A$1396,0)),"")</f>
        <v>Agents and Business Managers of Artists, Performers, and Athletes</v>
      </c>
      <c r="C615" s="0" t="str">
        <f aca="false">INDEX('SOC Summary'!$D$3:$D$774,MATCH($A615,'SOC Summary'!$A$3:$A$774,0))</f>
        <v>Business and finance</v>
      </c>
      <c r="D615" s="27" t="n">
        <f aca="false">INDEX('SOC Summary'!$H$3:$H$774,MATCH($A615,'SOC Summary'!$A$3:$A$774,0))</f>
        <v>0.4</v>
      </c>
      <c r="E615" s="24" t="n">
        <v>13130</v>
      </c>
      <c r="F615" s="24" t="n">
        <v>12870</v>
      </c>
      <c r="G615" s="24" t="n">
        <v>14220</v>
      </c>
      <c r="H615" s="24" t="n">
        <f aca="false">INDEX('SOC Summary'!$K$3:$K$774,MATCH($A615,'SOC Summary'!$A$3:$A$774,0))</f>
        <v>12620</v>
      </c>
      <c r="I615" s="24" t="n">
        <f aca="false">IF(ISNUMBER(E615),H615-E615,"")</f>
        <v>-510</v>
      </c>
      <c r="J615" s="31" t="n">
        <f aca="false">IF(AND(ISNUMBER(E615),E615&gt;0),(H615-E615)/E615,"")</f>
        <v>-0.0388423457730388</v>
      </c>
      <c r="K615" s="24" t="n">
        <f aca="false">IF(ISNUMBER(G615),H615-G615,"")</f>
        <v>-1600</v>
      </c>
      <c r="L615" s="31" t="n">
        <f aca="false">IF(AND(ISNUMBER(G615),G615&gt;0),(H615-G615)/G615,"")</f>
        <v>-0.112517580872011</v>
      </c>
      <c r="M615" s="0" t="str">
        <f aca="false">INDEX('SOC Summary'!$L$3:$L$774,MATCH($A615,'SOC Summary'!$A$3:$A$774,0))</f>
        <v>Elevated</v>
      </c>
      <c r="X615" s="26" t="n">
        <f aca="false">_xlfn.RANK.AVG(D615,$D$5:$D$776,1)</f>
        <v>521</v>
      </c>
      <c r="Y615" s="26" t="n">
        <f aca="false">IF(L615="","",_xlfn.RANK.AVG(L615,$L$5:$L$776,1))</f>
        <v>61</v>
      </c>
    </row>
    <row r="616" customFormat="false" ht="15" hidden="false" customHeight="true" outlineLevel="0" collapsed="false">
      <c r="A616" s="0" t="s">
        <v>866</v>
      </c>
      <c r="B616" s="0" t="str">
        <f aca="false">IFERROR(INDEX('BLS OEWS May2025'!$B$3:$B$1396,MATCH($A616,'BLS OEWS May2025'!$A$3:$A$1396,0)),"")</f>
        <v>Social Work Teachers, Postsecondary</v>
      </c>
      <c r="C616" s="0" t="str">
        <f aca="false">INDEX('SOC Summary'!$D$3:$D$774,MATCH($A616,'SOC Summary'!$A$3:$A$774,0))</f>
        <v>Educational instruction</v>
      </c>
      <c r="D616" s="27" t="n">
        <f aca="false">INDEX('SOC Summary'!$H$3:$H$774,MATCH($A616,'SOC Summary'!$A$3:$A$774,0))</f>
        <v>0.42</v>
      </c>
      <c r="E616" s="24" t="n">
        <v>12050</v>
      </c>
      <c r="F616" s="24" t="n">
        <v>11730</v>
      </c>
      <c r="G616" s="24" t="n">
        <v>13350</v>
      </c>
      <c r="H616" s="24" t="n">
        <f aca="false">INDEX('SOC Summary'!$K$3:$K$774,MATCH($A616,'SOC Summary'!$A$3:$A$774,0))</f>
        <v>12610</v>
      </c>
      <c r="I616" s="24" t="n">
        <f aca="false">IF(ISNUMBER(E616),H616-E616,"")</f>
        <v>560</v>
      </c>
      <c r="J616" s="31" t="n">
        <f aca="false">IF(AND(ISNUMBER(E616),E616&gt;0),(H616-E616)/E616,"")</f>
        <v>0.0464730290456432</v>
      </c>
      <c r="K616" s="24" t="n">
        <f aca="false">IF(ISNUMBER(G616),H616-G616,"")</f>
        <v>-740</v>
      </c>
      <c r="L616" s="31" t="n">
        <f aca="false">IF(AND(ISNUMBER(G616),G616&gt;0),(H616-G616)/G616,"")</f>
        <v>-0.0554307116104869</v>
      </c>
      <c r="M616" s="0" t="str">
        <f aca="false">INDEX('SOC Summary'!$L$3:$L$774,MATCH($A616,'SOC Summary'!$A$3:$A$774,0))</f>
        <v>Elevated</v>
      </c>
      <c r="X616" s="26" t="n">
        <f aca="false">_xlfn.RANK.AVG(D616,$D$5:$D$776,1)</f>
        <v>552.5</v>
      </c>
      <c r="Y616" s="26" t="n">
        <f aca="false">IF(L616="","",_xlfn.RANK.AVG(L616,$L$5:$L$776,1))</f>
        <v>157</v>
      </c>
    </row>
    <row r="617" customFormat="false" ht="15" hidden="false" customHeight="true" outlineLevel="0" collapsed="false">
      <c r="A617" s="0" t="s">
        <v>2055</v>
      </c>
      <c r="B617" s="0" t="str">
        <f aca="false">IFERROR(INDEX('BLS OEWS May2025'!$B$3:$B$1396,MATCH($A617,'BLS OEWS May2025'!$A$3:$A$1396,0)),"")</f>
        <v>Rotary Drill Operators, Oil and Gas</v>
      </c>
      <c r="C617" s="0" t="str">
        <f aca="false">INDEX('SOC Summary'!$D$3:$D$774,MATCH($A617,'SOC Summary'!$A$3:$A$774,0))</f>
        <v>Production, construction and transportation</v>
      </c>
      <c r="D617" s="27" t="n">
        <f aca="false">INDEX('SOC Summary'!$H$3:$H$774,MATCH($A617,'SOC Summary'!$A$3:$A$774,0))</f>
        <v>0.1</v>
      </c>
      <c r="E617" s="24" t="n">
        <v>12190</v>
      </c>
      <c r="F617" s="24" t="n">
        <v>12180</v>
      </c>
      <c r="G617" s="24" t="n">
        <v>13090</v>
      </c>
      <c r="H617" s="24" t="n">
        <f aca="false">INDEX('SOC Summary'!$K$3:$K$774,MATCH($A617,'SOC Summary'!$A$3:$A$774,0))</f>
        <v>12600</v>
      </c>
      <c r="I617" s="24" t="n">
        <f aca="false">IF(ISNUMBER(E617),H617-E617,"")</f>
        <v>410</v>
      </c>
      <c r="J617" s="31" t="n">
        <f aca="false">IF(AND(ISNUMBER(E617),E617&gt;0),(H617-E617)/E617,"")</f>
        <v>0.0336341263330599</v>
      </c>
      <c r="K617" s="24" t="n">
        <f aca="false">IF(ISNUMBER(G617),H617-G617,"")</f>
        <v>-490</v>
      </c>
      <c r="L617" s="31" t="n">
        <f aca="false">IF(AND(ISNUMBER(G617),G617&gt;0),(H617-G617)/G617,"")</f>
        <v>-0.0374331550802139</v>
      </c>
      <c r="M617" s="0" t="str">
        <f aca="false">INDEX('SOC Summary'!$L$3:$L$774,MATCH($A617,'SOC Summary'!$A$3:$A$774,0))</f>
        <v>Low</v>
      </c>
      <c r="X617" s="26" t="n">
        <f aca="false">_xlfn.RANK.AVG(D617,$D$5:$D$776,1)</f>
        <v>173.5</v>
      </c>
      <c r="Y617" s="26" t="n">
        <f aca="false">IF(L617="","",_xlfn.RANK.AVG(L617,$L$5:$L$776,1))</f>
        <v>213</v>
      </c>
    </row>
    <row r="618" customFormat="false" ht="15" hidden="false" customHeight="true" outlineLevel="0" collapsed="false">
      <c r="A618" s="0" t="s">
        <v>1036</v>
      </c>
      <c r="B618" s="0" t="str">
        <f aca="false">IFERROR(INDEX('BLS OEWS May2025'!$B$3:$B$1396,MATCH($A618,'BLS OEWS May2025'!$A$3:$A$1396,0)),"")</f>
        <v>Music Directors and Composers</v>
      </c>
      <c r="C618" s="0" t="str">
        <f aca="false">INDEX('SOC Summary'!$D$3:$D$774,MATCH($A618,'SOC Summary'!$A$3:$A$774,0))</f>
        <v>Arts, sports and media</v>
      </c>
      <c r="D618" s="27" t="n">
        <f aca="false">INDEX('SOC Summary'!$H$3:$H$774,MATCH($A618,'SOC Summary'!$A$3:$A$774,0))</f>
        <v>0.37</v>
      </c>
      <c r="E618" s="24" t="n">
        <v>11690</v>
      </c>
      <c r="F618" s="24" t="n">
        <v>10770</v>
      </c>
      <c r="G618" s="24" t="n">
        <v>12330</v>
      </c>
      <c r="H618" s="24" t="n">
        <f aca="false">INDEX('SOC Summary'!$K$3:$K$774,MATCH($A618,'SOC Summary'!$A$3:$A$774,0))</f>
        <v>12540</v>
      </c>
      <c r="I618" s="24" t="n">
        <f aca="false">IF(ISNUMBER(E618),H618-E618,"")</f>
        <v>850</v>
      </c>
      <c r="J618" s="31" t="n">
        <f aca="false">IF(AND(ISNUMBER(E618),E618&gt;0),(H618-E618)/E618,"")</f>
        <v>0.0727117194183062</v>
      </c>
      <c r="K618" s="24" t="n">
        <f aca="false">IF(ISNUMBER(G618),H618-G618,"")</f>
        <v>210</v>
      </c>
      <c r="L618" s="31" t="n">
        <f aca="false">IF(AND(ISNUMBER(G618),G618&gt;0),(H618-G618)/G618,"")</f>
        <v>0.0170316301703163</v>
      </c>
      <c r="M618" s="0" t="str">
        <f aca="false">INDEX('SOC Summary'!$L$3:$L$774,MATCH($A618,'SOC Summary'!$A$3:$A$774,0))</f>
        <v>Elevated</v>
      </c>
      <c r="X618" s="26" t="n">
        <f aca="false">_xlfn.RANK.AVG(D618,$D$5:$D$776,1)</f>
        <v>482.5</v>
      </c>
      <c r="Y618" s="26" t="n">
        <f aca="false">IF(L618="","",_xlfn.RANK.AVG(L618,$L$5:$L$776,1))</f>
        <v>451</v>
      </c>
    </row>
    <row r="619" customFormat="false" ht="15" hidden="false" customHeight="true" outlineLevel="0" collapsed="false">
      <c r="A619" s="0" t="s">
        <v>2308</v>
      </c>
      <c r="B619" s="0" t="str">
        <f aca="false">IFERROR(INDEX('BLS OEWS May2025'!$B$3:$B$1396,MATCH($A619,'BLS OEWS May2025'!$A$3:$A$1396,0)),"")</f>
        <v>Milling and Planing Machine Setters, Operators, and Tenders, Metal and Plastic</v>
      </c>
      <c r="C619" s="0" t="str">
        <f aca="false">INDEX('SOC Summary'!$D$3:$D$774,MATCH($A619,'SOC Summary'!$A$3:$A$774,0))</f>
        <v>Production, construction and transportation</v>
      </c>
      <c r="D619" s="27" t="n">
        <f aca="false">INDEX('SOC Summary'!$H$3:$H$774,MATCH($A619,'SOC Summary'!$A$3:$A$774,0))</f>
        <v>0.13</v>
      </c>
      <c r="E619" s="24" t="n">
        <v>15480</v>
      </c>
      <c r="F619" s="24" t="n">
        <v>13990</v>
      </c>
      <c r="G619" s="24" t="n">
        <v>13810</v>
      </c>
      <c r="H619" s="24" t="n">
        <f aca="false">INDEX('SOC Summary'!$K$3:$K$774,MATCH($A619,'SOC Summary'!$A$3:$A$774,0))</f>
        <v>12460</v>
      </c>
      <c r="I619" s="24" t="n">
        <f aca="false">IF(ISNUMBER(E619),H619-E619,"")</f>
        <v>-3020</v>
      </c>
      <c r="J619" s="31" t="n">
        <f aca="false">IF(AND(ISNUMBER(E619),E619&gt;0),(H619-E619)/E619,"")</f>
        <v>-0.195090439276486</v>
      </c>
      <c r="K619" s="24" t="n">
        <f aca="false">IF(ISNUMBER(G619),H619-G619,"")</f>
        <v>-1350</v>
      </c>
      <c r="L619" s="31" t="n">
        <f aca="false">IF(AND(ISNUMBER(G619),G619&gt;0),(H619-G619)/G619,"")</f>
        <v>-0.0977552498189718</v>
      </c>
      <c r="M619" s="0" t="str">
        <f aca="false">INDEX('SOC Summary'!$L$3:$L$774,MATCH($A619,'SOC Summary'!$A$3:$A$774,0))</f>
        <v>Low</v>
      </c>
      <c r="X619" s="26" t="n">
        <f aca="false">_xlfn.RANK.AVG(D619,$D$5:$D$776,1)</f>
        <v>223.5</v>
      </c>
      <c r="Y619" s="26" t="n">
        <f aca="false">IF(L619="","",_xlfn.RANK.AVG(L619,$L$5:$L$776,1))</f>
        <v>81</v>
      </c>
    </row>
    <row r="620" customFormat="false" ht="15" hidden="false" customHeight="true" outlineLevel="0" collapsed="false">
      <c r="A620" s="0" t="s">
        <v>2604</v>
      </c>
      <c r="B620" s="0" t="str">
        <f aca="false">IFERROR(INDEX('BLS OEWS May2025'!$B$3:$B$1396,MATCH($A620,'BLS OEWS May2025'!$A$3:$A$1396,0)),"")</f>
        <v>Railroad Brake, Signal, and Switch Operators and Locomotive Firers</v>
      </c>
      <c r="C620" s="0" t="str">
        <f aca="false">INDEX('SOC Summary'!$D$3:$D$774,MATCH($A620,'SOC Summary'!$A$3:$A$774,0))</f>
        <v>Production, construction and transportation</v>
      </c>
      <c r="D620" s="27" t="n">
        <f aca="false">INDEX('SOC Summary'!$H$3:$H$774,MATCH($A620,'SOC Summary'!$A$3:$A$774,0))</f>
        <v>0.06</v>
      </c>
      <c r="E620" s="24" t="n">
        <v>14210</v>
      </c>
      <c r="F620" s="24" t="n">
        <v>13610</v>
      </c>
      <c r="G620" s="24" t="n">
        <v>12460</v>
      </c>
      <c r="H620" s="24" t="n">
        <f aca="false">INDEX('SOC Summary'!$K$3:$K$774,MATCH($A620,'SOC Summary'!$A$3:$A$774,0))</f>
        <v>12400</v>
      </c>
      <c r="I620" s="24" t="n">
        <f aca="false">IF(ISNUMBER(E620),H620-E620,"")</f>
        <v>-1810</v>
      </c>
      <c r="J620" s="31" t="n">
        <f aca="false">IF(AND(ISNUMBER(E620),E620&gt;0),(H620-E620)/E620,"")</f>
        <v>-0.127375087966221</v>
      </c>
      <c r="K620" s="24" t="n">
        <f aca="false">IF(ISNUMBER(G620),H620-G620,"")</f>
        <v>-60</v>
      </c>
      <c r="L620" s="31" t="n">
        <f aca="false">IF(AND(ISNUMBER(G620),G620&gt;0),(H620-G620)/G620,"")</f>
        <v>-0.00481540930979133</v>
      </c>
      <c r="M620" s="0" t="str">
        <f aca="false">INDEX('SOC Summary'!$L$3:$L$774,MATCH($A620,'SOC Summary'!$A$3:$A$774,0))</f>
        <v>Low</v>
      </c>
      <c r="X620" s="26" t="n">
        <f aca="false">_xlfn.RANK.AVG(D620,$D$5:$D$776,1)</f>
        <v>118</v>
      </c>
      <c r="Y620" s="26" t="n">
        <f aca="false">IF(L620="","",_xlfn.RANK.AVG(L620,$L$5:$L$776,1))</f>
        <v>335</v>
      </c>
    </row>
    <row r="621" customFormat="false" ht="15" hidden="false" customHeight="true" outlineLevel="0" collapsed="false">
      <c r="A621" s="0" t="s">
        <v>952</v>
      </c>
      <c r="B621" s="0" t="str">
        <f aca="false">IFERROR(INDEX('BLS OEWS May2025'!$B$3:$B$1396,MATCH($A621,'BLS OEWS May2025'!$A$3:$A$1396,0)),"")</f>
        <v>Museum Technicians and Conservators</v>
      </c>
      <c r="C621" s="0" t="str">
        <f aca="false">INDEX('SOC Summary'!$D$3:$D$774,MATCH($A621,'SOC Summary'!$A$3:$A$774,0))</f>
        <v>Educational instruction</v>
      </c>
      <c r="D621" s="27" t="n">
        <f aca="false">INDEX('SOC Summary'!$H$3:$H$774,MATCH($A621,'SOC Summary'!$A$3:$A$774,0))</f>
        <v>0.18</v>
      </c>
      <c r="E621" s="24" t="n">
        <v>12240</v>
      </c>
      <c r="F621" s="24" t="n">
        <v>12670</v>
      </c>
      <c r="G621" s="24" t="n">
        <v>13070</v>
      </c>
      <c r="H621" s="24" t="n">
        <f aca="false">INDEX('SOC Summary'!$K$3:$K$774,MATCH($A621,'SOC Summary'!$A$3:$A$774,0))</f>
        <v>12310</v>
      </c>
      <c r="I621" s="24" t="n">
        <f aca="false">IF(ISNUMBER(E621),H621-E621,"")</f>
        <v>70</v>
      </c>
      <c r="J621" s="31" t="n">
        <f aca="false">IF(AND(ISNUMBER(E621),E621&gt;0),(H621-E621)/E621,"")</f>
        <v>0.00571895424836601</v>
      </c>
      <c r="K621" s="24" t="n">
        <f aca="false">IF(ISNUMBER(G621),H621-G621,"")</f>
        <v>-760</v>
      </c>
      <c r="L621" s="31" t="n">
        <f aca="false">IF(AND(ISNUMBER(G621),G621&gt;0),(H621-G621)/G621,"")</f>
        <v>-0.0581484315225708</v>
      </c>
      <c r="M621" s="0" t="str">
        <f aca="false">INDEX('SOC Summary'!$L$3:$L$774,MATCH($A621,'SOC Summary'!$A$3:$A$774,0))</f>
        <v>Low</v>
      </c>
      <c r="X621" s="26" t="n">
        <f aca="false">_xlfn.RANK.AVG(D621,$D$5:$D$776,1)</f>
        <v>287.5</v>
      </c>
      <c r="Y621" s="26" t="n">
        <f aca="false">IF(L621="","",_xlfn.RANK.AVG(L621,$L$5:$L$776,1))</f>
        <v>150</v>
      </c>
    </row>
    <row r="622" customFormat="false" ht="15" hidden="false" customHeight="true" outlineLevel="0" collapsed="false">
      <c r="A622" s="0" t="s">
        <v>554</v>
      </c>
      <c r="B622" s="0" t="str">
        <f aca="false">IFERROR(INDEX('BLS OEWS May2025'!$B$3:$B$1396,MATCH($A622,'BLS OEWS May2025'!$A$3:$A$1396,0)),"")</f>
        <v>Environmental Engineering Technologists and Technicians</v>
      </c>
      <c r="C622" s="0" t="str">
        <f aca="false">INDEX('SOC Summary'!$D$3:$D$774,MATCH($A622,'SOC Summary'!$A$3:$A$774,0))</f>
        <v>Engineering</v>
      </c>
      <c r="D622" s="27" t="n">
        <f aca="false">INDEX('SOC Summary'!$H$3:$H$774,MATCH($A622,'SOC Summary'!$A$3:$A$774,0))</f>
        <v>0.4</v>
      </c>
      <c r="E622" s="24" t="n">
        <v>13400</v>
      </c>
      <c r="F622" s="24" t="n">
        <v>13780</v>
      </c>
      <c r="G622" s="24" t="n">
        <v>12500</v>
      </c>
      <c r="H622" s="24" t="n">
        <f aca="false">INDEX('SOC Summary'!$K$3:$K$774,MATCH($A622,'SOC Summary'!$A$3:$A$774,0))</f>
        <v>12190</v>
      </c>
      <c r="I622" s="24" t="n">
        <f aca="false">IF(ISNUMBER(E622),H622-E622,"")</f>
        <v>-1210</v>
      </c>
      <c r="J622" s="31" t="n">
        <f aca="false">IF(AND(ISNUMBER(E622),E622&gt;0),(H622-E622)/E622,"")</f>
        <v>-0.0902985074626866</v>
      </c>
      <c r="K622" s="24" t="n">
        <f aca="false">IF(ISNUMBER(G622),H622-G622,"")</f>
        <v>-310</v>
      </c>
      <c r="L622" s="31" t="n">
        <f aca="false">IF(AND(ISNUMBER(G622),G622&gt;0),(H622-G622)/G622,"")</f>
        <v>-0.0248</v>
      </c>
      <c r="M622" s="0" t="str">
        <f aca="false">INDEX('SOC Summary'!$L$3:$L$774,MATCH($A622,'SOC Summary'!$A$3:$A$774,0))</f>
        <v>Elevated</v>
      </c>
      <c r="X622" s="26" t="n">
        <f aca="false">_xlfn.RANK.AVG(D622,$D$5:$D$776,1)</f>
        <v>521</v>
      </c>
      <c r="Y622" s="26" t="n">
        <f aca="false">IF(L622="","",_xlfn.RANK.AVG(L622,$L$5:$L$776,1))</f>
        <v>252</v>
      </c>
    </row>
    <row r="623" customFormat="false" ht="15" hidden="false" customHeight="true" outlineLevel="0" collapsed="false">
      <c r="A623" s="0" t="s">
        <v>2161</v>
      </c>
      <c r="B623" s="0" t="str">
        <f aca="false">IFERROR(INDEX('BLS OEWS May2025'!$B$3:$B$1396,MATCH($A623,'BLS OEWS May2025'!$A$3:$A$1396,0)),"")</f>
        <v>Bicycle Repairers</v>
      </c>
      <c r="C623" s="0" t="str">
        <f aca="false">INDEX('SOC Summary'!$D$3:$D$774,MATCH($A623,'SOC Summary'!$A$3:$A$774,0))</f>
        <v>Services and other</v>
      </c>
      <c r="D623" s="27" t="n">
        <f aca="false">INDEX('SOC Summary'!$H$3:$H$774,MATCH($A623,'SOC Summary'!$A$3:$A$774,0))</f>
        <v>0.03</v>
      </c>
      <c r="E623" s="24" t="n">
        <v>13760</v>
      </c>
      <c r="F623" s="24" t="n">
        <v>13980</v>
      </c>
      <c r="G623" s="24" t="n">
        <v>12590</v>
      </c>
      <c r="H623" s="24" t="n">
        <f aca="false">INDEX('SOC Summary'!$K$3:$K$774,MATCH($A623,'SOC Summary'!$A$3:$A$774,0))</f>
        <v>12170</v>
      </c>
      <c r="I623" s="24" t="n">
        <f aca="false">IF(ISNUMBER(E623),H623-E623,"")</f>
        <v>-1590</v>
      </c>
      <c r="J623" s="31" t="n">
        <f aca="false">IF(AND(ISNUMBER(E623),E623&gt;0),(H623-E623)/E623,"")</f>
        <v>-0.115552325581395</v>
      </c>
      <c r="K623" s="24" t="n">
        <f aca="false">IF(ISNUMBER(G623),H623-G623,"")</f>
        <v>-420</v>
      </c>
      <c r="L623" s="31" t="n">
        <f aca="false">IF(AND(ISNUMBER(G623),G623&gt;0),(H623-G623)/G623,"")</f>
        <v>-0.0333598093725179</v>
      </c>
      <c r="M623" s="0" t="str">
        <f aca="false">INDEX('SOC Summary'!$L$3:$L$774,MATCH($A623,'SOC Summary'!$A$3:$A$774,0))</f>
        <v>Low</v>
      </c>
      <c r="X623" s="26" t="n">
        <f aca="false">_xlfn.RANK.AVG(D623,$D$5:$D$776,1)</f>
        <v>78</v>
      </c>
      <c r="Y623" s="26" t="n">
        <f aca="false">IF(L623="","",_xlfn.RANK.AVG(L623,$L$5:$L$776,1))</f>
        <v>224</v>
      </c>
    </row>
    <row r="624" customFormat="false" ht="15" hidden="false" customHeight="true" outlineLevel="0" collapsed="false">
      <c r="A624" s="0" t="s">
        <v>950</v>
      </c>
      <c r="B624" s="0" t="str">
        <f aca="false">IFERROR(INDEX('BLS OEWS May2025'!$B$3:$B$1396,MATCH($A624,'BLS OEWS May2025'!$A$3:$A$1396,0)),"")</f>
        <v>Curators</v>
      </c>
      <c r="C624" s="0" t="str">
        <f aca="false">INDEX('SOC Summary'!$D$3:$D$774,MATCH($A624,'SOC Summary'!$A$3:$A$774,0))</f>
        <v>Educational instruction</v>
      </c>
      <c r="D624" s="27" t="n">
        <f aca="false">INDEX('SOC Summary'!$H$3:$H$774,MATCH($A624,'SOC Summary'!$A$3:$A$774,0))</f>
        <v>0.43</v>
      </c>
      <c r="E624" s="24" t="n">
        <v>11620</v>
      </c>
      <c r="F624" s="24" t="n">
        <v>12510</v>
      </c>
      <c r="G624" s="24" t="n">
        <v>12280</v>
      </c>
      <c r="H624" s="24" t="n">
        <f aca="false">INDEX('SOC Summary'!$K$3:$K$774,MATCH($A624,'SOC Summary'!$A$3:$A$774,0))</f>
        <v>12150</v>
      </c>
      <c r="I624" s="24" t="n">
        <f aca="false">IF(ISNUMBER(E624),H624-E624,"")</f>
        <v>530</v>
      </c>
      <c r="J624" s="31" t="n">
        <f aca="false">IF(AND(ISNUMBER(E624),E624&gt;0),(H624-E624)/E624,"")</f>
        <v>0.0456110154905336</v>
      </c>
      <c r="K624" s="24" t="n">
        <f aca="false">IF(ISNUMBER(G624),H624-G624,"")</f>
        <v>-130</v>
      </c>
      <c r="L624" s="31" t="n">
        <f aca="false">IF(AND(ISNUMBER(G624),G624&gt;0),(H624-G624)/G624,"")</f>
        <v>-0.010586319218241</v>
      </c>
      <c r="M624" s="0" t="str">
        <f aca="false">INDEX('SOC Summary'!$L$3:$L$774,MATCH($A624,'SOC Summary'!$A$3:$A$774,0))</f>
        <v>Elevated</v>
      </c>
      <c r="X624" s="26" t="n">
        <f aca="false">_xlfn.RANK.AVG(D624,$D$5:$D$776,1)</f>
        <v>571</v>
      </c>
      <c r="Y624" s="26" t="n">
        <f aca="false">IF(L624="","",_xlfn.RANK.AVG(L624,$L$5:$L$776,1))</f>
        <v>319</v>
      </c>
    </row>
    <row r="625" customFormat="false" ht="15" hidden="false" customHeight="true" outlineLevel="0" collapsed="false">
      <c r="A625" s="0" t="s">
        <v>597</v>
      </c>
      <c r="B625" s="0" t="str">
        <f aca="false">IFERROR(INDEX('BLS OEWS May2025'!$B$3:$B$1396,MATCH($A625,'BLS OEWS May2025'!$A$3:$A$1396,0)),"")</f>
        <v>Epidemiologists</v>
      </c>
      <c r="C625" s="0" t="str">
        <f aca="false">INDEX('SOC Summary'!$D$3:$D$774,MATCH($A625,'SOC Summary'!$A$3:$A$774,0))</f>
        <v>Life, physical, and social science</v>
      </c>
      <c r="D625" s="27" t="n">
        <f aca="false">INDEX('SOC Summary'!$H$3:$H$774,MATCH($A625,'SOC Summary'!$A$3:$A$774,0))</f>
        <v>0.54</v>
      </c>
      <c r="E625" s="24" t="n">
        <v>9430</v>
      </c>
      <c r="F625" s="24" t="n">
        <v>10230</v>
      </c>
      <c r="G625" s="24" t="n">
        <v>11460</v>
      </c>
      <c r="H625" s="24" t="n">
        <f aca="false">INDEX('SOC Summary'!$K$3:$K$774,MATCH($A625,'SOC Summary'!$A$3:$A$774,0))</f>
        <v>12090</v>
      </c>
      <c r="I625" s="24" t="n">
        <f aca="false">IF(ISNUMBER(E625),H625-E625,"")</f>
        <v>2660</v>
      </c>
      <c r="J625" s="31" t="n">
        <f aca="false">IF(AND(ISNUMBER(E625),E625&gt;0),(H625-E625)/E625,"")</f>
        <v>0.282078472958643</v>
      </c>
      <c r="K625" s="24" t="n">
        <f aca="false">IF(ISNUMBER(G625),H625-G625,"")</f>
        <v>630</v>
      </c>
      <c r="L625" s="31" t="n">
        <f aca="false">IF(AND(ISNUMBER(G625),G625&gt;0),(H625-G625)/G625,"")</f>
        <v>0.0549738219895288</v>
      </c>
      <c r="M625" s="0" t="str">
        <f aca="false">INDEX('SOC Summary'!$L$3:$L$774,MATCH($A625,'SOC Summary'!$A$3:$A$774,0))</f>
        <v>High</v>
      </c>
      <c r="X625" s="26" t="n">
        <f aca="false">_xlfn.RANK.AVG(D625,$D$5:$D$776,1)</f>
        <v>683.5</v>
      </c>
      <c r="Y625" s="26" t="n">
        <f aca="false">IF(L625="","",_xlfn.RANK.AVG(L625,$L$5:$L$776,1))</f>
        <v>621</v>
      </c>
    </row>
    <row r="626" customFormat="false" ht="15" hidden="false" customHeight="true" outlineLevel="0" collapsed="false">
      <c r="A626" s="0" t="s">
        <v>1393</v>
      </c>
      <c r="B626" s="0" t="str">
        <f aca="false">IFERROR(INDEX('BLS OEWS May2025'!$B$3:$B$1396,MATCH($A626,'BLS OEWS May2025'!$A$3:$A$1396,0)),"")</f>
        <v>Animal Control Workers</v>
      </c>
      <c r="C626" s="0" t="str">
        <f aca="false">INDEX('SOC Summary'!$D$3:$D$774,MATCH($A626,'SOC Summary'!$A$3:$A$774,0))</f>
        <v>Services and other</v>
      </c>
      <c r="D626" s="27" t="n">
        <f aca="false">INDEX('SOC Summary'!$H$3:$H$774,MATCH($A626,'SOC Summary'!$A$3:$A$774,0))</f>
        <v>0.35</v>
      </c>
      <c r="E626" s="24" t="n">
        <v>11490</v>
      </c>
      <c r="F626" s="24" t="n">
        <v>11600</v>
      </c>
      <c r="G626" s="24" t="n">
        <v>11790</v>
      </c>
      <c r="H626" s="24" t="n">
        <f aca="false">INDEX('SOC Summary'!$K$3:$K$774,MATCH($A626,'SOC Summary'!$A$3:$A$774,0))</f>
        <v>12070</v>
      </c>
      <c r="I626" s="24" t="n">
        <f aca="false">IF(ISNUMBER(E626),H626-E626,"")</f>
        <v>580</v>
      </c>
      <c r="J626" s="31" t="n">
        <f aca="false">IF(AND(ISNUMBER(E626),E626&gt;0),(H626-E626)/E626,"")</f>
        <v>0.0504786771105309</v>
      </c>
      <c r="K626" s="24" t="n">
        <f aca="false">IF(ISNUMBER(G626),H626-G626,"")</f>
        <v>280</v>
      </c>
      <c r="L626" s="31" t="n">
        <f aca="false">IF(AND(ISNUMBER(G626),G626&gt;0),(H626-G626)/G626,"")</f>
        <v>0.0237489397794741</v>
      </c>
      <c r="M626" s="0" t="str">
        <f aca="false">INDEX('SOC Summary'!$L$3:$L$774,MATCH($A626,'SOC Summary'!$A$3:$A$774,0))</f>
        <v>Elevated</v>
      </c>
      <c r="X626" s="26" t="n">
        <f aca="false">_xlfn.RANK.AVG(D626,$D$5:$D$776,1)</f>
        <v>465.5</v>
      </c>
      <c r="Y626" s="26" t="n">
        <f aca="false">IF(L626="","",_xlfn.RANK.AVG(L626,$L$5:$L$776,1))</f>
        <v>487</v>
      </c>
    </row>
    <row r="627" customFormat="false" ht="15" hidden="false" customHeight="true" outlineLevel="0" collapsed="false">
      <c r="A627" s="0" t="s">
        <v>1749</v>
      </c>
      <c r="B627" s="0" t="str">
        <f aca="false">IFERROR(INDEX('BLS OEWS May2025'!$B$3:$B$1396,MATCH($A627,'BLS OEWS May2025'!$A$3:$A$1396,0)),"")</f>
        <v>Credit Authorizers, Checkers, and Clerks</v>
      </c>
      <c r="C627" s="0" t="str">
        <f aca="false">INDEX('SOC Summary'!$D$3:$D$774,MATCH($A627,'SOC Summary'!$A$3:$A$774,0))</f>
        <v>Office support</v>
      </c>
      <c r="D627" s="27" t="n">
        <f aca="false">INDEX('SOC Summary'!$H$3:$H$774,MATCH($A627,'SOC Summary'!$A$3:$A$774,0))</f>
        <v>0.63</v>
      </c>
      <c r="E627" s="24" t="n">
        <v>16290</v>
      </c>
      <c r="F627" s="24" t="n">
        <v>14290</v>
      </c>
      <c r="G627" s="24" t="n">
        <v>11960</v>
      </c>
      <c r="H627" s="24" t="n">
        <f aca="false">INDEX('SOC Summary'!$K$3:$K$774,MATCH($A627,'SOC Summary'!$A$3:$A$774,0))</f>
        <v>12030</v>
      </c>
      <c r="I627" s="24" t="n">
        <f aca="false">IF(ISNUMBER(E627),H627-E627,"")</f>
        <v>-4260</v>
      </c>
      <c r="J627" s="31" t="n">
        <f aca="false">IF(AND(ISNUMBER(E627),E627&gt;0),(H627-E627)/E627,"")</f>
        <v>-0.261510128913444</v>
      </c>
      <c r="K627" s="24" t="n">
        <f aca="false">IF(ISNUMBER(G627),H627-G627,"")</f>
        <v>70</v>
      </c>
      <c r="L627" s="31" t="n">
        <f aca="false">IF(AND(ISNUMBER(G627),G627&gt;0),(H627-G627)/G627,"")</f>
        <v>0.00585284280936455</v>
      </c>
      <c r="M627" s="0" t="str">
        <f aca="false">INDEX('SOC Summary'!$L$3:$L$774,MATCH($A627,'SOC Summary'!$A$3:$A$774,0))</f>
        <v>High</v>
      </c>
      <c r="X627" s="26" t="n">
        <f aca="false">_xlfn.RANK.AVG(D627,$D$5:$D$776,1)</f>
        <v>739.5</v>
      </c>
      <c r="Y627" s="26" t="n">
        <f aca="false">IF(L627="","",_xlfn.RANK.AVG(L627,$L$5:$L$776,1))</f>
        <v>389</v>
      </c>
    </row>
    <row r="628" customFormat="false" ht="15" hidden="false" customHeight="true" outlineLevel="0" collapsed="false">
      <c r="A628" s="0" t="s">
        <v>844</v>
      </c>
      <c r="B628" s="0" t="str">
        <f aca="false">IFERROR(INDEX('BLS OEWS May2025'!$B$3:$B$1396,MATCH($A628,'BLS OEWS May2025'!$A$3:$A$1396,0)),"")</f>
        <v>Sociology Teachers, Postsecondary</v>
      </c>
      <c r="C628" s="0" t="str">
        <f aca="false">INDEX('SOC Summary'!$D$3:$D$774,MATCH($A628,'SOC Summary'!$A$3:$A$774,0))</f>
        <v>Educational instruction</v>
      </c>
      <c r="D628" s="27" t="n">
        <f aca="false">INDEX('SOC Summary'!$H$3:$H$774,MATCH($A628,'SOC Summary'!$A$3:$A$774,0))</f>
        <v>0.42</v>
      </c>
      <c r="E628" s="24" t="n">
        <v>12030</v>
      </c>
      <c r="F628" s="24" t="n">
        <v>12870</v>
      </c>
      <c r="G628" s="24" t="n">
        <v>12380</v>
      </c>
      <c r="H628" s="24" t="n">
        <f aca="false">INDEX('SOC Summary'!$K$3:$K$774,MATCH($A628,'SOC Summary'!$A$3:$A$774,0))</f>
        <v>11850</v>
      </c>
      <c r="I628" s="24" t="n">
        <f aca="false">IF(ISNUMBER(E628),H628-E628,"")</f>
        <v>-180</v>
      </c>
      <c r="J628" s="31" t="n">
        <f aca="false">IF(AND(ISNUMBER(E628),E628&gt;0),(H628-E628)/E628,"")</f>
        <v>-0.0149625935162095</v>
      </c>
      <c r="K628" s="24" t="n">
        <f aca="false">IF(ISNUMBER(G628),H628-G628,"")</f>
        <v>-530</v>
      </c>
      <c r="L628" s="31" t="n">
        <f aca="false">IF(AND(ISNUMBER(G628),G628&gt;0),(H628-G628)/G628,"")</f>
        <v>-0.04281098546042</v>
      </c>
      <c r="M628" s="0" t="str">
        <f aca="false">INDEX('SOC Summary'!$L$3:$L$774,MATCH($A628,'SOC Summary'!$A$3:$A$774,0))</f>
        <v>Elevated</v>
      </c>
      <c r="X628" s="26" t="n">
        <f aca="false">_xlfn.RANK.AVG(D628,$D$5:$D$776,1)</f>
        <v>552.5</v>
      </c>
      <c r="Y628" s="26" t="n">
        <f aca="false">IF(L628="","",_xlfn.RANK.AVG(L628,$L$5:$L$776,1))</f>
        <v>186</v>
      </c>
    </row>
    <row r="629" customFormat="false" ht="15" hidden="false" customHeight="true" outlineLevel="0" collapsed="false">
      <c r="A629" s="0" t="s">
        <v>836</v>
      </c>
      <c r="B629" s="0" t="str">
        <f aca="false">IFERROR(INDEX('BLS OEWS May2025'!$B$3:$B$1396,MATCH($A629,'BLS OEWS May2025'!$A$3:$A$1396,0)),"")</f>
        <v>Economics Teachers, Postsecondary</v>
      </c>
      <c r="C629" s="0" t="str">
        <f aca="false">INDEX('SOC Summary'!$D$3:$D$774,MATCH($A629,'SOC Summary'!$A$3:$A$774,0))</f>
        <v>Educational instruction</v>
      </c>
      <c r="D629" s="27" t="n">
        <f aca="false">INDEX('SOC Summary'!$H$3:$H$774,MATCH($A629,'SOC Summary'!$A$3:$A$774,0))</f>
        <v>0.48</v>
      </c>
      <c r="E629" s="24" t="n">
        <v>11640</v>
      </c>
      <c r="F629" s="24" t="n">
        <v>12210</v>
      </c>
      <c r="G629" s="24" t="n">
        <v>12420</v>
      </c>
      <c r="H629" s="24" t="n">
        <f aca="false">INDEX('SOC Summary'!$K$3:$K$774,MATCH($A629,'SOC Summary'!$A$3:$A$774,0))</f>
        <v>11560</v>
      </c>
      <c r="I629" s="24" t="n">
        <f aca="false">IF(ISNUMBER(E629),H629-E629,"")</f>
        <v>-80</v>
      </c>
      <c r="J629" s="31" t="n">
        <f aca="false">IF(AND(ISNUMBER(E629),E629&gt;0),(H629-E629)/E629,"")</f>
        <v>-0.00687285223367698</v>
      </c>
      <c r="K629" s="24" t="n">
        <f aca="false">IF(ISNUMBER(G629),H629-G629,"")</f>
        <v>-860</v>
      </c>
      <c r="L629" s="31" t="n">
        <f aca="false">IF(AND(ISNUMBER(G629),G629&gt;0),(H629-G629)/G629,"")</f>
        <v>-0.0692431561996779</v>
      </c>
      <c r="M629" s="0" t="str">
        <f aca="false">INDEX('SOC Summary'!$L$3:$L$774,MATCH($A629,'SOC Summary'!$A$3:$A$774,0))</f>
        <v>Elevated</v>
      </c>
      <c r="X629" s="26" t="n">
        <f aca="false">_xlfn.RANK.AVG(D629,$D$5:$D$776,1)</f>
        <v>633.5</v>
      </c>
      <c r="Y629" s="26" t="n">
        <f aca="false">IF(L629="","",_xlfn.RANK.AVG(L629,$L$5:$L$776,1))</f>
        <v>121</v>
      </c>
    </row>
    <row r="630" customFormat="false" ht="15" hidden="false" customHeight="true" outlineLevel="0" collapsed="false">
      <c r="A630" s="0" t="s">
        <v>307</v>
      </c>
      <c r="B630" s="0" t="str">
        <f aca="false">IFERROR(INDEX('BLS OEWS May2025'!$B$3:$B$1396,MATCH($A630,'BLS OEWS May2025'!$A$3:$A$1396,0)),"")</f>
        <v>Insurance Appraisers, Auto Damage</v>
      </c>
      <c r="C630" s="0" t="str">
        <f aca="false">INDEX('SOC Summary'!$D$3:$D$774,MATCH($A630,'SOC Summary'!$A$3:$A$774,0))</f>
        <v>Business and finance</v>
      </c>
      <c r="D630" s="27" t="n">
        <f aca="false">INDEX('SOC Summary'!$H$3:$H$774,MATCH($A630,'SOC Summary'!$A$3:$A$774,0))</f>
        <v>0.37</v>
      </c>
      <c r="E630" s="24" t="n">
        <v>11430</v>
      </c>
      <c r="F630" s="24" t="n">
        <v>8670</v>
      </c>
      <c r="G630" s="24" t="n">
        <v>7790</v>
      </c>
      <c r="H630" s="24" t="n">
        <f aca="false">INDEX('SOC Summary'!$K$3:$K$774,MATCH($A630,'SOC Summary'!$A$3:$A$774,0))</f>
        <v>11560</v>
      </c>
      <c r="I630" s="24" t="n">
        <f aca="false">IF(ISNUMBER(E630),H630-E630,"")</f>
        <v>130</v>
      </c>
      <c r="J630" s="31" t="n">
        <f aca="false">IF(AND(ISNUMBER(E630),E630&gt;0),(H630-E630)/E630,"")</f>
        <v>0.0113735783027122</v>
      </c>
      <c r="K630" s="24" t="n">
        <f aca="false">IF(ISNUMBER(G630),H630-G630,"")</f>
        <v>3770</v>
      </c>
      <c r="L630" s="31" t="n">
        <f aca="false">IF(AND(ISNUMBER(G630),G630&gt;0),(H630-G630)/G630,"")</f>
        <v>0.48395378690629</v>
      </c>
      <c r="M630" s="0" t="str">
        <f aca="false">INDEX('SOC Summary'!$L$3:$L$774,MATCH($A630,'SOC Summary'!$A$3:$A$774,0))</f>
        <v>Elevated</v>
      </c>
      <c r="X630" s="26" t="n">
        <f aca="false">_xlfn.RANK.AVG(D630,$D$5:$D$776,1)</f>
        <v>482.5</v>
      </c>
      <c r="Y630" s="26" t="n">
        <f aca="false">IF(L630="","",_xlfn.RANK.AVG(L630,$L$5:$L$776,1))</f>
        <v>771</v>
      </c>
    </row>
    <row r="631" customFormat="false" ht="15" hidden="false" customHeight="true" outlineLevel="0" collapsed="false">
      <c r="A631" s="0" t="s">
        <v>2522</v>
      </c>
      <c r="B631" s="0" t="str">
        <f aca="false">IFERROR(INDEX('BLS OEWS May2025'!$B$3:$B$1396,MATCH($A631,'BLS OEWS May2025'!$A$3:$A$1396,0)),"")</f>
        <v>Adhesive Bonding Machine Operators and Tenders</v>
      </c>
      <c r="C631" s="0" t="str">
        <f aca="false">INDEX('SOC Summary'!$D$3:$D$774,MATCH($A631,'SOC Summary'!$A$3:$A$774,0))</f>
        <v>Production, construction and transportation</v>
      </c>
      <c r="D631" s="27" t="n">
        <f aca="false">INDEX('SOC Summary'!$H$3:$H$774,MATCH($A631,'SOC Summary'!$A$3:$A$774,0))</f>
        <v>0.06</v>
      </c>
      <c r="E631" s="24" t="n">
        <v>11320</v>
      </c>
      <c r="F631" s="24" t="n">
        <v>12510</v>
      </c>
      <c r="G631" s="24" t="n">
        <v>12170</v>
      </c>
      <c r="H631" s="24" t="n">
        <f aca="false">INDEX('SOC Summary'!$K$3:$K$774,MATCH($A631,'SOC Summary'!$A$3:$A$774,0))</f>
        <v>11500</v>
      </c>
      <c r="I631" s="24" t="n">
        <f aca="false">IF(ISNUMBER(E631),H631-E631,"")</f>
        <v>180</v>
      </c>
      <c r="J631" s="31" t="n">
        <f aca="false">IF(AND(ISNUMBER(E631),E631&gt;0),(H631-E631)/E631,"")</f>
        <v>0.0159010600706714</v>
      </c>
      <c r="K631" s="24" t="n">
        <f aca="false">IF(ISNUMBER(G631),H631-G631,"")</f>
        <v>-670</v>
      </c>
      <c r="L631" s="31" t="n">
        <f aca="false">IF(AND(ISNUMBER(G631),G631&gt;0),(H631-G631)/G631,"")</f>
        <v>-0.0550534100246508</v>
      </c>
      <c r="M631" s="0" t="str">
        <f aca="false">INDEX('SOC Summary'!$L$3:$L$774,MATCH($A631,'SOC Summary'!$A$3:$A$774,0))</f>
        <v>Low</v>
      </c>
      <c r="X631" s="26" t="n">
        <f aca="false">_xlfn.RANK.AVG(D631,$D$5:$D$776,1)</f>
        <v>118</v>
      </c>
      <c r="Y631" s="26" t="n">
        <f aca="false">IF(L631="","",_xlfn.RANK.AVG(L631,$L$5:$L$776,1))</f>
        <v>159</v>
      </c>
    </row>
    <row r="632" customFormat="false" ht="15" hidden="false" customHeight="true" outlineLevel="0" collapsed="false">
      <c r="A632" s="0" t="s">
        <v>1175</v>
      </c>
      <c r="B632" s="0" t="str">
        <f aca="false">IFERROR(INDEX('BLS OEWS May2025'!$B$3:$B$1396,MATCH($A632,'BLS OEWS May2025'!$A$3:$A$1396,0)),"")</f>
        <v>Dermatologists</v>
      </c>
      <c r="C632" s="0" t="str">
        <f aca="false">INDEX('SOC Summary'!$D$3:$D$774,MATCH($A632,'SOC Summary'!$A$3:$A$774,0))</f>
        <v>Health care</v>
      </c>
      <c r="D632" s="27" t="n">
        <f aca="false">INDEX('SOC Summary'!$H$3:$H$774,MATCH($A632,'SOC Summary'!$A$3:$A$774,0))</f>
        <v>0.28</v>
      </c>
      <c r="E632" s="24" t="n">
        <v>11640</v>
      </c>
      <c r="F632" s="24" t="n">
        <v>12040</v>
      </c>
      <c r="G632" s="24" t="n">
        <v>10080</v>
      </c>
      <c r="H632" s="24" t="n">
        <f aca="false">INDEX('SOC Summary'!$K$3:$K$774,MATCH($A632,'SOC Summary'!$A$3:$A$774,0))</f>
        <v>11370</v>
      </c>
      <c r="I632" s="24" t="n">
        <f aca="false">IF(ISNUMBER(E632),H632-E632,"")</f>
        <v>-270</v>
      </c>
      <c r="J632" s="31" t="n">
        <f aca="false">IF(AND(ISNUMBER(E632),E632&gt;0),(H632-E632)/E632,"")</f>
        <v>-0.0231958762886598</v>
      </c>
      <c r="K632" s="24" t="n">
        <f aca="false">IF(ISNUMBER(G632),H632-G632,"")</f>
        <v>1290</v>
      </c>
      <c r="L632" s="31" t="n">
        <f aca="false">IF(AND(ISNUMBER(G632),G632&gt;0),(H632-G632)/G632,"")</f>
        <v>0.12797619047619</v>
      </c>
      <c r="M632" s="0" t="str">
        <f aca="false">INDEX('SOC Summary'!$L$3:$L$774,MATCH($A632,'SOC Summary'!$A$3:$A$774,0))</f>
        <v>Moderate</v>
      </c>
      <c r="X632" s="26" t="n">
        <f aca="false">_xlfn.RANK.AVG(D632,$D$5:$D$776,1)</f>
        <v>397.5</v>
      </c>
      <c r="Y632" s="26" t="n">
        <f aca="false">IF(L632="","",_xlfn.RANK.AVG(L632,$L$5:$L$776,1))</f>
        <v>733</v>
      </c>
    </row>
    <row r="633" customFormat="false" ht="15" hidden="false" customHeight="true" outlineLevel="0" collapsed="false">
      <c r="A633" s="0" t="s">
        <v>834</v>
      </c>
      <c r="B633" s="0" t="str">
        <f aca="false">IFERROR(INDEX('BLS OEWS May2025'!$B$3:$B$1396,MATCH($A633,'BLS OEWS May2025'!$A$3:$A$1396,0)),"")</f>
        <v>Area, Ethnic, and Cultural Studies Teachers, Postsecondary</v>
      </c>
      <c r="C633" s="0" t="str">
        <f aca="false">INDEX('SOC Summary'!$D$3:$D$774,MATCH($A633,'SOC Summary'!$A$3:$A$774,0))</f>
        <v>Educational instruction</v>
      </c>
      <c r="D633" s="27" t="n">
        <f aca="false">INDEX('SOC Summary'!$H$3:$H$774,MATCH($A633,'SOC Summary'!$A$3:$A$774,0))</f>
        <v>0.42</v>
      </c>
      <c r="E633" s="24" t="n">
        <v>9340</v>
      </c>
      <c r="F633" s="24" t="n">
        <v>11570</v>
      </c>
      <c r="G633" s="24" t="n">
        <v>11430</v>
      </c>
      <c r="H633" s="24" t="n">
        <f aca="false">INDEX('SOC Summary'!$K$3:$K$774,MATCH($A633,'SOC Summary'!$A$3:$A$774,0))</f>
        <v>11300</v>
      </c>
      <c r="I633" s="24" t="n">
        <f aca="false">IF(ISNUMBER(E633),H633-E633,"")</f>
        <v>1960</v>
      </c>
      <c r="J633" s="31" t="n">
        <f aca="false">IF(AND(ISNUMBER(E633),E633&gt;0),(H633-E633)/E633,"")</f>
        <v>0.209850107066381</v>
      </c>
      <c r="K633" s="24" t="n">
        <f aca="false">IF(ISNUMBER(G633),H633-G633,"")</f>
        <v>-130</v>
      </c>
      <c r="L633" s="31" t="n">
        <f aca="false">IF(AND(ISNUMBER(G633),G633&gt;0),(H633-G633)/G633,"")</f>
        <v>-0.0113735783027122</v>
      </c>
      <c r="M633" s="0" t="str">
        <f aca="false">INDEX('SOC Summary'!$L$3:$L$774,MATCH($A633,'SOC Summary'!$A$3:$A$774,0))</f>
        <v>Elevated</v>
      </c>
      <c r="X633" s="26" t="n">
        <f aca="false">_xlfn.RANK.AVG(D633,$D$5:$D$776,1)</f>
        <v>552.5</v>
      </c>
      <c r="Y633" s="26" t="n">
        <f aca="false">IF(L633="","",_xlfn.RANK.AVG(L633,$L$5:$L$776,1))</f>
        <v>313</v>
      </c>
    </row>
    <row r="634" customFormat="false" ht="15" hidden="false" customHeight="true" outlineLevel="0" collapsed="false">
      <c r="A634" s="0" t="s">
        <v>546</v>
      </c>
      <c r="B634" s="0" t="str">
        <f aca="false">IFERROR(INDEX('BLS OEWS May2025'!$B$3:$B$1396,MATCH($A634,'BLS OEWS May2025'!$A$3:$A$1396,0)),"")</f>
        <v>Aerospace Engineering and Operations Technologists and Technicians</v>
      </c>
      <c r="C634" s="0" t="str">
        <f aca="false">INDEX('SOC Summary'!$D$3:$D$774,MATCH($A634,'SOC Summary'!$A$3:$A$774,0))</f>
        <v>Engineering</v>
      </c>
      <c r="D634" s="27" t="n">
        <f aca="false">INDEX('SOC Summary'!$H$3:$H$774,MATCH($A634,'SOC Summary'!$A$3:$A$774,0))</f>
        <v>0.17</v>
      </c>
      <c r="E634" s="24" t="n">
        <v>9750</v>
      </c>
      <c r="F634" s="24" t="n">
        <v>10640</v>
      </c>
      <c r="G634" s="24" t="n">
        <v>9060</v>
      </c>
      <c r="H634" s="24" t="n">
        <f aca="false">INDEX('SOC Summary'!$K$3:$K$774,MATCH($A634,'SOC Summary'!$A$3:$A$774,0))</f>
        <v>11280</v>
      </c>
      <c r="I634" s="24" t="n">
        <f aca="false">IF(ISNUMBER(E634),H634-E634,"")</f>
        <v>1530</v>
      </c>
      <c r="J634" s="31" t="n">
        <f aca="false">IF(AND(ISNUMBER(E634),E634&gt;0),(H634-E634)/E634,"")</f>
        <v>0.156923076923077</v>
      </c>
      <c r="K634" s="24" t="n">
        <f aca="false">IF(ISNUMBER(G634),H634-G634,"")</f>
        <v>2220</v>
      </c>
      <c r="L634" s="31" t="n">
        <f aca="false">IF(AND(ISNUMBER(G634),G634&gt;0),(H634-G634)/G634,"")</f>
        <v>0.245033112582781</v>
      </c>
      <c r="M634" s="0" t="str">
        <f aca="false">INDEX('SOC Summary'!$L$3:$L$774,MATCH($A634,'SOC Summary'!$A$3:$A$774,0))</f>
        <v>Low</v>
      </c>
      <c r="X634" s="26" t="n">
        <f aca="false">_xlfn.RANK.AVG(D634,$D$5:$D$776,1)</f>
        <v>276</v>
      </c>
      <c r="Y634" s="26" t="n">
        <f aca="false">IF(L634="","",_xlfn.RANK.AVG(L634,$L$5:$L$776,1))</f>
        <v>765</v>
      </c>
    </row>
    <row r="635" customFormat="false" ht="15" hidden="false" customHeight="true" outlineLevel="0" collapsed="false">
      <c r="A635" s="0" t="s">
        <v>2495</v>
      </c>
      <c r="B635" s="0" t="str">
        <f aca="false">IFERROR(INDEX('BLS OEWS May2025'!$B$3:$B$1396,MATCH($A635,'BLS OEWS May2025'!$A$3:$A$1396,0)),"")</f>
        <v>Medical Appliance Technicians</v>
      </c>
      <c r="C635" s="0" t="str">
        <f aca="false">INDEX('SOC Summary'!$D$3:$D$774,MATCH($A635,'SOC Summary'!$A$3:$A$774,0))</f>
        <v>Production, construction and transportation</v>
      </c>
      <c r="D635" s="27" t="n">
        <f aca="false">INDEX('SOC Summary'!$H$3:$H$774,MATCH($A635,'SOC Summary'!$A$3:$A$774,0))</f>
        <v>0.07</v>
      </c>
      <c r="E635" s="24" t="n">
        <v>15680</v>
      </c>
      <c r="F635" s="24" t="n">
        <v>12550</v>
      </c>
      <c r="G635" s="24" t="n">
        <v>11490</v>
      </c>
      <c r="H635" s="24" t="n">
        <f aca="false">INDEX('SOC Summary'!$K$3:$K$774,MATCH($A635,'SOC Summary'!$A$3:$A$774,0))</f>
        <v>11280</v>
      </c>
      <c r="I635" s="24" t="n">
        <f aca="false">IF(ISNUMBER(E635),H635-E635,"")</f>
        <v>-4400</v>
      </c>
      <c r="J635" s="31" t="n">
        <f aca="false">IF(AND(ISNUMBER(E635),E635&gt;0),(H635-E635)/E635,"")</f>
        <v>-0.280612244897959</v>
      </c>
      <c r="K635" s="24" t="n">
        <f aca="false">IF(ISNUMBER(G635),H635-G635,"")</f>
        <v>-210</v>
      </c>
      <c r="L635" s="31" t="n">
        <f aca="false">IF(AND(ISNUMBER(G635),G635&gt;0),(H635-G635)/G635,"")</f>
        <v>-0.0182767624020888</v>
      </c>
      <c r="M635" s="0" t="str">
        <f aca="false">INDEX('SOC Summary'!$L$3:$L$774,MATCH($A635,'SOC Summary'!$A$3:$A$774,0))</f>
        <v>Low</v>
      </c>
      <c r="X635" s="26" t="n">
        <f aca="false">_xlfn.RANK.AVG(D635,$D$5:$D$776,1)</f>
        <v>131.5</v>
      </c>
      <c r="Y635" s="26" t="n">
        <f aca="false">IF(L635="","",_xlfn.RANK.AVG(L635,$L$5:$L$776,1))</f>
        <v>288</v>
      </c>
    </row>
    <row r="636" customFormat="false" ht="15" hidden="false" customHeight="true" outlineLevel="0" collapsed="false">
      <c r="A636" s="0" t="s">
        <v>1266</v>
      </c>
      <c r="B636" s="0" t="str">
        <f aca="false">IFERROR(INDEX('BLS OEWS May2025'!$B$3:$B$1396,MATCH($A636,'BLS OEWS May2025'!$A$3:$A$1396,0)),"")</f>
        <v>Hearing Aid Specialists</v>
      </c>
      <c r="C636" s="0" t="str">
        <f aca="false">INDEX('SOC Summary'!$D$3:$D$774,MATCH($A636,'SOC Summary'!$A$3:$A$774,0))</f>
        <v>Health care</v>
      </c>
      <c r="D636" s="27" t="n">
        <f aca="false">INDEX('SOC Summary'!$H$3:$H$774,MATCH($A636,'SOC Summary'!$A$3:$A$774,0))</f>
        <v>0.04</v>
      </c>
      <c r="E636" s="24" t="n">
        <v>10080</v>
      </c>
      <c r="F636" s="24" t="n">
        <v>10250</v>
      </c>
      <c r="G636" s="24" t="n">
        <v>10580</v>
      </c>
      <c r="H636" s="24" t="n">
        <f aca="false">INDEX('SOC Summary'!$K$3:$K$774,MATCH($A636,'SOC Summary'!$A$3:$A$774,0))</f>
        <v>11270</v>
      </c>
      <c r="I636" s="24" t="n">
        <f aca="false">IF(ISNUMBER(E636),H636-E636,"")</f>
        <v>1190</v>
      </c>
      <c r="J636" s="31" t="n">
        <f aca="false">IF(AND(ISNUMBER(E636),E636&gt;0),(H636-E636)/E636,"")</f>
        <v>0.118055555555556</v>
      </c>
      <c r="K636" s="24" t="n">
        <f aca="false">IF(ISNUMBER(G636),H636-G636,"")</f>
        <v>690</v>
      </c>
      <c r="L636" s="31" t="n">
        <f aca="false">IF(AND(ISNUMBER(G636),G636&gt;0),(H636-G636)/G636,"")</f>
        <v>0.0652173913043478</v>
      </c>
      <c r="M636" s="0" t="str">
        <f aca="false">INDEX('SOC Summary'!$L$3:$L$774,MATCH($A636,'SOC Summary'!$A$3:$A$774,0))</f>
        <v>Low</v>
      </c>
      <c r="X636" s="26" t="n">
        <f aca="false">_xlfn.RANK.AVG(D636,$D$5:$D$776,1)</f>
        <v>93</v>
      </c>
      <c r="Y636" s="26" t="n">
        <f aca="false">IF(L636="","",_xlfn.RANK.AVG(L636,$L$5:$L$776,1))</f>
        <v>652</v>
      </c>
    </row>
    <row r="637" customFormat="false" ht="15" hidden="false" customHeight="true" outlineLevel="0" collapsed="false">
      <c r="A637" s="0" t="s">
        <v>988</v>
      </c>
      <c r="B637" s="0" t="str">
        <f aca="false">IFERROR(INDEX('BLS OEWS May2025'!$B$3:$B$1396,MATCH($A637,'BLS OEWS May2025'!$A$3:$A$1396,0)),"")</f>
        <v>Fine Artists, Including Painters, Sculptors, and Illustrators</v>
      </c>
      <c r="C637" s="0" t="str">
        <f aca="false">INDEX('SOC Summary'!$D$3:$D$774,MATCH($A637,'SOC Summary'!$A$3:$A$774,0))</f>
        <v>Arts, sports and media</v>
      </c>
      <c r="D637" s="27" t="n">
        <f aca="false">INDEX('SOC Summary'!$H$3:$H$774,MATCH($A637,'SOC Summary'!$A$3:$A$774,0))</f>
        <v>0.12</v>
      </c>
      <c r="E637" s="24" t="n">
        <v>12080</v>
      </c>
      <c r="F637" s="24" t="n">
        <v>10910</v>
      </c>
      <c r="G637" s="24" t="n">
        <v>10000</v>
      </c>
      <c r="H637" s="24" t="n">
        <f aca="false">INDEX('SOC Summary'!$K$3:$K$774,MATCH($A637,'SOC Summary'!$A$3:$A$774,0))</f>
        <v>11220</v>
      </c>
      <c r="I637" s="24" t="n">
        <f aca="false">IF(ISNUMBER(E637),H637-E637,"")</f>
        <v>-860</v>
      </c>
      <c r="J637" s="31" t="n">
        <f aca="false">IF(AND(ISNUMBER(E637),E637&gt;0),(H637-E637)/E637,"")</f>
        <v>-0.0711920529801325</v>
      </c>
      <c r="K637" s="24" t="n">
        <f aca="false">IF(ISNUMBER(G637),H637-G637,"")</f>
        <v>1220</v>
      </c>
      <c r="L637" s="31" t="n">
        <f aca="false">IF(AND(ISNUMBER(G637),G637&gt;0),(H637-G637)/G637,"")</f>
        <v>0.122</v>
      </c>
      <c r="M637" s="0" t="str">
        <f aca="false">INDEX('SOC Summary'!$L$3:$L$774,MATCH($A637,'SOC Summary'!$A$3:$A$774,0))</f>
        <v>Low</v>
      </c>
      <c r="X637" s="26" t="n">
        <f aca="false">_xlfn.RANK.AVG(D637,$D$5:$D$776,1)</f>
        <v>207</v>
      </c>
      <c r="Y637" s="26" t="n">
        <f aca="false">IF(L637="","",_xlfn.RANK.AVG(L637,$L$5:$L$776,1))</f>
        <v>730</v>
      </c>
    </row>
    <row r="638" customFormat="false" ht="15" hidden="false" customHeight="true" outlineLevel="0" collapsed="false">
      <c r="A638" s="0" t="s">
        <v>2105</v>
      </c>
      <c r="B638" s="0" t="str">
        <f aca="false">IFERROR(INDEX('BLS OEWS May2025'!$B$3:$B$1396,MATCH($A638,'BLS OEWS May2025'!$A$3:$A$1396,0)),"")</f>
        <v>Radio, Cellular, and Tower Equipment Installers and Repairers</v>
      </c>
      <c r="C638" s="0" t="str">
        <f aca="false">INDEX('SOC Summary'!$D$3:$D$774,MATCH($A638,'SOC Summary'!$A$3:$A$774,0))</f>
        <v>Services and other</v>
      </c>
      <c r="D638" s="27" t="n">
        <f aca="false">INDEX('SOC Summary'!$H$3:$H$774,MATCH($A638,'SOC Summary'!$A$3:$A$774,0))</f>
        <v>0.07</v>
      </c>
      <c r="E638" s="24" t="n">
        <v>13020</v>
      </c>
      <c r="F638" s="24" t="n">
        <v>11810</v>
      </c>
      <c r="G638" s="24" t="n">
        <v>11400</v>
      </c>
      <c r="H638" s="24" t="n">
        <f aca="false">INDEX('SOC Summary'!$K$3:$K$774,MATCH($A638,'SOC Summary'!$A$3:$A$774,0))</f>
        <v>11140</v>
      </c>
      <c r="I638" s="24" t="n">
        <f aca="false">IF(ISNUMBER(E638),H638-E638,"")</f>
        <v>-1880</v>
      </c>
      <c r="J638" s="31" t="n">
        <f aca="false">IF(AND(ISNUMBER(E638),E638&gt;0),(H638-E638)/E638,"")</f>
        <v>-0.144393241167435</v>
      </c>
      <c r="K638" s="24" t="n">
        <f aca="false">IF(ISNUMBER(G638),H638-G638,"")</f>
        <v>-260</v>
      </c>
      <c r="L638" s="31" t="n">
        <f aca="false">IF(AND(ISNUMBER(G638),G638&gt;0),(H638-G638)/G638,"")</f>
        <v>-0.0228070175438597</v>
      </c>
      <c r="M638" s="0" t="str">
        <f aca="false">INDEX('SOC Summary'!$L$3:$L$774,MATCH($A638,'SOC Summary'!$A$3:$A$774,0))</f>
        <v>Low</v>
      </c>
      <c r="X638" s="26" t="n">
        <f aca="false">_xlfn.RANK.AVG(D638,$D$5:$D$776,1)</f>
        <v>131.5</v>
      </c>
      <c r="Y638" s="26" t="n">
        <f aca="false">IF(L638="","",_xlfn.RANK.AVG(L638,$L$5:$L$776,1))</f>
        <v>261</v>
      </c>
    </row>
    <row r="639" customFormat="false" ht="15" hidden="false" customHeight="true" outlineLevel="0" collapsed="false">
      <c r="A639" s="0" t="s">
        <v>1189</v>
      </c>
      <c r="B639" s="0" t="str">
        <f aca="false">IFERROR(INDEX('BLS OEWS May2025'!$B$3:$B$1396,MATCH($A639,'BLS OEWS May2025'!$A$3:$A$1396,0)),"")</f>
        <v>Physicians, Pathologists</v>
      </c>
      <c r="C639" s="0" t="str">
        <f aca="false">INDEX('SOC Summary'!$D$3:$D$774,MATCH($A639,'SOC Summary'!$A$3:$A$774,0))</f>
        <v>Health care</v>
      </c>
      <c r="D639" s="27" t="n">
        <f aca="false">INDEX('SOC Summary'!$H$3:$H$774,MATCH($A639,'SOC Summary'!$A$3:$A$774,0))</f>
        <v>0.38</v>
      </c>
      <c r="E639" s="24" t="n">
        <v>12320</v>
      </c>
      <c r="F639" s="24" t="n">
        <v>11020</v>
      </c>
      <c r="G639" s="24" t="n">
        <v>11800</v>
      </c>
      <c r="H639" s="24" t="n">
        <f aca="false">INDEX('SOC Summary'!$K$3:$K$774,MATCH($A639,'SOC Summary'!$A$3:$A$774,0))</f>
        <v>11110</v>
      </c>
      <c r="I639" s="24" t="n">
        <f aca="false">IF(ISNUMBER(E639),H639-E639,"")</f>
        <v>-1210</v>
      </c>
      <c r="J639" s="31" t="n">
        <f aca="false">IF(AND(ISNUMBER(E639),E639&gt;0),(H639-E639)/E639,"")</f>
        <v>-0.0982142857142857</v>
      </c>
      <c r="K639" s="24" t="n">
        <f aca="false">IF(ISNUMBER(G639),H639-G639,"")</f>
        <v>-690</v>
      </c>
      <c r="L639" s="31" t="n">
        <f aca="false">IF(AND(ISNUMBER(G639),G639&gt;0),(H639-G639)/G639,"")</f>
        <v>-0.0584745762711864</v>
      </c>
      <c r="M639" s="0" t="str">
        <f aca="false">INDEX('SOC Summary'!$L$3:$L$774,MATCH($A639,'SOC Summary'!$A$3:$A$774,0))</f>
        <v>Elevated</v>
      </c>
      <c r="X639" s="26" t="n">
        <f aca="false">_xlfn.RANK.AVG(D639,$D$5:$D$776,1)</f>
        <v>492.5</v>
      </c>
      <c r="Y639" s="26" t="n">
        <f aca="false">IF(L639="","",_xlfn.RANK.AVG(L639,$L$5:$L$776,1))</f>
        <v>149</v>
      </c>
    </row>
    <row r="640" customFormat="false" ht="15" hidden="false" customHeight="true" outlineLevel="0" collapsed="false">
      <c r="A640" s="0" t="s">
        <v>2698</v>
      </c>
      <c r="B640" s="0" t="str">
        <f aca="false">IFERROR(INDEX('BLS OEWS May2025'!$B$3:$B$1396,MATCH($A640,'BLS OEWS May2025'!$A$3:$A$1396,0)),"")</f>
        <v>Tank Car, Truck, and Ship Loaders</v>
      </c>
      <c r="C640" s="0" t="str">
        <f aca="false">INDEX('SOC Summary'!$D$3:$D$774,MATCH($A640,'SOC Summary'!$A$3:$A$774,0))</f>
        <v>Production, construction and transportation</v>
      </c>
      <c r="D640" s="27" t="n">
        <f aca="false">INDEX('SOC Summary'!$H$3:$H$774,MATCH($A640,'SOC Summary'!$A$3:$A$774,0))</f>
        <v>0.05</v>
      </c>
      <c r="E640" s="24" t="n">
        <v>12470</v>
      </c>
      <c r="F640" s="24" t="n">
        <v>11400</v>
      </c>
      <c r="G640" s="24" t="n">
        <v>10920</v>
      </c>
      <c r="H640" s="24" t="n">
        <f aca="false">INDEX('SOC Summary'!$K$3:$K$774,MATCH($A640,'SOC Summary'!$A$3:$A$774,0))</f>
        <v>10700</v>
      </c>
      <c r="I640" s="24" t="n">
        <f aca="false">IF(ISNUMBER(E640),H640-E640,"")</f>
        <v>-1770</v>
      </c>
      <c r="J640" s="31" t="n">
        <f aca="false">IF(AND(ISNUMBER(E640),E640&gt;0),(H640-E640)/E640,"")</f>
        <v>-0.141940657578188</v>
      </c>
      <c r="K640" s="24" t="n">
        <f aca="false">IF(ISNUMBER(G640),H640-G640,"")</f>
        <v>-220</v>
      </c>
      <c r="L640" s="31" t="n">
        <f aca="false">IF(AND(ISNUMBER(G640),G640&gt;0),(H640-G640)/G640,"")</f>
        <v>-0.0201465201465201</v>
      </c>
      <c r="M640" s="0" t="str">
        <f aca="false">INDEX('SOC Summary'!$L$3:$L$774,MATCH($A640,'SOC Summary'!$A$3:$A$774,0))</f>
        <v>Low</v>
      </c>
      <c r="X640" s="26" t="n">
        <f aca="false">_xlfn.RANK.AVG(D640,$D$5:$D$776,1)</f>
        <v>106.5</v>
      </c>
      <c r="Y640" s="26" t="n">
        <f aca="false">IF(L640="","",_xlfn.RANK.AVG(L640,$L$5:$L$776,1))</f>
        <v>278</v>
      </c>
    </row>
    <row r="641" customFormat="false" ht="15" hidden="false" customHeight="true" outlineLevel="0" collapsed="false">
      <c r="A641" s="0" t="s">
        <v>1008</v>
      </c>
      <c r="B641" s="0" t="str">
        <f aca="false">IFERROR(INDEX('BLS OEWS May2025'!$B$3:$B$1396,MATCH($A641,'BLS OEWS May2025'!$A$3:$A$1396,0)),"")</f>
        <v>Set and Exhibit Designers</v>
      </c>
      <c r="C641" s="0" t="str">
        <f aca="false">INDEX('SOC Summary'!$D$3:$D$774,MATCH($A641,'SOC Summary'!$A$3:$A$774,0))</f>
        <v>Arts, sports and media</v>
      </c>
      <c r="D641" s="27" t="n">
        <f aca="false">INDEX('SOC Summary'!$H$3:$H$774,MATCH($A641,'SOC Summary'!$A$3:$A$774,0))</f>
        <v>0.19</v>
      </c>
      <c r="E641" s="24" t="n">
        <v>9490</v>
      </c>
      <c r="F641" s="24" t="n">
        <v>10090</v>
      </c>
      <c r="G641" s="24" t="n">
        <v>10850</v>
      </c>
      <c r="H641" s="24" t="n">
        <f aca="false">INDEX('SOC Summary'!$K$3:$K$774,MATCH($A641,'SOC Summary'!$A$3:$A$774,0))</f>
        <v>10630</v>
      </c>
      <c r="I641" s="24" t="n">
        <f aca="false">IF(ISNUMBER(E641),H641-E641,"")</f>
        <v>1140</v>
      </c>
      <c r="J641" s="31" t="n">
        <f aca="false">IF(AND(ISNUMBER(E641),E641&gt;0),(H641-E641)/E641,"")</f>
        <v>0.120126448893572</v>
      </c>
      <c r="K641" s="24" t="n">
        <f aca="false">IF(ISNUMBER(G641),H641-G641,"")</f>
        <v>-220</v>
      </c>
      <c r="L641" s="31" t="n">
        <f aca="false">IF(AND(ISNUMBER(G641),G641&gt;0),(H641-G641)/G641,"")</f>
        <v>-0.0202764976958525</v>
      </c>
      <c r="M641" s="0" t="str">
        <f aca="false">INDEX('SOC Summary'!$L$3:$L$774,MATCH($A641,'SOC Summary'!$A$3:$A$774,0))</f>
        <v>Low</v>
      </c>
      <c r="X641" s="26" t="n">
        <f aca="false">_xlfn.RANK.AVG(D641,$D$5:$D$776,1)</f>
        <v>301</v>
      </c>
      <c r="Y641" s="26" t="n">
        <f aca="false">IF(L641="","",_xlfn.RANK.AVG(L641,$L$5:$L$776,1))</f>
        <v>277</v>
      </c>
    </row>
    <row r="642" customFormat="false" ht="15" hidden="false" customHeight="true" outlineLevel="0" collapsed="false">
      <c r="A642" s="0" t="s">
        <v>1183</v>
      </c>
      <c r="B642" s="0" t="str">
        <f aca="false">IFERROR(INDEX('BLS OEWS May2025'!$B$3:$B$1396,MATCH($A642,'BLS OEWS May2025'!$A$3:$A$1396,0)),"")</f>
        <v>Neurologists</v>
      </c>
      <c r="C642" s="0" t="str">
        <f aca="false">INDEX('SOC Summary'!$D$3:$D$774,MATCH($A642,'SOC Summary'!$A$3:$A$774,0))</f>
        <v>Health care</v>
      </c>
      <c r="D642" s="27" t="n">
        <f aca="false">INDEX('SOC Summary'!$H$3:$H$774,MATCH($A642,'SOC Summary'!$A$3:$A$774,0))</f>
        <v>0.42</v>
      </c>
      <c r="E642" s="24" t="n">
        <v>11340</v>
      </c>
      <c r="F642" s="24" t="n">
        <v>9350</v>
      </c>
      <c r="G642" s="24" t="n">
        <v>7700</v>
      </c>
      <c r="H642" s="24" t="n">
        <f aca="false">INDEX('SOC Summary'!$K$3:$K$774,MATCH($A642,'SOC Summary'!$A$3:$A$774,0))</f>
        <v>10590</v>
      </c>
      <c r="I642" s="24" t="n">
        <f aca="false">IF(ISNUMBER(E642),H642-E642,"")</f>
        <v>-750</v>
      </c>
      <c r="J642" s="31" t="n">
        <f aca="false">IF(AND(ISNUMBER(E642),E642&gt;0),(H642-E642)/E642,"")</f>
        <v>-0.0661375661375661</v>
      </c>
      <c r="K642" s="24" t="n">
        <f aca="false">IF(ISNUMBER(G642),H642-G642,"")</f>
        <v>2890</v>
      </c>
      <c r="L642" s="31" t="n">
        <f aca="false">IF(AND(ISNUMBER(G642),G642&gt;0),(H642-G642)/G642,"")</f>
        <v>0.375324675324675</v>
      </c>
      <c r="M642" s="0" t="str">
        <f aca="false">INDEX('SOC Summary'!$L$3:$L$774,MATCH($A642,'SOC Summary'!$A$3:$A$774,0))</f>
        <v>Elevated</v>
      </c>
      <c r="X642" s="26" t="n">
        <f aca="false">_xlfn.RANK.AVG(D642,$D$5:$D$776,1)</f>
        <v>552.5</v>
      </c>
      <c r="Y642" s="26" t="n">
        <f aca="false">IF(L642="","",_xlfn.RANK.AVG(L642,$L$5:$L$776,1))</f>
        <v>768</v>
      </c>
    </row>
    <row r="643" customFormat="false" ht="15" hidden="false" customHeight="true" outlineLevel="0" collapsed="false">
      <c r="A643" s="0" t="s">
        <v>2053</v>
      </c>
      <c r="B643" s="0" t="str">
        <f aca="false">IFERROR(INDEX('BLS OEWS May2025'!$B$3:$B$1396,MATCH($A643,'BLS OEWS May2025'!$A$3:$A$1396,0)),"")</f>
        <v>Derrick Operators, Oil and Gas</v>
      </c>
      <c r="C643" s="0" t="str">
        <f aca="false">INDEX('SOC Summary'!$D$3:$D$774,MATCH($A643,'SOC Summary'!$A$3:$A$774,0))</f>
        <v>Production, construction and transportation</v>
      </c>
      <c r="D643" s="27" t="n">
        <f aca="false">INDEX('SOC Summary'!$H$3:$H$774,MATCH($A643,'SOC Summary'!$A$3:$A$774,0))</f>
        <v>0.07</v>
      </c>
      <c r="E643" s="24" t="n">
        <v>10950</v>
      </c>
      <c r="F643" s="24" t="n">
        <v>11510</v>
      </c>
      <c r="G643" s="24" t="n">
        <v>11040</v>
      </c>
      <c r="H643" s="24" t="n">
        <f aca="false">INDEX('SOC Summary'!$K$3:$K$774,MATCH($A643,'SOC Summary'!$A$3:$A$774,0))</f>
        <v>10590</v>
      </c>
      <c r="I643" s="24" t="n">
        <f aca="false">IF(ISNUMBER(E643),H643-E643,"")</f>
        <v>-360</v>
      </c>
      <c r="J643" s="31" t="n">
        <f aca="false">IF(AND(ISNUMBER(E643),E643&gt;0),(H643-E643)/E643,"")</f>
        <v>-0.0328767123287671</v>
      </c>
      <c r="K643" s="24" t="n">
        <f aca="false">IF(ISNUMBER(G643),H643-G643,"")</f>
        <v>-450</v>
      </c>
      <c r="L643" s="31" t="n">
        <f aca="false">IF(AND(ISNUMBER(G643),G643&gt;0),(H643-G643)/G643,"")</f>
        <v>-0.0407608695652174</v>
      </c>
      <c r="M643" s="0" t="str">
        <f aca="false">INDEX('SOC Summary'!$L$3:$L$774,MATCH($A643,'SOC Summary'!$A$3:$A$774,0))</f>
        <v>Low</v>
      </c>
      <c r="X643" s="26" t="n">
        <f aca="false">_xlfn.RANK.AVG(D643,$D$5:$D$776,1)</f>
        <v>131.5</v>
      </c>
      <c r="Y643" s="26" t="n">
        <f aca="false">IF(L643="","",_xlfn.RANK.AVG(L643,$L$5:$L$776,1))</f>
        <v>193</v>
      </c>
    </row>
    <row r="644" customFormat="false" ht="15" hidden="false" customHeight="true" outlineLevel="0" collapsed="false">
      <c r="A644" s="0" t="s">
        <v>2469</v>
      </c>
      <c r="B644" s="0" t="str">
        <f aca="false">IFERROR(INDEX('BLS OEWS May2025'!$B$3:$B$1396,MATCH($A644,'BLS OEWS May2025'!$A$3:$A$1396,0)),"")</f>
        <v>Grinding and Polishing Workers, Hand</v>
      </c>
      <c r="C644" s="0" t="str">
        <f aca="false">INDEX('SOC Summary'!$D$3:$D$774,MATCH($A644,'SOC Summary'!$A$3:$A$774,0))</f>
        <v>Production, construction and transportation</v>
      </c>
      <c r="D644" s="27" t="n">
        <f aca="false">INDEX('SOC Summary'!$H$3:$H$774,MATCH($A644,'SOC Summary'!$A$3:$A$774,0))</f>
        <v>0.05</v>
      </c>
      <c r="E644" s="24" t="n">
        <v>14190</v>
      </c>
      <c r="F644" s="24" t="n">
        <v>12290</v>
      </c>
      <c r="G644" s="24" t="n">
        <v>11850</v>
      </c>
      <c r="H644" s="24" t="n">
        <f aca="false">INDEX('SOC Summary'!$K$3:$K$774,MATCH($A644,'SOC Summary'!$A$3:$A$774,0))</f>
        <v>10510</v>
      </c>
      <c r="I644" s="24" t="n">
        <f aca="false">IF(ISNUMBER(E644),H644-E644,"")</f>
        <v>-3680</v>
      </c>
      <c r="J644" s="31" t="n">
        <f aca="false">IF(AND(ISNUMBER(E644),E644&gt;0),(H644-E644)/E644,"")</f>
        <v>-0.259337561663143</v>
      </c>
      <c r="K644" s="24" t="n">
        <f aca="false">IF(ISNUMBER(G644),H644-G644,"")</f>
        <v>-1340</v>
      </c>
      <c r="L644" s="31" t="n">
        <f aca="false">IF(AND(ISNUMBER(G644),G644&gt;0),(H644-G644)/G644,"")</f>
        <v>-0.113080168776371</v>
      </c>
      <c r="M644" s="0" t="str">
        <f aca="false">INDEX('SOC Summary'!$L$3:$L$774,MATCH($A644,'SOC Summary'!$A$3:$A$774,0))</f>
        <v>Low</v>
      </c>
      <c r="X644" s="26" t="n">
        <f aca="false">_xlfn.RANK.AVG(D644,$D$5:$D$776,1)</f>
        <v>106.5</v>
      </c>
      <c r="Y644" s="26" t="n">
        <f aca="false">IF(L644="","",_xlfn.RANK.AVG(L644,$L$5:$L$776,1))</f>
        <v>59</v>
      </c>
    </row>
    <row r="645" customFormat="false" ht="15" hidden="false" customHeight="true" outlineLevel="0" collapsed="false">
      <c r="A645" s="0" t="s">
        <v>288</v>
      </c>
      <c r="B645" s="0" t="str">
        <f aca="false">IFERROR(INDEX('BLS OEWS May2025'!$B$3:$B$1396,MATCH($A645,'BLS OEWS May2025'!$A$3:$A$1396,0)),"")</f>
        <v>Personal Service Managers, All Other</v>
      </c>
      <c r="C645" s="0" t="str">
        <f aca="false">INDEX('SOC Summary'!$D$3:$D$774,MATCH($A645,'SOC Summary'!$A$3:$A$774,0))</f>
        <v>Management</v>
      </c>
      <c r="D645" s="27" t="n">
        <f aca="false">INDEX('SOC Summary'!$H$3:$H$774,MATCH($A645,'SOC Summary'!$A$3:$A$774,0))</f>
        <v>0.52</v>
      </c>
      <c r="E645" s="24" t="n">
        <v>8840</v>
      </c>
      <c r="F645" s="24" t="n">
        <v>11170</v>
      </c>
      <c r="G645" s="24" t="n">
        <v>10490</v>
      </c>
      <c r="H645" s="24" t="n">
        <f aca="false">INDEX('SOC Summary'!$K$3:$K$774,MATCH($A645,'SOC Summary'!$A$3:$A$774,0))</f>
        <v>10450</v>
      </c>
      <c r="I645" s="24" t="n">
        <f aca="false">IF(ISNUMBER(E645),H645-E645,"")</f>
        <v>1610</v>
      </c>
      <c r="J645" s="31" t="n">
        <f aca="false">IF(AND(ISNUMBER(E645),E645&gt;0),(H645-E645)/E645,"")</f>
        <v>0.182126696832579</v>
      </c>
      <c r="K645" s="24" t="n">
        <f aca="false">IF(ISNUMBER(G645),H645-G645,"")</f>
        <v>-40</v>
      </c>
      <c r="L645" s="31" t="n">
        <f aca="false">IF(AND(ISNUMBER(G645),G645&gt;0),(H645-G645)/G645,"")</f>
        <v>-0.00381315538608198</v>
      </c>
      <c r="M645" s="0" t="str">
        <f aca="false">INDEX('SOC Summary'!$L$3:$L$774,MATCH($A645,'SOC Summary'!$A$3:$A$774,0))</f>
        <v>High</v>
      </c>
      <c r="X645" s="26" t="n">
        <f aca="false">_xlfn.RANK.AVG(D645,$D$5:$D$776,1)</f>
        <v>669</v>
      </c>
      <c r="Y645" s="26" t="n">
        <f aca="false">IF(L645="","",_xlfn.RANK.AVG(L645,$L$5:$L$776,1))</f>
        <v>343</v>
      </c>
    </row>
    <row r="646" customFormat="false" ht="15" hidden="false" customHeight="true" outlineLevel="0" collapsed="false">
      <c r="A646" s="0" t="s">
        <v>593</v>
      </c>
      <c r="B646" s="0" t="str">
        <f aca="false">IFERROR(INDEX('BLS OEWS May2025'!$B$3:$B$1396,MATCH($A646,'BLS OEWS May2025'!$A$3:$A$1396,0)),"")</f>
        <v>Foresters</v>
      </c>
      <c r="C646" s="0" t="str">
        <f aca="false">INDEX('SOC Summary'!$D$3:$D$774,MATCH($A646,'SOC Summary'!$A$3:$A$774,0))</f>
        <v>Life, physical, and social science</v>
      </c>
      <c r="D646" s="27" t="n">
        <f aca="false">INDEX('SOC Summary'!$H$3:$H$774,MATCH($A646,'SOC Summary'!$A$3:$A$774,0))</f>
        <v>0.4</v>
      </c>
      <c r="E646" s="24" t="n">
        <v>9430</v>
      </c>
      <c r="F646" s="24" t="n">
        <v>9450</v>
      </c>
      <c r="G646" s="24" t="n">
        <v>9650</v>
      </c>
      <c r="H646" s="24" t="n">
        <f aca="false">INDEX('SOC Summary'!$K$3:$K$774,MATCH($A646,'SOC Summary'!$A$3:$A$774,0))</f>
        <v>10430</v>
      </c>
      <c r="I646" s="24" t="n">
        <f aca="false">IF(ISNUMBER(E646),H646-E646,"")</f>
        <v>1000</v>
      </c>
      <c r="J646" s="31" t="n">
        <f aca="false">IF(AND(ISNUMBER(E646),E646&gt;0),(H646-E646)/E646,"")</f>
        <v>0.106044538706257</v>
      </c>
      <c r="K646" s="24" t="n">
        <f aca="false">IF(ISNUMBER(G646),H646-G646,"")</f>
        <v>780</v>
      </c>
      <c r="L646" s="31" t="n">
        <f aca="false">IF(AND(ISNUMBER(G646),G646&gt;0),(H646-G646)/G646,"")</f>
        <v>0.0808290155440415</v>
      </c>
      <c r="M646" s="0" t="str">
        <f aca="false">INDEX('SOC Summary'!$L$3:$L$774,MATCH($A646,'SOC Summary'!$A$3:$A$774,0))</f>
        <v>Elevated</v>
      </c>
      <c r="X646" s="26" t="n">
        <f aca="false">_xlfn.RANK.AVG(D646,$D$5:$D$776,1)</f>
        <v>521</v>
      </c>
      <c r="Y646" s="26" t="n">
        <f aca="false">IF(L646="","",_xlfn.RANK.AVG(L646,$L$5:$L$776,1))</f>
        <v>690</v>
      </c>
    </row>
    <row r="647" customFormat="false" ht="15" hidden="false" customHeight="true" outlineLevel="0" collapsed="false">
      <c r="A647" s="0" t="s">
        <v>2610</v>
      </c>
      <c r="B647" s="0" t="str">
        <f aca="false">IFERROR(INDEX('BLS OEWS May2025'!$B$3:$B$1396,MATCH($A647,'BLS OEWS May2025'!$A$3:$A$1396,0)),"")</f>
        <v>Subway and Streetcar Operators</v>
      </c>
      <c r="C647" s="0" t="str">
        <f aca="false">INDEX('SOC Summary'!$D$3:$D$774,MATCH($A647,'SOC Summary'!$A$3:$A$774,0))</f>
        <v>Production, construction and transportation</v>
      </c>
      <c r="D647" s="27" t="n">
        <f aca="false">INDEX('SOC Summary'!$H$3:$H$774,MATCH($A647,'SOC Summary'!$A$3:$A$774,0))</f>
        <v>0.24</v>
      </c>
      <c r="E647" s="24" t="n">
        <v>9120</v>
      </c>
      <c r="F647" s="24" t="n">
        <v>14860</v>
      </c>
      <c r="G647" s="24" t="n">
        <v>9200</v>
      </c>
      <c r="H647" s="24" t="n">
        <f aca="false">INDEX('SOC Summary'!$K$3:$K$774,MATCH($A647,'SOC Summary'!$A$3:$A$774,0))</f>
        <v>10200</v>
      </c>
      <c r="I647" s="24" t="n">
        <f aca="false">IF(ISNUMBER(E647),H647-E647,"")</f>
        <v>1080</v>
      </c>
      <c r="J647" s="31" t="n">
        <f aca="false">IF(AND(ISNUMBER(E647),E647&gt;0),(H647-E647)/E647,"")</f>
        <v>0.118421052631579</v>
      </c>
      <c r="K647" s="24" t="n">
        <f aca="false">IF(ISNUMBER(G647),H647-G647,"")</f>
        <v>1000</v>
      </c>
      <c r="L647" s="31" t="n">
        <f aca="false">IF(AND(ISNUMBER(G647),G647&gt;0),(H647-G647)/G647,"")</f>
        <v>0.108695652173913</v>
      </c>
      <c r="M647" s="0" t="str">
        <f aca="false">INDEX('SOC Summary'!$L$3:$L$774,MATCH($A647,'SOC Summary'!$A$3:$A$774,0))</f>
        <v>Moderate</v>
      </c>
      <c r="X647" s="26" t="n">
        <f aca="false">_xlfn.RANK.AVG(D647,$D$5:$D$776,1)</f>
        <v>358.5</v>
      </c>
      <c r="Y647" s="26" t="n">
        <f aca="false">IF(L647="","",_xlfn.RANK.AVG(L647,$L$5:$L$776,1))</f>
        <v>721</v>
      </c>
    </row>
    <row r="648" customFormat="false" ht="15" hidden="false" customHeight="true" outlineLevel="0" collapsed="false">
      <c r="A648" s="0" t="s">
        <v>1922</v>
      </c>
      <c r="B648" s="0" t="str">
        <f aca="false">IFERROR(INDEX('BLS OEWS May2025'!$B$3:$B$1396,MATCH($A648,'BLS OEWS May2025'!$A$3:$A$1396,0)),"")</f>
        <v>Boilermakers</v>
      </c>
      <c r="C648" s="0" t="str">
        <f aca="false">INDEX('SOC Summary'!$D$3:$D$774,MATCH($A648,'SOC Summary'!$A$3:$A$774,0))</f>
        <v>Production, construction and transportation</v>
      </c>
      <c r="D648" s="27" t="n">
        <f aca="false">INDEX('SOC Summary'!$H$3:$H$774,MATCH($A648,'SOC Summary'!$A$3:$A$774,0))</f>
        <v>0</v>
      </c>
      <c r="E648" s="24" t="n">
        <v>13570</v>
      </c>
      <c r="F648" s="24" t="n">
        <v>11130</v>
      </c>
      <c r="G648" s="24" t="n">
        <v>10170</v>
      </c>
      <c r="H648" s="24" t="n">
        <f aca="false">INDEX('SOC Summary'!$K$3:$K$774,MATCH($A648,'SOC Summary'!$A$3:$A$774,0))</f>
        <v>10190</v>
      </c>
      <c r="I648" s="24" t="n">
        <f aca="false">IF(ISNUMBER(E648),H648-E648,"")</f>
        <v>-3380</v>
      </c>
      <c r="J648" s="31" t="n">
        <f aca="false">IF(AND(ISNUMBER(E648),E648&gt;0),(H648-E648)/E648,"")</f>
        <v>-0.249078850405306</v>
      </c>
      <c r="K648" s="24" t="n">
        <f aca="false">IF(ISNUMBER(G648),H648-G648,"")</f>
        <v>20</v>
      </c>
      <c r="L648" s="31" t="n">
        <f aca="false">IF(AND(ISNUMBER(G648),G648&gt;0),(H648-G648)/G648,"")</f>
        <v>0.00196656833824975</v>
      </c>
      <c r="M648" s="0" t="str">
        <f aca="false">INDEX('SOC Summary'!$L$3:$L$774,MATCH($A648,'SOC Summary'!$A$3:$A$774,0))</f>
        <v>Low</v>
      </c>
      <c r="X648" s="26" t="n">
        <f aca="false">_xlfn.RANK.AVG(D648,$D$5:$D$776,1)</f>
        <v>28.5</v>
      </c>
      <c r="Y648" s="26" t="n">
        <f aca="false">IF(L648="","",_xlfn.RANK.AVG(L648,$L$5:$L$776,1))</f>
        <v>366</v>
      </c>
    </row>
    <row r="649" customFormat="false" ht="15" hidden="false" customHeight="true" outlineLevel="0" collapsed="false">
      <c r="A649" s="0" t="s">
        <v>615</v>
      </c>
      <c r="B649" s="0" t="str">
        <f aca="false">IFERROR(INDEX('BLS OEWS May2025'!$B$3:$B$1396,MATCH($A649,'BLS OEWS May2025'!$A$3:$A$1396,0)),"")</f>
        <v>Atmospheric and Space Scientists</v>
      </c>
      <c r="C649" s="0" t="str">
        <f aca="false">INDEX('SOC Summary'!$D$3:$D$774,MATCH($A649,'SOC Summary'!$A$3:$A$774,0))</f>
        <v>Life, physical, and social science</v>
      </c>
      <c r="D649" s="27" t="n">
        <f aca="false">INDEX('SOC Summary'!$H$3:$H$774,MATCH($A649,'SOC Summary'!$A$3:$A$774,0))</f>
        <v>0.54</v>
      </c>
      <c r="E649" s="24" t="n">
        <v>9900</v>
      </c>
      <c r="F649" s="24" t="n">
        <v>9310</v>
      </c>
      <c r="G649" s="24" t="n">
        <v>8780</v>
      </c>
      <c r="H649" s="24" t="n">
        <f aca="false">INDEX('SOC Summary'!$K$3:$K$774,MATCH($A649,'SOC Summary'!$A$3:$A$774,0))</f>
        <v>10000</v>
      </c>
      <c r="I649" s="24" t="n">
        <f aca="false">IF(ISNUMBER(E649),H649-E649,"")</f>
        <v>100</v>
      </c>
      <c r="J649" s="31" t="n">
        <f aca="false">IF(AND(ISNUMBER(E649),E649&gt;0),(H649-E649)/E649,"")</f>
        <v>0.0101010101010101</v>
      </c>
      <c r="K649" s="24" t="n">
        <f aca="false">IF(ISNUMBER(G649),H649-G649,"")</f>
        <v>1220</v>
      </c>
      <c r="L649" s="31" t="n">
        <f aca="false">IF(AND(ISNUMBER(G649),G649&gt;0),(H649-G649)/G649,"")</f>
        <v>0.138952164009112</v>
      </c>
      <c r="M649" s="0" t="str">
        <f aca="false">INDEX('SOC Summary'!$L$3:$L$774,MATCH($A649,'SOC Summary'!$A$3:$A$774,0))</f>
        <v>High</v>
      </c>
      <c r="X649" s="26" t="n">
        <f aca="false">_xlfn.RANK.AVG(D649,$D$5:$D$776,1)</f>
        <v>683.5</v>
      </c>
      <c r="Y649" s="26" t="n">
        <f aca="false">IF(L649="","",_xlfn.RANK.AVG(L649,$L$5:$L$776,1))</f>
        <v>742</v>
      </c>
    </row>
    <row r="650" customFormat="false" ht="15" hidden="false" customHeight="true" outlineLevel="0" collapsed="false">
      <c r="A650" s="0" t="s">
        <v>2214</v>
      </c>
      <c r="B650" s="0" t="str">
        <f aca="false">IFERROR(INDEX('BLS OEWS May2025'!$B$3:$B$1396,MATCH($A650,'BLS OEWS May2025'!$A$3:$A$1396,0)),"")</f>
        <v>Wind Turbine Service Technicians</v>
      </c>
      <c r="C650" s="0" t="str">
        <f aca="false">INDEX('SOC Summary'!$D$3:$D$774,MATCH($A650,'SOC Summary'!$A$3:$A$774,0))</f>
        <v>Services and other</v>
      </c>
      <c r="D650" s="27" t="n">
        <f aca="false">INDEX('SOC Summary'!$H$3:$H$774,MATCH($A650,'SOC Summary'!$A$3:$A$774,0))</f>
        <v>0.19</v>
      </c>
      <c r="E650" s="24" t="n">
        <v>9830</v>
      </c>
      <c r="F650" s="24" t="n">
        <v>9800</v>
      </c>
      <c r="G650" s="24" t="n">
        <v>11220</v>
      </c>
      <c r="H650" s="24" t="n">
        <f aca="false">INDEX('SOC Summary'!$K$3:$K$774,MATCH($A650,'SOC Summary'!$A$3:$A$774,0))</f>
        <v>9980</v>
      </c>
      <c r="I650" s="24" t="n">
        <f aca="false">IF(ISNUMBER(E650),H650-E650,"")</f>
        <v>150</v>
      </c>
      <c r="J650" s="31" t="n">
        <f aca="false">IF(AND(ISNUMBER(E650),E650&gt;0),(H650-E650)/E650,"")</f>
        <v>0.0152594099694812</v>
      </c>
      <c r="K650" s="24" t="n">
        <f aca="false">IF(ISNUMBER(G650),H650-G650,"")</f>
        <v>-1240</v>
      </c>
      <c r="L650" s="31" t="n">
        <f aca="false">IF(AND(ISNUMBER(G650),G650&gt;0),(H650-G650)/G650,"")</f>
        <v>-0.110516934046346</v>
      </c>
      <c r="M650" s="0" t="str">
        <f aca="false">INDEX('SOC Summary'!$L$3:$L$774,MATCH($A650,'SOC Summary'!$A$3:$A$774,0))</f>
        <v>Low</v>
      </c>
      <c r="X650" s="26" t="n">
        <f aca="false">_xlfn.RANK.AVG(D650,$D$5:$D$776,1)</f>
        <v>301</v>
      </c>
      <c r="Y650" s="26" t="n">
        <f aca="false">IF(L650="","",_xlfn.RANK.AVG(L650,$L$5:$L$776,1))</f>
        <v>64</v>
      </c>
    </row>
    <row r="651" customFormat="false" ht="15" hidden="false" customHeight="true" outlineLevel="0" collapsed="false">
      <c r="A651" s="0" t="s">
        <v>822</v>
      </c>
      <c r="B651" s="0" t="str">
        <f aca="false">IFERROR(INDEX('BLS OEWS May2025'!$B$3:$B$1396,MATCH($A651,'BLS OEWS May2025'!$A$3:$A$1396,0)),"")</f>
        <v>Atmospheric, Earth, Marine, and Space Sciences Teachers, Postsecondary</v>
      </c>
      <c r="C651" s="0" t="str">
        <f aca="false">INDEX('SOC Summary'!$D$3:$D$774,MATCH($A651,'SOC Summary'!$A$3:$A$774,0))</f>
        <v>Educational instruction</v>
      </c>
      <c r="D651" s="27" t="n">
        <f aca="false">INDEX('SOC Summary'!$H$3:$H$774,MATCH($A651,'SOC Summary'!$A$3:$A$774,0))</f>
        <v>0.48</v>
      </c>
      <c r="E651" s="24" t="n">
        <v>11150</v>
      </c>
      <c r="F651" s="24" t="n">
        <v>11770</v>
      </c>
      <c r="G651" s="24" t="n">
        <v>11480</v>
      </c>
      <c r="H651" s="24" t="n">
        <f aca="false">INDEX('SOC Summary'!$K$3:$K$774,MATCH($A651,'SOC Summary'!$A$3:$A$774,0))</f>
        <v>9900</v>
      </c>
      <c r="I651" s="24" t="n">
        <f aca="false">IF(ISNUMBER(E651),H651-E651,"")</f>
        <v>-1250</v>
      </c>
      <c r="J651" s="31" t="n">
        <f aca="false">IF(AND(ISNUMBER(E651),E651&gt;0),(H651-E651)/E651,"")</f>
        <v>-0.112107623318386</v>
      </c>
      <c r="K651" s="24" t="n">
        <f aca="false">IF(ISNUMBER(G651),H651-G651,"")</f>
        <v>-1580</v>
      </c>
      <c r="L651" s="31" t="n">
        <f aca="false">IF(AND(ISNUMBER(G651),G651&gt;0),(H651-G651)/G651,"")</f>
        <v>-0.137630662020906</v>
      </c>
      <c r="M651" s="0" t="str">
        <f aca="false">INDEX('SOC Summary'!$L$3:$L$774,MATCH($A651,'SOC Summary'!$A$3:$A$774,0))</f>
        <v>Elevated</v>
      </c>
      <c r="X651" s="26" t="n">
        <f aca="false">_xlfn.RANK.AVG(D651,$D$5:$D$776,1)</f>
        <v>633.5</v>
      </c>
      <c r="Y651" s="26" t="n">
        <f aca="false">IF(L651="","",_xlfn.RANK.AVG(L651,$L$5:$L$776,1))</f>
        <v>37</v>
      </c>
    </row>
    <row r="652" customFormat="false" ht="15" hidden="false" customHeight="true" outlineLevel="0" collapsed="false">
      <c r="A652" s="0" t="s">
        <v>2689</v>
      </c>
      <c r="B652" s="0" t="str">
        <f aca="false">IFERROR(INDEX('BLS OEWS May2025'!$B$3:$B$1396,MATCH($A652,'BLS OEWS May2025'!$A$3:$A$1396,0)),"")</f>
        <v>Pump Operators, Except Wellhead Pumpers</v>
      </c>
      <c r="C652" s="0" t="str">
        <f aca="false">INDEX('SOC Summary'!$D$3:$D$774,MATCH($A652,'SOC Summary'!$A$3:$A$774,0))</f>
        <v>Production, construction and transportation</v>
      </c>
      <c r="D652" s="27" t="n">
        <f aca="false">INDEX('SOC Summary'!$H$3:$H$774,MATCH($A652,'SOC Summary'!$A$3:$A$774,0))</f>
        <v>0.11</v>
      </c>
      <c r="E652" s="24" t="n">
        <v>10870</v>
      </c>
      <c r="F652" s="24" t="n">
        <v>11570</v>
      </c>
      <c r="G652" s="24" t="n">
        <v>12600</v>
      </c>
      <c r="H652" s="24" t="n">
        <f aca="false">INDEX('SOC Summary'!$K$3:$K$774,MATCH($A652,'SOC Summary'!$A$3:$A$774,0))</f>
        <v>9780</v>
      </c>
      <c r="I652" s="24" t="n">
        <f aca="false">IF(ISNUMBER(E652),H652-E652,"")</f>
        <v>-1090</v>
      </c>
      <c r="J652" s="31" t="n">
        <f aca="false">IF(AND(ISNUMBER(E652),E652&gt;0),(H652-E652)/E652,"")</f>
        <v>-0.100275988960442</v>
      </c>
      <c r="K652" s="24" t="n">
        <f aca="false">IF(ISNUMBER(G652),H652-G652,"")</f>
        <v>-2820</v>
      </c>
      <c r="L652" s="31" t="n">
        <f aca="false">IF(AND(ISNUMBER(G652),G652&gt;0),(H652-G652)/G652,"")</f>
        <v>-0.223809523809524</v>
      </c>
      <c r="M652" s="0" t="str">
        <f aca="false">INDEX('SOC Summary'!$L$3:$L$774,MATCH($A652,'SOC Summary'!$A$3:$A$774,0))</f>
        <v>Low</v>
      </c>
      <c r="X652" s="26" t="n">
        <f aca="false">_xlfn.RANK.AVG(D652,$D$5:$D$776,1)</f>
        <v>190</v>
      </c>
      <c r="Y652" s="26" t="n">
        <f aca="false">IF(L652="","",_xlfn.RANK.AVG(L652,$L$5:$L$776,1))</f>
        <v>13</v>
      </c>
    </row>
    <row r="653" customFormat="false" ht="15" hidden="false" customHeight="true" outlineLevel="0" collapsed="false">
      <c r="A653" s="0" t="s">
        <v>2546</v>
      </c>
      <c r="B653" s="0" t="str">
        <f aca="false">IFERROR(INDEX('BLS OEWS May2025'!$B$3:$B$1396,MATCH($A653,'BLS OEWS May2025'!$A$3:$A$1396,0)),"")</f>
        <v>Aircraft Cargo Handling Supervisors</v>
      </c>
      <c r="C653" s="0" t="str">
        <f aca="false">INDEX('SOC Summary'!$D$3:$D$774,MATCH($A653,'SOC Summary'!$A$3:$A$774,0))</f>
        <v>Production, construction and transportation</v>
      </c>
      <c r="D653" s="27" t="n">
        <f aca="false">INDEX('SOC Summary'!$H$3:$H$774,MATCH($A653,'SOC Summary'!$A$3:$A$774,0))</f>
        <v>0.26</v>
      </c>
      <c r="E653" s="24" t="n">
        <v>7950</v>
      </c>
      <c r="F653" s="24" t="n">
        <v>9020</v>
      </c>
      <c r="G653" s="24" t="n">
        <v>10160</v>
      </c>
      <c r="H653" s="24" t="n">
        <f aca="false">INDEX('SOC Summary'!$K$3:$K$774,MATCH($A653,'SOC Summary'!$A$3:$A$774,0))</f>
        <v>9760</v>
      </c>
      <c r="I653" s="24" t="n">
        <f aca="false">IF(ISNUMBER(E653),H653-E653,"")</f>
        <v>1810</v>
      </c>
      <c r="J653" s="31" t="n">
        <f aca="false">IF(AND(ISNUMBER(E653),E653&gt;0),(H653-E653)/E653,"")</f>
        <v>0.227672955974843</v>
      </c>
      <c r="K653" s="24" t="n">
        <f aca="false">IF(ISNUMBER(G653),H653-G653,"")</f>
        <v>-400</v>
      </c>
      <c r="L653" s="31" t="n">
        <f aca="false">IF(AND(ISNUMBER(G653),G653&gt;0),(H653-G653)/G653,"")</f>
        <v>-0.0393700787401575</v>
      </c>
      <c r="M653" s="0" t="str">
        <f aca="false">INDEX('SOC Summary'!$L$3:$L$774,MATCH($A653,'SOC Summary'!$A$3:$A$774,0))</f>
        <v>Moderate</v>
      </c>
      <c r="X653" s="26" t="n">
        <f aca="false">_xlfn.RANK.AVG(D653,$D$5:$D$776,1)</f>
        <v>375.5</v>
      </c>
      <c r="Y653" s="26" t="n">
        <f aca="false">IF(L653="","",_xlfn.RANK.AVG(L653,$L$5:$L$776,1))</f>
        <v>204</v>
      </c>
    </row>
    <row r="654" customFormat="false" ht="15" hidden="false" customHeight="true" outlineLevel="0" collapsed="false">
      <c r="A654" s="0" t="s">
        <v>1132</v>
      </c>
      <c r="B654" s="0" t="str">
        <f aca="false">IFERROR(INDEX('BLS OEWS May2025'!$B$3:$B$1396,MATCH($A654,'BLS OEWS May2025'!$A$3:$A$1396,0)),"")</f>
        <v>Podiatrists</v>
      </c>
      <c r="C654" s="0" t="str">
        <f aca="false">INDEX('SOC Summary'!$D$3:$D$774,MATCH($A654,'SOC Summary'!$A$3:$A$774,0))</f>
        <v>Health care</v>
      </c>
      <c r="D654" s="27" t="n">
        <f aca="false">INDEX('SOC Summary'!$H$3:$H$774,MATCH($A654,'SOC Summary'!$A$3:$A$774,0))</f>
        <v>0.3</v>
      </c>
      <c r="E654" s="24" t="n">
        <v>9320</v>
      </c>
      <c r="F654" s="24" t="n">
        <v>9470</v>
      </c>
      <c r="G654" s="24" t="n">
        <v>9520</v>
      </c>
      <c r="H654" s="24" t="n">
        <f aca="false">INDEX('SOC Summary'!$K$3:$K$774,MATCH($A654,'SOC Summary'!$A$3:$A$774,0))</f>
        <v>9680</v>
      </c>
      <c r="I654" s="24" t="n">
        <f aca="false">IF(ISNUMBER(E654),H654-E654,"")</f>
        <v>360</v>
      </c>
      <c r="J654" s="31" t="n">
        <f aca="false">IF(AND(ISNUMBER(E654),E654&gt;0),(H654-E654)/E654,"")</f>
        <v>0.0386266094420601</v>
      </c>
      <c r="K654" s="24" t="n">
        <f aca="false">IF(ISNUMBER(G654),H654-G654,"")</f>
        <v>160</v>
      </c>
      <c r="L654" s="31" t="n">
        <f aca="false">IF(AND(ISNUMBER(G654),G654&gt;0),(H654-G654)/G654,"")</f>
        <v>0.0168067226890756</v>
      </c>
      <c r="M654" s="0" t="str">
        <f aca="false">INDEX('SOC Summary'!$L$3:$L$774,MATCH($A654,'SOC Summary'!$A$3:$A$774,0))</f>
        <v>Moderate</v>
      </c>
      <c r="X654" s="26" t="n">
        <f aca="false">_xlfn.RANK.AVG(D654,$D$5:$D$776,1)</f>
        <v>417.5</v>
      </c>
      <c r="Y654" s="26" t="n">
        <f aca="false">IF(L654="","",_xlfn.RANK.AVG(L654,$L$5:$L$776,1))</f>
        <v>449.5</v>
      </c>
    </row>
    <row r="655" customFormat="false" ht="15" hidden="false" customHeight="true" outlineLevel="0" collapsed="false">
      <c r="A655" s="0" t="s">
        <v>1399</v>
      </c>
      <c r="B655" s="0" t="str">
        <f aca="false">IFERROR(INDEX('BLS OEWS May2025'!$B$3:$B$1396,MATCH($A655,'BLS OEWS May2025'!$A$3:$A$1396,0)),"")</f>
        <v>Gambling Surveillance Officers and Gambling Investigators</v>
      </c>
      <c r="C655" s="0" t="str">
        <f aca="false">INDEX('SOC Summary'!$D$3:$D$774,MATCH($A655,'SOC Summary'!$A$3:$A$774,0))</f>
        <v>Services and other</v>
      </c>
      <c r="D655" s="27" t="n">
        <f aca="false">INDEX('SOC Summary'!$H$3:$H$774,MATCH($A655,'SOC Summary'!$A$3:$A$774,0))</f>
        <v>0.26</v>
      </c>
      <c r="E655" s="24" t="n">
        <v>10500</v>
      </c>
      <c r="F655" s="24" t="n">
        <v>10660</v>
      </c>
      <c r="G655" s="24" t="n">
        <v>10000</v>
      </c>
      <c r="H655" s="24" t="n">
        <f aca="false">INDEX('SOC Summary'!$K$3:$K$774,MATCH($A655,'SOC Summary'!$A$3:$A$774,0))</f>
        <v>9520</v>
      </c>
      <c r="I655" s="24" t="n">
        <f aca="false">IF(ISNUMBER(E655),H655-E655,"")</f>
        <v>-980</v>
      </c>
      <c r="J655" s="31" t="n">
        <f aca="false">IF(AND(ISNUMBER(E655),E655&gt;0),(H655-E655)/E655,"")</f>
        <v>-0.0933333333333333</v>
      </c>
      <c r="K655" s="24" t="n">
        <f aca="false">IF(ISNUMBER(G655),H655-G655,"")</f>
        <v>-480</v>
      </c>
      <c r="L655" s="31" t="n">
        <f aca="false">IF(AND(ISNUMBER(G655),G655&gt;0),(H655-G655)/G655,"")</f>
        <v>-0.048</v>
      </c>
      <c r="M655" s="0" t="str">
        <f aca="false">INDEX('SOC Summary'!$L$3:$L$774,MATCH($A655,'SOC Summary'!$A$3:$A$774,0))</f>
        <v>Moderate</v>
      </c>
      <c r="X655" s="26" t="n">
        <f aca="false">_xlfn.RANK.AVG(D655,$D$5:$D$776,1)</f>
        <v>375.5</v>
      </c>
      <c r="Y655" s="26" t="n">
        <f aca="false">IF(L655="","",_xlfn.RANK.AVG(L655,$L$5:$L$776,1))</f>
        <v>173</v>
      </c>
    </row>
    <row r="656" customFormat="false" ht="15" hidden="false" customHeight="true" outlineLevel="0" collapsed="false">
      <c r="A656" s="0" t="s">
        <v>1264</v>
      </c>
      <c r="B656" s="0" t="str">
        <f aca="false">IFERROR(INDEX('BLS OEWS May2025'!$B$3:$B$1396,MATCH($A656,'BLS OEWS May2025'!$A$3:$A$1396,0)),"")</f>
        <v>Orthotists and Prosthetists</v>
      </c>
      <c r="C656" s="0" t="str">
        <f aca="false">INDEX('SOC Summary'!$D$3:$D$774,MATCH($A656,'SOC Summary'!$A$3:$A$774,0))</f>
        <v>Health care</v>
      </c>
      <c r="D656" s="27" t="n">
        <f aca="false">INDEX('SOC Summary'!$H$3:$H$774,MATCH($A656,'SOC Summary'!$A$3:$A$774,0))</f>
        <v>0.18</v>
      </c>
      <c r="E656" s="24" t="n">
        <v>9150</v>
      </c>
      <c r="F656" s="24" t="n">
        <v>8820</v>
      </c>
      <c r="G656" s="24" t="n">
        <v>9930</v>
      </c>
      <c r="H656" s="24" t="n">
        <f aca="false">INDEX('SOC Summary'!$K$3:$K$774,MATCH($A656,'SOC Summary'!$A$3:$A$774,0))</f>
        <v>9390</v>
      </c>
      <c r="I656" s="24" t="n">
        <f aca="false">IF(ISNUMBER(E656),H656-E656,"")</f>
        <v>240</v>
      </c>
      <c r="J656" s="31" t="n">
        <f aca="false">IF(AND(ISNUMBER(E656),E656&gt;0),(H656-E656)/E656,"")</f>
        <v>0.0262295081967213</v>
      </c>
      <c r="K656" s="24" t="n">
        <f aca="false">IF(ISNUMBER(G656),H656-G656,"")</f>
        <v>-540</v>
      </c>
      <c r="L656" s="31" t="n">
        <f aca="false">IF(AND(ISNUMBER(G656),G656&gt;0),(H656-G656)/G656,"")</f>
        <v>-0.054380664652568</v>
      </c>
      <c r="M656" s="0" t="str">
        <f aca="false">INDEX('SOC Summary'!$L$3:$L$774,MATCH($A656,'SOC Summary'!$A$3:$A$774,0))</f>
        <v>Low</v>
      </c>
      <c r="X656" s="26" t="n">
        <f aca="false">_xlfn.RANK.AVG(D656,$D$5:$D$776,1)</f>
        <v>287.5</v>
      </c>
      <c r="Y656" s="26" t="n">
        <f aca="false">IF(L656="","",_xlfn.RANK.AVG(L656,$L$5:$L$776,1))</f>
        <v>160</v>
      </c>
    </row>
    <row r="657" customFormat="false" ht="15" hidden="false" customHeight="true" outlineLevel="0" collapsed="false">
      <c r="A657" s="0" t="s">
        <v>778</v>
      </c>
      <c r="B657" s="0" t="str">
        <f aca="false">IFERROR(INDEX('BLS OEWS May2025'!$B$3:$B$1396,MATCH($A657,'BLS OEWS May2025'!$A$3:$A$1396,0)),"")</f>
        <v>Arbitrators, Mediators, and Conciliators</v>
      </c>
      <c r="C657" s="0" t="str">
        <f aca="false">INDEX('SOC Summary'!$D$3:$D$774,MATCH($A657,'SOC Summary'!$A$3:$A$774,0))</f>
        <v>Legal</v>
      </c>
      <c r="D657" s="27" t="n">
        <f aca="false">INDEX('SOC Summary'!$H$3:$H$774,MATCH($A657,'SOC Summary'!$A$3:$A$774,0))</f>
        <v>0.34</v>
      </c>
      <c r="E657" s="24" t="n">
        <v>7780</v>
      </c>
      <c r="F657" s="24" t="n">
        <v>7060</v>
      </c>
      <c r="G657" s="24" t="n">
        <v>7860</v>
      </c>
      <c r="H657" s="24" t="n">
        <f aca="false">INDEX('SOC Summary'!$K$3:$K$774,MATCH($A657,'SOC Summary'!$A$3:$A$774,0))</f>
        <v>9210</v>
      </c>
      <c r="I657" s="24" t="n">
        <f aca="false">IF(ISNUMBER(E657),H657-E657,"")</f>
        <v>1430</v>
      </c>
      <c r="J657" s="31" t="n">
        <f aca="false">IF(AND(ISNUMBER(E657),E657&gt;0),(H657-E657)/E657,"")</f>
        <v>0.183804627249357</v>
      </c>
      <c r="K657" s="24" t="n">
        <f aca="false">IF(ISNUMBER(G657),H657-G657,"")</f>
        <v>1350</v>
      </c>
      <c r="L657" s="31" t="n">
        <f aca="false">IF(AND(ISNUMBER(G657),G657&gt;0),(H657-G657)/G657,"")</f>
        <v>0.17175572519084</v>
      </c>
      <c r="M657" s="0" t="str">
        <f aca="false">INDEX('SOC Summary'!$L$3:$L$774,MATCH($A657,'SOC Summary'!$A$3:$A$774,0))</f>
        <v>Moderate</v>
      </c>
      <c r="X657" s="26" t="n">
        <f aca="false">_xlfn.RANK.AVG(D657,$D$5:$D$776,1)</f>
        <v>456</v>
      </c>
      <c r="Y657" s="26" t="n">
        <f aca="false">IF(L657="","",_xlfn.RANK.AVG(L657,$L$5:$L$776,1))</f>
        <v>756</v>
      </c>
    </row>
    <row r="658" customFormat="false" ht="15" hidden="false" customHeight="true" outlineLevel="0" collapsed="false">
      <c r="A658" s="0" t="s">
        <v>1382</v>
      </c>
      <c r="B658" s="0" t="str">
        <f aca="false">IFERROR(INDEX('BLS OEWS May2025'!$B$3:$B$1396,MATCH($A658,'BLS OEWS May2025'!$A$3:$A$1396,0)),"")</f>
        <v>Parking Enforcement Workers</v>
      </c>
      <c r="C658" s="0" t="str">
        <f aca="false">INDEX('SOC Summary'!$D$3:$D$774,MATCH($A658,'SOC Summary'!$A$3:$A$774,0))</f>
        <v>Services and other</v>
      </c>
      <c r="D658" s="27" t="n">
        <f aca="false">INDEX('SOC Summary'!$H$3:$H$774,MATCH($A658,'SOC Summary'!$A$3:$A$774,0))</f>
        <v>0.22</v>
      </c>
      <c r="E658" s="24" t="n">
        <v>8150</v>
      </c>
      <c r="F658" s="24" t="n">
        <v>7420</v>
      </c>
      <c r="G658" s="24" t="n">
        <v>7770</v>
      </c>
      <c r="H658" s="24" t="n">
        <f aca="false">INDEX('SOC Summary'!$K$3:$K$774,MATCH($A658,'SOC Summary'!$A$3:$A$774,0))</f>
        <v>9050</v>
      </c>
      <c r="I658" s="24" t="n">
        <f aca="false">IF(ISNUMBER(E658),H658-E658,"")</f>
        <v>900</v>
      </c>
      <c r="J658" s="31" t="n">
        <f aca="false">IF(AND(ISNUMBER(E658),E658&gt;0),(H658-E658)/E658,"")</f>
        <v>0.110429447852761</v>
      </c>
      <c r="K658" s="24" t="n">
        <f aca="false">IF(ISNUMBER(G658),H658-G658,"")</f>
        <v>1280</v>
      </c>
      <c r="L658" s="31" t="n">
        <f aca="false">IF(AND(ISNUMBER(G658),G658&gt;0),(H658-G658)/G658,"")</f>
        <v>0.164736164736165</v>
      </c>
      <c r="M658" s="0" t="str">
        <f aca="false">INDEX('SOC Summary'!$L$3:$L$774,MATCH($A658,'SOC Summary'!$A$3:$A$774,0))</f>
        <v>Moderate</v>
      </c>
      <c r="X658" s="26" t="n">
        <f aca="false">_xlfn.RANK.AVG(D658,$D$5:$D$776,1)</f>
        <v>339</v>
      </c>
      <c r="Y658" s="26" t="n">
        <f aca="false">IF(L658="","",_xlfn.RANK.AVG(L658,$L$5:$L$776,1))</f>
        <v>753</v>
      </c>
    </row>
    <row r="659" customFormat="false" ht="15" hidden="false" customHeight="true" outlineLevel="0" collapsed="false">
      <c r="A659" s="0" t="s">
        <v>2391</v>
      </c>
      <c r="B659" s="0" t="str">
        <f aca="false">IFERROR(INDEX('BLS OEWS May2025'!$B$3:$B$1396,MATCH($A659,'BLS OEWS May2025'!$A$3:$A$1396,0)),"")</f>
        <v>Textile Cutting Machine Setters, Operators, and Tenders</v>
      </c>
      <c r="C659" s="0" t="str">
        <f aca="false">INDEX('SOC Summary'!$D$3:$D$774,MATCH($A659,'SOC Summary'!$A$3:$A$774,0))</f>
        <v>Production, construction and transportation</v>
      </c>
      <c r="D659" s="27" t="n">
        <f aca="false">INDEX('SOC Summary'!$H$3:$H$774,MATCH($A659,'SOC Summary'!$A$3:$A$774,0))</f>
        <v>0.19</v>
      </c>
      <c r="E659" s="24" t="n">
        <v>10700</v>
      </c>
      <c r="F659" s="24" t="n">
        <v>9760</v>
      </c>
      <c r="G659" s="24" t="n">
        <v>8960</v>
      </c>
      <c r="H659" s="24" t="n">
        <f aca="false">INDEX('SOC Summary'!$K$3:$K$774,MATCH($A659,'SOC Summary'!$A$3:$A$774,0))</f>
        <v>9000</v>
      </c>
      <c r="I659" s="24" t="n">
        <f aca="false">IF(ISNUMBER(E659),H659-E659,"")</f>
        <v>-1700</v>
      </c>
      <c r="J659" s="31" t="n">
        <f aca="false">IF(AND(ISNUMBER(E659),E659&gt;0),(H659-E659)/E659,"")</f>
        <v>-0.158878504672897</v>
      </c>
      <c r="K659" s="24" t="n">
        <f aca="false">IF(ISNUMBER(G659),H659-G659,"")</f>
        <v>40</v>
      </c>
      <c r="L659" s="31" t="n">
        <f aca="false">IF(AND(ISNUMBER(G659),G659&gt;0),(H659-G659)/G659,"")</f>
        <v>0.00446428571428571</v>
      </c>
      <c r="M659" s="0" t="str">
        <f aca="false">INDEX('SOC Summary'!$L$3:$L$774,MATCH($A659,'SOC Summary'!$A$3:$A$774,0))</f>
        <v>Low</v>
      </c>
      <c r="X659" s="26" t="n">
        <f aca="false">_xlfn.RANK.AVG(D659,$D$5:$D$776,1)</f>
        <v>301</v>
      </c>
      <c r="Y659" s="26" t="n">
        <f aca="false">IF(L659="","",_xlfn.RANK.AVG(L659,$L$5:$L$776,1))</f>
        <v>375</v>
      </c>
    </row>
    <row r="660" customFormat="false" ht="15" hidden="false" customHeight="true" outlineLevel="0" collapsed="false">
      <c r="A660" s="0" t="s">
        <v>660</v>
      </c>
      <c r="B660" s="0" t="str">
        <f aca="false">IFERROR(INDEX('BLS OEWS May2025'!$B$3:$B$1396,MATCH($A660,'BLS OEWS May2025'!$A$3:$A$1396,0)),"")</f>
        <v>Anthropologists and Archeologists</v>
      </c>
      <c r="C660" s="0" t="str">
        <f aca="false">INDEX('SOC Summary'!$D$3:$D$774,MATCH($A660,'SOC Summary'!$A$3:$A$774,0))</f>
        <v>Life, physical, and social science</v>
      </c>
      <c r="D660" s="27" t="n">
        <f aca="false">INDEX('SOC Summary'!$H$3:$H$774,MATCH($A660,'SOC Summary'!$A$3:$A$774,0))</f>
        <v>0.29</v>
      </c>
      <c r="E660" s="24" t="n">
        <v>7350</v>
      </c>
      <c r="F660" s="24" t="n">
        <v>7720</v>
      </c>
      <c r="G660" s="24" t="n">
        <v>8070</v>
      </c>
      <c r="H660" s="24" t="n">
        <f aca="false">INDEX('SOC Summary'!$K$3:$K$774,MATCH($A660,'SOC Summary'!$A$3:$A$774,0))</f>
        <v>8990</v>
      </c>
      <c r="I660" s="24" t="n">
        <f aca="false">IF(ISNUMBER(E660),H660-E660,"")</f>
        <v>1640</v>
      </c>
      <c r="J660" s="31" t="n">
        <f aca="false">IF(AND(ISNUMBER(E660),E660&gt;0),(H660-E660)/E660,"")</f>
        <v>0.22312925170068</v>
      </c>
      <c r="K660" s="24" t="n">
        <f aca="false">IF(ISNUMBER(G660),H660-G660,"")</f>
        <v>920</v>
      </c>
      <c r="L660" s="31" t="n">
        <f aca="false">IF(AND(ISNUMBER(G660),G660&gt;0),(H660-G660)/G660,"")</f>
        <v>0.114002478314746</v>
      </c>
      <c r="M660" s="0" t="str">
        <f aca="false">INDEX('SOC Summary'!$L$3:$L$774,MATCH($A660,'SOC Summary'!$A$3:$A$774,0))</f>
        <v>Moderate</v>
      </c>
      <c r="X660" s="26" t="n">
        <f aca="false">_xlfn.RANK.AVG(D660,$D$5:$D$776,1)</f>
        <v>406.5</v>
      </c>
      <c r="Y660" s="26" t="n">
        <f aca="false">IF(L660="","",_xlfn.RANK.AVG(L660,$L$5:$L$776,1))</f>
        <v>724</v>
      </c>
    </row>
    <row r="661" customFormat="false" ht="15" hidden="false" customHeight="true" outlineLevel="0" collapsed="false">
      <c r="A661" s="0" t="s">
        <v>1199</v>
      </c>
      <c r="B661" s="0" t="str">
        <f aca="false">IFERROR(INDEX('BLS OEWS May2025'!$B$3:$B$1396,MATCH($A661,'BLS OEWS May2025'!$A$3:$A$1396,0)),"")</f>
        <v>Ophthalmologists, Except Pediatric</v>
      </c>
      <c r="C661" s="0" t="str">
        <f aca="false">INDEX('SOC Summary'!$D$3:$D$774,MATCH($A661,'SOC Summary'!$A$3:$A$774,0))</f>
        <v>Health care</v>
      </c>
      <c r="D661" s="27" t="n">
        <f aca="false">INDEX('SOC Summary'!$H$3:$H$774,MATCH($A661,'SOC Summary'!$A$3:$A$774,0))</f>
        <v>0.27</v>
      </c>
      <c r="E661" s="24" t="n">
        <v>12580</v>
      </c>
      <c r="F661" s="24" t="n">
        <v>11530</v>
      </c>
      <c r="G661" s="24" t="n">
        <v>12110</v>
      </c>
      <c r="H661" s="24" t="n">
        <f aca="false">INDEX('SOC Summary'!$K$3:$K$774,MATCH($A661,'SOC Summary'!$A$3:$A$774,0))</f>
        <v>8950</v>
      </c>
      <c r="I661" s="24" t="n">
        <f aca="false">IF(ISNUMBER(E661),H661-E661,"")</f>
        <v>-3630</v>
      </c>
      <c r="J661" s="31" t="n">
        <f aca="false">IF(AND(ISNUMBER(E661),E661&gt;0),(H661-E661)/E661,"")</f>
        <v>-0.288553259141494</v>
      </c>
      <c r="K661" s="24" t="n">
        <f aca="false">IF(ISNUMBER(G661),H661-G661,"")</f>
        <v>-3160</v>
      </c>
      <c r="L661" s="31" t="n">
        <f aca="false">IF(AND(ISNUMBER(G661),G661&gt;0),(H661-G661)/G661,"")</f>
        <v>-0.26094137076796</v>
      </c>
      <c r="M661" s="0" t="str">
        <f aca="false">INDEX('SOC Summary'!$L$3:$L$774,MATCH($A661,'SOC Summary'!$A$3:$A$774,0))</f>
        <v>Moderate</v>
      </c>
      <c r="X661" s="26" t="n">
        <f aca="false">_xlfn.RANK.AVG(D661,$D$5:$D$776,1)</f>
        <v>386</v>
      </c>
      <c r="Y661" s="26" t="n">
        <f aca="false">IF(L661="","",_xlfn.RANK.AVG(L661,$L$5:$L$776,1))</f>
        <v>7</v>
      </c>
    </row>
    <row r="662" customFormat="false" ht="15" hidden="false" customHeight="true" outlineLevel="0" collapsed="false">
      <c r="A662" s="0" t="s">
        <v>1533</v>
      </c>
      <c r="B662" s="0" t="str">
        <f aca="false">IFERROR(INDEX('BLS OEWS May2025'!$B$3:$B$1396,MATCH($A662,'BLS OEWS May2025'!$A$3:$A$1396,0)),"")</f>
        <v>Gambling and Sports Book Writers and Runners</v>
      </c>
      <c r="C662" s="0" t="str">
        <f aca="false">INDEX('SOC Summary'!$D$3:$D$774,MATCH($A662,'SOC Summary'!$A$3:$A$774,0))</f>
        <v>Services and other</v>
      </c>
      <c r="D662" s="27" t="n">
        <f aca="false">INDEX('SOC Summary'!$H$3:$H$774,MATCH($A662,'SOC Summary'!$A$3:$A$774,0))</f>
        <v>0.13</v>
      </c>
      <c r="E662" s="24" t="n">
        <v>7910</v>
      </c>
      <c r="F662" s="24" t="n">
        <v>8700</v>
      </c>
      <c r="G662" s="24" t="n">
        <v>7600</v>
      </c>
      <c r="H662" s="24" t="n">
        <f aca="false">INDEX('SOC Summary'!$K$3:$K$774,MATCH($A662,'SOC Summary'!$A$3:$A$774,0))</f>
        <v>8950</v>
      </c>
      <c r="I662" s="24" t="n">
        <f aca="false">IF(ISNUMBER(E662),H662-E662,"")</f>
        <v>1040</v>
      </c>
      <c r="J662" s="31" t="n">
        <f aca="false">IF(AND(ISNUMBER(E662),E662&gt;0),(H662-E662)/E662,"")</f>
        <v>0.131479140328698</v>
      </c>
      <c r="K662" s="24" t="n">
        <f aca="false">IF(ISNUMBER(G662),H662-G662,"")</f>
        <v>1350</v>
      </c>
      <c r="L662" s="31" t="n">
        <f aca="false">IF(AND(ISNUMBER(G662),G662&gt;0),(H662-G662)/G662,"")</f>
        <v>0.177631578947368</v>
      </c>
      <c r="M662" s="0" t="str">
        <f aca="false">INDEX('SOC Summary'!$L$3:$L$774,MATCH($A662,'SOC Summary'!$A$3:$A$774,0))</f>
        <v>Low</v>
      </c>
      <c r="X662" s="26" t="n">
        <f aca="false">_xlfn.RANK.AVG(D662,$D$5:$D$776,1)</f>
        <v>223.5</v>
      </c>
      <c r="Y662" s="26" t="n">
        <f aca="false">IF(L662="","",_xlfn.RANK.AVG(L662,$L$5:$L$776,1))</f>
        <v>758</v>
      </c>
    </row>
    <row r="663" customFormat="false" ht="15" hidden="false" customHeight="true" outlineLevel="0" collapsed="false">
      <c r="A663" s="0" t="s">
        <v>2294</v>
      </c>
      <c r="B663" s="0" t="str">
        <f aca="false">IFERROR(INDEX('BLS OEWS May2025'!$B$3:$B$1396,MATCH($A663,'BLS OEWS May2025'!$A$3:$A$1396,0)),"")</f>
        <v>Forging Machine Setters, Operators, and Tenders, Metal and Plastic</v>
      </c>
      <c r="C663" s="0" t="str">
        <f aca="false">INDEX('SOC Summary'!$D$3:$D$774,MATCH($A663,'SOC Summary'!$A$3:$A$774,0))</f>
        <v>Production, construction and transportation</v>
      </c>
      <c r="D663" s="27" t="n">
        <f aca="false">INDEX('SOC Summary'!$H$3:$H$774,MATCH($A663,'SOC Summary'!$A$3:$A$774,0))</f>
        <v>0.08</v>
      </c>
      <c r="E663" s="24" t="n">
        <v>10650</v>
      </c>
      <c r="F663" s="24" t="n">
        <v>9170</v>
      </c>
      <c r="G663" s="24" t="n">
        <v>8760</v>
      </c>
      <c r="H663" s="24" t="n">
        <f aca="false">INDEX('SOC Summary'!$K$3:$K$774,MATCH($A663,'SOC Summary'!$A$3:$A$774,0))</f>
        <v>8930</v>
      </c>
      <c r="I663" s="24" t="n">
        <f aca="false">IF(ISNUMBER(E663),H663-E663,"")</f>
        <v>-1720</v>
      </c>
      <c r="J663" s="31" t="n">
        <f aca="false">IF(AND(ISNUMBER(E663),E663&gt;0),(H663-E663)/E663,"")</f>
        <v>-0.16150234741784</v>
      </c>
      <c r="K663" s="24" t="n">
        <f aca="false">IF(ISNUMBER(G663),H663-G663,"")</f>
        <v>170</v>
      </c>
      <c r="L663" s="31" t="n">
        <f aca="false">IF(AND(ISNUMBER(G663),G663&gt;0),(H663-G663)/G663,"")</f>
        <v>0.0194063926940639</v>
      </c>
      <c r="M663" s="0" t="str">
        <f aca="false">INDEX('SOC Summary'!$L$3:$L$774,MATCH($A663,'SOC Summary'!$A$3:$A$774,0))</f>
        <v>Low</v>
      </c>
      <c r="X663" s="26" t="n">
        <f aca="false">_xlfn.RANK.AVG(D663,$D$5:$D$776,1)</f>
        <v>147</v>
      </c>
      <c r="Y663" s="26" t="n">
        <f aca="false">IF(L663="","",_xlfn.RANK.AVG(L663,$L$5:$L$776,1))</f>
        <v>466</v>
      </c>
    </row>
    <row r="664" customFormat="false" ht="15" hidden="false" customHeight="true" outlineLevel="0" collapsed="false">
      <c r="A664" s="0" t="s">
        <v>814</v>
      </c>
      <c r="B664" s="0" t="str">
        <f aca="false">IFERROR(INDEX('BLS OEWS May2025'!$B$3:$B$1396,MATCH($A664,'BLS OEWS May2025'!$A$3:$A$1396,0)),"")</f>
        <v>Agricultural Sciences Teachers, Postsecondary</v>
      </c>
      <c r="C664" s="0" t="str">
        <f aca="false">INDEX('SOC Summary'!$D$3:$D$774,MATCH($A664,'SOC Summary'!$A$3:$A$774,0))</f>
        <v>Educational instruction</v>
      </c>
      <c r="D664" s="27" t="n">
        <f aca="false">INDEX('SOC Summary'!$H$3:$H$774,MATCH($A664,'SOC Summary'!$A$3:$A$774,0))</f>
        <v>0.43</v>
      </c>
      <c r="E664" s="24" t="n">
        <v>8240</v>
      </c>
      <c r="F664" s="24" t="n">
        <v>7550</v>
      </c>
      <c r="G664" s="24" t="n">
        <v>8700</v>
      </c>
      <c r="H664" s="24" t="n">
        <f aca="false">INDEX('SOC Summary'!$K$3:$K$774,MATCH($A664,'SOC Summary'!$A$3:$A$774,0))</f>
        <v>8920</v>
      </c>
      <c r="I664" s="24" t="n">
        <f aca="false">IF(ISNUMBER(E664),H664-E664,"")</f>
        <v>680</v>
      </c>
      <c r="J664" s="31" t="n">
        <f aca="false">IF(AND(ISNUMBER(E664),E664&gt;0),(H664-E664)/E664,"")</f>
        <v>0.0825242718446602</v>
      </c>
      <c r="K664" s="24" t="n">
        <f aca="false">IF(ISNUMBER(G664),H664-G664,"")</f>
        <v>220</v>
      </c>
      <c r="L664" s="31" t="n">
        <f aca="false">IF(AND(ISNUMBER(G664),G664&gt;0),(H664-G664)/G664,"")</f>
        <v>0.0252873563218391</v>
      </c>
      <c r="M664" s="0" t="str">
        <f aca="false">INDEX('SOC Summary'!$L$3:$L$774,MATCH($A664,'SOC Summary'!$A$3:$A$774,0))</f>
        <v>Elevated</v>
      </c>
      <c r="X664" s="26" t="n">
        <f aca="false">_xlfn.RANK.AVG(D664,$D$5:$D$776,1)</f>
        <v>571</v>
      </c>
      <c r="Y664" s="26" t="n">
        <f aca="false">IF(L664="","",_xlfn.RANK.AVG(L664,$L$5:$L$776,1))</f>
        <v>493</v>
      </c>
    </row>
    <row r="665" customFormat="false" ht="15" hidden="false" customHeight="true" outlineLevel="0" collapsed="false">
      <c r="A665" s="0" t="s">
        <v>1084</v>
      </c>
      <c r="B665" s="0" t="str">
        <f aca="false">IFERROR(INDEX('BLS OEWS May2025'!$B$3:$B$1396,MATCH($A665,'BLS OEWS May2025'!$A$3:$A$1396,0)),"")</f>
        <v>Lighting Technicians</v>
      </c>
      <c r="C665" s="0" t="str">
        <f aca="false">INDEX('SOC Summary'!$D$3:$D$774,MATCH($A665,'SOC Summary'!$A$3:$A$774,0))</f>
        <v>Arts, sports and media</v>
      </c>
      <c r="D665" s="27" t="n">
        <f aca="false">INDEX('SOC Summary'!$H$3:$H$774,MATCH($A665,'SOC Summary'!$A$3:$A$774,0))</f>
        <v>0</v>
      </c>
      <c r="E665" s="24" t="n">
        <v>8540</v>
      </c>
      <c r="F665" s="24" t="n">
        <v>9520</v>
      </c>
      <c r="G665" s="24" t="n">
        <v>10130</v>
      </c>
      <c r="H665" s="24" t="n">
        <f aca="false">INDEX('SOC Summary'!$K$3:$K$774,MATCH($A665,'SOC Summary'!$A$3:$A$774,0))</f>
        <v>8900</v>
      </c>
      <c r="I665" s="24" t="n">
        <f aca="false">IF(ISNUMBER(E665),H665-E665,"")</f>
        <v>360</v>
      </c>
      <c r="J665" s="31" t="n">
        <f aca="false">IF(AND(ISNUMBER(E665),E665&gt;0),(H665-E665)/E665,"")</f>
        <v>0.0421545667447307</v>
      </c>
      <c r="K665" s="24" t="n">
        <f aca="false">IF(ISNUMBER(G665),H665-G665,"")</f>
        <v>-1230</v>
      </c>
      <c r="L665" s="31" t="n">
        <f aca="false">IF(AND(ISNUMBER(G665),G665&gt;0),(H665-G665)/G665,"")</f>
        <v>-0.12142152023692</v>
      </c>
      <c r="M665" s="0" t="str">
        <f aca="false">INDEX('SOC Summary'!$L$3:$L$774,MATCH($A665,'SOC Summary'!$A$3:$A$774,0))</f>
        <v>Low</v>
      </c>
      <c r="X665" s="26" t="n">
        <f aca="false">_xlfn.RANK.AVG(D665,$D$5:$D$776,1)</f>
        <v>28.5</v>
      </c>
      <c r="Y665" s="26" t="n">
        <f aca="false">IF(L665="","",_xlfn.RANK.AVG(L665,$L$5:$L$776,1))</f>
        <v>44</v>
      </c>
    </row>
    <row r="666" customFormat="false" ht="15" hidden="false" customHeight="true" outlineLevel="0" collapsed="false">
      <c r="A666" s="0" t="s">
        <v>2227</v>
      </c>
      <c r="B666" s="0" t="str">
        <f aca="false">IFERROR(INDEX('BLS OEWS May2025'!$B$3:$B$1396,MATCH($A666,'BLS OEWS May2025'!$A$3:$A$1396,0)),"")</f>
        <v>Signal and Track Switch Repairers</v>
      </c>
      <c r="C666" s="0" t="str">
        <f aca="false">INDEX('SOC Summary'!$D$3:$D$774,MATCH($A666,'SOC Summary'!$A$3:$A$774,0))</f>
        <v>Services and other</v>
      </c>
      <c r="D666" s="27" t="n">
        <f aca="false">INDEX('SOC Summary'!$H$3:$H$774,MATCH($A666,'SOC Summary'!$A$3:$A$774,0))</f>
        <v>0.07</v>
      </c>
      <c r="E666" s="24" t="n">
        <v>6880</v>
      </c>
      <c r="F666" s="24" t="n">
        <v>9200</v>
      </c>
      <c r="G666" s="24" t="n">
        <v>8210</v>
      </c>
      <c r="H666" s="24" t="n">
        <f aca="false">INDEX('SOC Summary'!$K$3:$K$774,MATCH($A666,'SOC Summary'!$A$3:$A$774,0))</f>
        <v>8720</v>
      </c>
      <c r="I666" s="24" t="n">
        <f aca="false">IF(ISNUMBER(E666),H666-E666,"")</f>
        <v>1840</v>
      </c>
      <c r="J666" s="31" t="n">
        <f aca="false">IF(AND(ISNUMBER(E666),E666&gt;0),(H666-E666)/E666,"")</f>
        <v>0.267441860465116</v>
      </c>
      <c r="K666" s="24" t="n">
        <f aca="false">IF(ISNUMBER(G666),H666-G666,"")</f>
        <v>510</v>
      </c>
      <c r="L666" s="31" t="n">
        <f aca="false">IF(AND(ISNUMBER(G666),G666&gt;0),(H666-G666)/G666,"")</f>
        <v>0.0621193666260658</v>
      </c>
      <c r="M666" s="0" t="str">
        <f aca="false">INDEX('SOC Summary'!$L$3:$L$774,MATCH($A666,'SOC Summary'!$A$3:$A$774,0))</f>
        <v>Low</v>
      </c>
      <c r="X666" s="26" t="n">
        <f aca="false">_xlfn.RANK.AVG(D666,$D$5:$D$776,1)</f>
        <v>131.5</v>
      </c>
      <c r="Y666" s="26" t="n">
        <f aca="false">IF(L666="","",_xlfn.RANK.AVG(L666,$L$5:$L$776,1))</f>
        <v>644</v>
      </c>
    </row>
    <row r="667" customFormat="false" ht="15" hidden="false" customHeight="true" outlineLevel="0" collapsed="false">
      <c r="A667" s="0" t="s">
        <v>1147</v>
      </c>
      <c r="B667" s="0" t="str">
        <f aca="false">IFERROR(INDEX('BLS OEWS May2025'!$B$3:$B$1396,MATCH($A667,'BLS OEWS May2025'!$A$3:$A$1396,0)),"")</f>
        <v>Exercise Physiologists</v>
      </c>
      <c r="C667" s="0" t="str">
        <f aca="false">INDEX('SOC Summary'!$D$3:$D$774,MATCH($A667,'SOC Summary'!$A$3:$A$774,0))</f>
        <v>Health care</v>
      </c>
      <c r="D667" s="27" t="n">
        <f aca="false">INDEX('SOC Summary'!$H$3:$H$774,MATCH($A667,'SOC Summary'!$A$3:$A$774,0))</f>
        <v>0.32</v>
      </c>
      <c r="E667" s="24" t="n">
        <v>6580</v>
      </c>
      <c r="F667" s="24" t="n">
        <v>8060</v>
      </c>
      <c r="G667" s="24" t="n">
        <v>8110</v>
      </c>
      <c r="H667" s="24" t="n">
        <f aca="false">INDEX('SOC Summary'!$K$3:$K$774,MATCH($A667,'SOC Summary'!$A$3:$A$774,0))</f>
        <v>8560</v>
      </c>
      <c r="I667" s="24" t="n">
        <f aca="false">IF(ISNUMBER(E667),H667-E667,"")</f>
        <v>1980</v>
      </c>
      <c r="J667" s="31" t="n">
        <f aca="false">IF(AND(ISNUMBER(E667),E667&gt;0),(H667-E667)/E667,"")</f>
        <v>0.300911854103344</v>
      </c>
      <c r="K667" s="24" t="n">
        <f aca="false">IF(ISNUMBER(G667),H667-G667,"")</f>
        <v>450</v>
      </c>
      <c r="L667" s="31" t="n">
        <f aca="false">IF(AND(ISNUMBER(G667),G667&gt;0),(H667-G667)/G667,"")</f>
        <v>0.0554870530209618</v>
      </c>
      <c r="M667" s="0" t="str">
        <f aca="false">INDEX('SOC Summary'!$L$3:$L$774,MATCH($A667,'SOC Summary'!$A$3:$A$774,0))</f>
        <v>Moderate</v>
      </c>
      <c r="X667" s="26" t="n">
        <f aca="false">_xlfn.RANK.AVG(D667,$D$5:$D$776,1)</f>
        <v>436</v>
      </c>
      <c r="Y667" s="26" t="n">
        <f aca="false">IF(L667="","",_xlfn.RANK.AVG(L667,$L$5:$L$776,1))</f>
        <v>627</v>
      </c>
    </row>
    <row r="668" customFormat="false" ht="15" hidden="false" customHeight="true" outlineLevel="0" collapsed="false">
      <c r="A668" s="0" t="s">
        <v>2121</v>
      </c>
      <c r="B668" s="0" t="str">
        <f aca="false">IFERROR(INDEX('BLS OEWS May2025'!$B$3:$B$1396,MATCH($A668,'BLS OEWS May2025'!$A$3:$A$1396,0)),"")</f>
        <v>Electronic Equipment Installers and Repairers, Motor Vehicles</v>
      </c>
      <c r="C668" s="0" t="str">
        <f aca="false">INDEX('SOC Summary'!$D$3:$D$774,MATCH($A668,'SOC Summary'!$A$3:$A$774,0))</f>
        <v>Services and other</v>
      </c>
      <c r="D668" s="27" t="n">
        <f aca="false">INDEX('SOC Summary'!$H$3:$H$774,MATCH($A668,'SOC Summary'!$A$3:$A$774,0))</f>
        <v>0.12</v>
      </c>
      <c r="E668" s="24" t="n">
        <v>9450</v>
      </c>
      <c r="F668" s="24" t="n">
        <v>8900</v>
      </c>
      <c r="G668" s="24" t="n">
        <v>10140</v>
      </c>
      <c r="H668" s="24" t="n">
        <f aca="false">INDEX('SOC Summary'!$K$3:$K$774,MATCH($A668,'SOC Summary'!$A$3:$A$774,0))</f>
        <v>8550</v>
      </c>
      <c r="I668" s="24" t="n">
        <f aca="false">IF(ISNUMBER(E668),H668-E668,"")</f>
        <v>-900</v>
      </c>
      <c r="J668" s="31" t="n">
        <f aca="false">IF(AND(ISNUMBER(E668),E668&gt;0),(H668-E668)/E668,"")</f>
        <v>-0.0952380952380952</v>
      </c>
      <c r="K668" s="24" t="n">
        <f aca="false">IF(ISNUMBER(G668),H668-G668,"")</f>
        <v>-1590</v>
      </c>
      <c r="L668" s="31" t="n">
        <f aca="false">IF(AND(ISNUMBER(G668),G668&gt;0),(H668-G668)/G668,"")</f>
        <v>-0.156804733727811</v>
      </c>
      <c r="M668" s="0" t="str">
        <f aca="false">INDEX('SOC Summary'!$L$3:$L$774,MATCH($A668,'SOC Summary'!$A$3:$A$774,0))</f>
        <v>Low</v>
      </c>
      <c r="X668" s="26" t="n">
        <f aca="false">_xlfn.RANK.AVG(D668,$D$5:$D$776,1)</f>
        <v>207</v>
      </c>
      <c r="Y668" s="26" t="n">
        <f aca="false">IF(L668="","",_xlfn.RANK.AVG(L668,$L$5:$L$776,1))</f>
        <v>28</v>
      </c>
    </row>
    <row r="669" customFormat="false" ht="15" hidden="false" customHeight="true" outlineLevel="0" collapsed="false">
      <c r="A669" s="0" t="s">
        <v>2437</v>
      </c>
      <c r="B669" s="0" t="str">
        <f aca="false">IFERROR(INDEX('BLS OEWS May2025'!$B$3:$B$1396,MATCH($A669,'BLS OEWS May2025'!$A$3:$A$1396,0)),"")</f>
        <v>Power Distributors and Dispatchers</v>
      </c>
      <c r="C669" s="0" t="str">
        <f aca="false">INDEX('SOC Summary'!$D$3:$D$774,MATCH($A669,'SOC Summary'!$A$3:$A$774,0))</f>
        <v>Production, construction and transportation</v>
      </c>
      <c r="D669" s="27" t="n">
        <f aca="false">INDEX('SOC Summary'!$H$3:$H$774,MATCH($A669,'SOC Summary'!$A$3:$A$774,0))</f>
        <v>0.27</v>
      </c>
      <c r="E669" s="24" t="n">
        <v>9380</v>
      </c>
      <c r="F669" s="24" t="n">
        <v>9040</v>
      </c>
      <c r="G669" s="24" t="n">
        <v>9180</v>
      </c>
      <c r="H669" s="24" t="n">
        <f aca="false">INDEX('SOC Summary'!$K$3:$K$774,MATCH($A669,'SOC Summary'!$A$3:$A$774,0))</f>
        <v>8520</v>
      </c>
      <c r="I669" s="24" t="n">
        <f aca="false">IF(ISNUMBER(E669),H669-E669,"")</f>
        <v>-860</v>
      </c>
      <c r="J669" s="31" t="n">
        <f aca="false">IF(AND(ISNUMBER(E669),E669&gt;0),(H669-E669)/E669,"")</f>
        <v>-0.0916844349680171</v>
      </c>
      <c r="K669" s="24" t="n">
        <f aca="false">IF(ISNUMBER(G669),H669-G669,"")</f>
        <v>-660</v>
      </c>
      <c r="L669" s="31" t="n">
        <f aca="false">IF(AND(ISNUMBER(G669),G669&gt;0),(H669-G669)/G669,"")</f>
        <v>-0.0718954248366013</v>
      </c>
      <c r="M669" s="0" t="str">
        <f aca="false">INDEX('SOC Summary'!$L$3:$L$774,MATCH($A669,'SOC Summary'!$A$3:$A$774,0))</f>
        <v>Moderate</v>
      </c>
      <c r="X669" s="26" t="n">
        <f aca="false">_xlfn.RANK.AVG(D669,$D$5:$D$776,1)</f>
        <v>386</v>
      </c>
      <c r="Y669" s="26" t="n">
        <f aca="false">IF(L669="","",_xlfn.RANK.AVG(L669,$L$5:$L$776,1))</f>
        <v>116</v>
      </c>
    </row>
    <row r="670" customFormat="false" ht="15" hidden="false" customHeight="true" outlineLevel="0" collapsed="false">
      <c r="A670" s="0" t="s">
        <v>620</v>
      </c>
      <c r="B670" s="0" t="str">
        <f aca="false">IFERROR(INDEX('BLS OEWS May2025'!$B$3:$B$1396,MATCH($A670,'BLS OEWS May2025'!$A$3:$A$1396,0)),"")</f>
        <v>Materials Scientists</v>
      </c>
      <c r="C670" s="0" t="str">
        <f aca="false">INDEX('SOC Summary'!$D$3:$D$774,MATCH($A670,'SOC Summary'!$A$3:$A$774,0))</f>
        <v>Life, physical, and social science</v>
      </c>
      <c r="D670" s="27" t="n">
        <f aca="false">INDEX('SOC Summary'!$H$3:$H$774,MATCH($A670,'SOC Summary'!$A$3:$A$774,0))</f>
        <v>0.41</v>
      </c>
      <c r="E670" s="24" t="n">
        <v>7620</v>
      </c>
      <c r="F670" s="24" t="n">
        <v>8810</v>
      </c>
      <c r="G670" s="24" t="n">
        <v>8330</v>
      </c>
      <c r="H670" s="24" t="n">
        <f aca="false">INDEX('SOC Summary'!$K$3:$K$774,MATCH($A670,'SOC Summary'!$A$3:$A$774,0))</f>
        <v>8470</v>
      </c>
      <c r="I670" s="24" t="n">
        <f aca="false">IF(ISNUMBER(E670),H670-E670,"")</f>
        <v>850</v>
      </c>
      <c r="J670" s="31" t="n">
        <f aca="false">IF(AND(ISNUMBER(E670),E670&gt;0),(H670-E670)/E670,"")</f>
        <v>0.111548556430446</v>
      </c>
      <c r="K670" s="24" t="n">
        <f aca="false">IF(ISNUMBER(G670),H670-G670,"")</f>
        <v>140</v>
      </c>
      <c r="L670" s="31" t="n">
        <f aca="false">IF(AND(ISNUMBER(G670),G670&gt;0),(H670-G670)/G670,"")</f>
        <v>0.0168067226890756</v>
      </c>
      <c r="M670" s="0" t="str">
        <f aca="false">INDEX('SOC Summary'!$L$3:$L$774,MATCH($A670,'SOC Summary'!$A$3:$A$774,0))</f>
        <v>Elevated</v>
      </c>
      <c r="X670" s="26" t="n">
        <f aca="false">_xlfn.RANK.AVG(D670,$D$5:$D$776,1)</f>
        <v>534</v>
      </c>
      <c r="Y670" s="26" t="n">
        <f aca="false">IF(L670="","",_xlfn.RANK.AVG(L670,$L$5:$L$776,1))</f>
        <v>449.5</v>
      </c>
    </row>
    <row r="671" customFormat="false" ht="15" hidden="false" customHeight="true" outlineLevel="0" collapsed="false">
      <c r="A671" s="0" t="s">
        <v>2628</v>
      </c>
      <c r="B671" s="0" t="str">
        <f aca="false">IFERROR(INDEX('BLS OEWS May2025'!$B$3:$B$1396,MATCH($A671,'BLS OEWS May2025'!$A$3:$A$1396,0)),"")</f>
        <v>Ship Engineers</v>
      </c>
      <c r="C671" s="0" t="str">
        <f aca="false">INDEX('SOC Summary'!$D$3:$D$774,MATCH($A671,'SOC Summary'!$A$3:$A$774,0))</f>
        <v>Production, construction and transportation</v>
      </c>
      <c r="D671" s="27" t="n">
        <f aca="false">INDEX('SOC Summary'!$H$3:$H$774,MATCH($A671,'SOC Summary'!$A$3:$A$774,0))</f>
        <v>0.18</v>
      </c>
      <c r="E671" s="24" t="n">
        <v>8650</v>
      </c>
      <c r="F671" s="24" t="n">
        <v>8860</v>
      </c>
      <c r="G671" s="24" t="n">
        <v>8580</v>
      </c>
      <c r="H671" s="24" t="n">
        <f aca="false">INDEX('SOC Summary'!$K$3:$K$774,MATCH($A671,'SOC Summary'!$A$3:$A$774,0))</f>
        <v>8400</v>
      </c>
      <c r="I671" s="24" t="n">
        <f aca="false">IF(ISNUMBER(E671),H671-E671,"")</f>
        <v>-250</v>
      </c>
      <c r="J671" s="31" t="n">
        <f aca="false">IF(AND(ISNUMBER(E671),E671&gt;0),(H671-E671)/E671,"")</f>
        <v>-0.0289017341040462</v>
      </c>
      <c r="K671" s="24" t="n">
        <f aca="false">IF(ISNUMBER(G671),H671-G671,"")</f>
        <v>-180</v>
      </c>
      <c r="L671" s="31" t="n">
        <f aca="false">IF(AND(ISNUMBER(G671),G671&gt;0),(H671-G671)/G671,"")</f>
        <v>-0.020979020979021</v>
      </c>
      <c r="M671" s="0" t="str">
        <f aca="false">INDEX('SOC Summary'!$L$3:$L$774,MATCH($A671,'SOC Summary'!$A$3:$A$774,0))</f>
        <v>Low</v>
      </c>
      <c r="X671" s="26" t="n">
        <f aca="false">_xlfn.RANK.AVG(D671,$D$5:$D$776,1)</f>
        <v>287.5</v>
      </c>
      <c r="Y671" s="26" t="n">
        <f aca="false">IF(L671="","",_xlfn.RANK.AVG(L671,$L$5:$L$776,1))</f>
        <v>274</v>
      </c>
    </row>
    <row r="672" customFormat="false" ht="15" hidden="false" customHeight="true" outlineLevel="0" collapsed="false">
      <c r="A672" s="0" t="s">
        <v>641</v>
      </c>
      <c r="B672" s="0" t="str">
        <f aca="false">IFERROR(INDEX('BLS OEWS May2025'!$B$3:$B$1396,MATCH($A672,'BLS OEWS May2025'!$A$3:$A$1396,0)),"")</f>
        <v>Survey Researchers</v>
      </c>
      <c r="C672" s="0" t="str">
        <f aca="false">INDEX('SOC Summary'!$D$3:$D$774,MATCH($A672,'SOC Summary'!$A$3:$A$774,0))</f>
        <v>Life, physical, and social science</v>
      </c>
      <c r="D672" s="27" t="n">
        <f aca="false">INDEX('SOC Summary'!$H$3:$H$774,MATCH($A672,'SOC Summary'!$A$3:$A$774,0))</f>
        <v>0.57</v>
      </c>
      <c r="E672" s="24" t="n">
        <v>7880</v>
      </c>
      <c r="F672" s="24" t="n">
        <v>8190</v>
      </c>
      <c r="G672" s="24" t="n">
        <v>7720</v>
      </c>
      <c r="H672" s="24" t="n">
        <f aca="false">INDEX('SOC Summary'!$K$3:$K$774,MATCH($A672,'SOC Summary'!$A$3:$A$774,0))</f>
        <v>8290</v>
      </c>
      <c r="I672" s="24" t="n">
        <f aca="false">IF(ISNUMBER(E672),H672-E672,"")</f>
        <v>410</v>
      </c>
      <c r="J672" s="31" t="n">
        <f aca="false">IF(AND(ISNUMBER(E672),E672&gt;0),(H672-E672)/E672,"")</f>
        <v>0.0520304568527919</v>
      </c>
      <c r="K672" s="24" t="n">
        <f aca="false">IF(ISNUMBER(G672),H672-G672,"")</f>
        <v>570</v>
      </c>
      <c r="L672" s="31" t="n">
        <f aca="false">IF(AND(ISNUMBER(G672),G672&gt;0),(H672-G672)/G672,"")</f>
        <v>0.0738341968911917</v>
      </c>
      <c r="M672" s="0" t="str">
        <f aca="false">INDEX('SOC Summary'!$L$3:$L$774,MATCH($A672,'SOC Summary'!$A$3:$A$774,0))</f>
        <v>High</v>
      </c>
      <c r="X672" s="26" t="n">
        <f aca="false">_xlfn.RANK.AVG(D672,$D$5:$D$776,1)</f>
        <v>708</v>
      </c>
      <c r="Y672" s="26" t="n">
        <f aca="false">IF(L672="","",_xlfn.RANK.AVG(L672,$L$5:$L$776,1))</f>
        <v>677</v>
      </c>
    </row>
    <row r="673" customFormat="false" ht="15" hidden="false" customHeight="true" outlineLevel="0" collapsed="false">
      <c r="A673" s="0" t="s">
        <v>512</v>
      </c>
      <c r="B673" s="0" t="str">
        <f aca="false">IFERROR(INDEX('BLS OEWS May2025'!$B$3:$B$1396,MATCH($A673,'BLS OEWS May2025'!$A$3:$A$1396,0)),"")</f>
        <v>Marine Engineers and Naval Architects</v>
      </c>
      <c r="C673" s="0" t="str">
        <f aca="false">INDEX('SOC Summary'!$D$3:$D$774,MATCH($A673,'SOC Summary'!$A$3:$A$774,0))</f>
        <v>Engineering</v>
      </c>
      <c r="D673" s="27" t="n">
        <f aca="false">INDEX('SOC Summary'!$H$3:$H$774,MATCH($A673,'SOC Summary'!$A$3:$A$774,0))</f>
        <v>0.33</v>
      </c>
      <c r="E673" s="24" t="n">
        <v>7450</v>
      </c>
      <c r="F673" s="24" t="n">
        <v>9960</v>
      </c>
      <c r="G673" s="24" t="n">
        <v>8440</v>
      </c>
      <c r="H673" s="24" t="n">
        <f aca="false">INDEX('SOC Summary'!$K$3:$K$774,MATCH($A673,'SOC Summary'!$A$3:$A$774,0))</f>
        <v>8250</v>
      </c>
      <c r="I673" s="24" t="n">
        <f aca="false">IF(ISNUMBER(E673),H673-E673,"")</f>
        <v>800</v>
      </c>
      <c r="J673" s="31" t="n">
        <f aca="false">IF(AND(ISNUMBER(E673),E673&gt;0),(H673-E673)/E673,"")</f>
        <v>0.10738255033557</v>
      </c>
      <c r="K673" s="24" t="n">
        <f aca="false">IF(ISNUMBER(G673),H673-G673,"")</f>
        <v>-190</v>
      </c>
      <c r="L673" s="31" t="n">
        <f aca="false">IF(AND(ISNUMBER(G673),G673&gt;0),(H673-G673)/G673,"")</f>
        <v>-0.0225118483412322</v>
      </c>
      <c r="M673" s="0" t="str">
        <f aca="false">INDEX('SOC Summary'!$L$3:$L$774,MATCH($A673,'SOC Summary'!$A$3:$A$774,0))</f>
        <v>Moderate</v>
      </c>
      <c r="X673" s="26" t="n">
        <f aca="false">_xlfn.RANK.AVG(D673,$D$5:$D$776,1)</f>
        <v>446</v>
      </c>
      <c r="Y673" s="26" t="n">
        <f aca="false">IF(L673="","",_xlfn.RANK.AVG(L673,$L$5:$L$776,1))</f>
        <v>265</v>
      </c>
    </row>
    <row r="674" customFormat="false" ht="15" hidden="false" customHeight="true" outlineLevel="0" collapsed="false">
      <c r="A674" s="0" t="s">
        <v>964</v>
      </c>
      <c r="B674" s="0" t="str">
        <f aca="false">IFERROR(INDEX('BLS OEWS May2025'!$B$3:$B$1396,MATCH($A674,'BLS OEWS May2025'!$A$3:$A$1396,0)),"")</f>
        <v>Farm and Home Management Educators</v>
      </c>
      <c r="C674" s="0" t="str">
        <f aca="false">INDEX('SOC Summary'!$D$3:$D$774,MATCH($A674,'SOC Summary'!$A$3:$A$774,0))</f>
        <v>Educational instruction</v>
      </c>
      <c r="D674" s="27" t="n">
        <f aca="false">INDEX('SOC Summary'!$H$3:$H$774,MATCH($A674,'SOC Summary'!$A$3:$A$774,0))</f>
        <v>0.45</v>
      </c>
      <c r="E674" s="24" t="n">
        <v>8220</v>
      </c>
      <c r="F674" s="24" t="n">
        <v>8110</v>
      </c>
      <c r="G674" s="24" t="n">
        <v>10260</v>
      </c>
      <c r="H674" s="24" t="n">
        <f aca="false">INDEX('SOC Summary'!$K$3:$K$774,MATCH($A674,'SOC Summary'!$A$3:$A$774,0))</f>
        <v>8220</v>
      </c>
      <c r="I674" s="24" t="n">
        <f aca="false">IF(ISNUMBER(E674),H674-E674,"")</f>
        <v>0</v>
      </c>
      <c r="J674" s="31" t="n">
        <f aca="false">IF(AND(ISNUMBER(E674),E674&gt;0),(H674-E674)/E674,"")</f>
        <v>0</v>
      </c>
      <c r="K674" s="24" t="n">
        <f aca="false">IF(ISNUMBER(G674),H674-G674,"")</f>
        <v>-2040</v>
      </c>
      <c r="L674" s="31" t="n">
        <f aca="false">IF(AND(ISNUMBER(G674),G674&gt;0),(H674-G674)/G674,"")</f>
        <v>-0.198830409356725</v>
      </c>
      <c r="M674" s="0" t="str">
        <f aca="false">INDEX('SOC Summary'!$L$3:$L$774,MATCH($A674,'SOC Summary'!$A$3:$A$774,0))</f>
        <v>Elevated</v>
      </c>
      <c r="X674" s="26" t="n">
        <f aca="false">_xlfn.RANK.AVG(D674,$D$5:$D$776,1)</f>
        <v>597.5</v>
      </c>
      <c r="Y674" s="26" t="n">
        <f aca="false">IF(L674="","",_xlfn.RANK.AVG(L674,$L$5:$L$776,1))</f>
        <v>18</v>
      </c>
    </row>
    <row r="675" customFormat="false" ht="15" hidden="false" customHeight="true" outlineLevel="0" collapsed="false">
      <c r="A675" s="0" t="s">
        <v>1030</v>
      </c>
      <c r="B675" s="0" t="str">
        <f aca="false">IFERROR(INDEX('BLS OEWS May2025'!$B$3:$B$1396,MATCH($A675,'BLS OEWS May2025'!$A$3:$A$1396,0)),"")</f>
        <v>Dancers</v>
      </c>
      <c r="C675" s="0" t="str">
        <f aca="false">INDEX('SOC Summary'!$D$3:$D$774,MATCH($A675,'SOC Summary'!$A$3:$A$774,0))</f>
        <v>Arts, sports and media</v>
      </c>
      <c r="D675" s="27" t="n">
        <f aca="false">INDEX('SOC Summary'!$H$3:$H$774,MATCH($A675,'SOC Summary'!$A$3:$A$774,0))</f>
        <v>0.03</v>
      </c>
      <c r="E675" s="24" t="n">
        <v>8930</v>
      </c>
      <c r="F675" s="24" t="n">
        <v>11510</v>
      </c>
      <c r="G675" s="24" t="n">
        <v>9060</v>
      </c>
      <c r="H675" s="24" t="n">
        <f aca="false">INDEX('SOC Summary'!$K$3:$K$774,MATCH($A675,'SOC Summary'!$A$3:$A$774,0))</f>
        <v>8130</v>
      </c>
      <c r="I675" s="24" t="n">
        <f aca="false">IF(ISNUMBER(E675),H675-E675,"")</f>
        <v>-800</v>
      </c>
      <c r="J675" s="31" t="n">
        <f aca="false">IF(AND(ISNUMBER(E675),E675&gt;0),(H675-E675)/E675,"")</f>
        <v>-0.0895856662933931</v>
      </c>
      <c r="K675" s="24" t="n">
        <f aca="false">IF(ISNUMBER(G675),H675-G675,"")</f>
        <v>-930</v>
      </c>
      <c r="L675" s="31" t="n">
        <f aca="false">IF(AND(ISNUMBER(G675),G675&gt;0),(H675-G675)/G675,"")</f>
        <v>-0.102649006622517</v>
      </c>
      <c r="M675" s="0" t="str">
        <f aca="false">INDEX('SOC Summary'!$L$3:$L$774,MATCH($A675,'SOC Summary'!$A$3:$A$774,0))</f>
        <v>Low</v>
      </c>
      <c r="X675" s="26" t="n">
        <f aca="false">_xlfn.RANK.AVG(D675,$D$5:$D$776,1)</f>
        <v>78</v>
      </c>
      <c r="Y675" s="26" t="n">
        <f aca="false">IF(L675="","",_xlfn.RANK.AVG(L675,$L$5:$L$776,1))</f>
        <v>71</v>
      </c>
    </row>
    <row r="676" customFormat="false" ht="15" hidden="false" customHeight="true" outlineLevel="0" collapsed="false">
      <c r="A676" s="0" t="s">
        <v>1581</v>
      </c>
      <c r="B676" s="0" t="str">
        <f aca="false">IFERROR(INDEX('BLS OEWS May2025'!$B$3:$B$1396,MATCH($A676,'BLS OEWS May2025'!$A$3:$A$1396,0)),"")</f>
        <v>Shampooers</v>
      </c>
      <c r="C676" s="0" t="str">
        <f aca="false">INDEX('SOC Summary'!$D$3:$D$774,MATCH($A676,'SOC Summary'!$A$3:$A$774,0))</f>
        <v>Services and other</v>
      </c>
      <c r="D676" s="27" t="n">
        <f aca="false">INDEX('SOC Summary'!$H$3:$H$774,MATCH($A676,'SOC Summary'!$A$3:$A$774,0))</f>
        <v>0.38</v>
      </c>
      <c r="E676" s="24" t="n">
        <v>7480</v>
      </c>
      <c r="F676" s="24" t="n">
        <v>7360</v>
      </c>
      <c r="G676" s="24" t="n">
        <v>8890</v>
      </c>
      <c r="H676" s="24" t="n">
        <f aca="false">INDEX('SOC Summary'!$K$3:$K$774,MATCH($A676,'SOC Summary'!$A$3:$A$774,0))</f>
        <v>8070</v>
      </c>
      <c r="I676" s="24" t="n">
        <f aca="false">IF(ISNUMBER(E676),H676-E676,"")</f>
        <v>590</v>
      </c>
      <c r="J676" s="31" t="n">
        <f aca="false">IF(AND(ISNUMBER(E676),E676&gt;0),(H676-E676)/E676,"")</f>
        <v>0.0788770053475936</v>
      </c>
      <c r="K676" s="24" t="n">
        <f aca="false">IF(ISNUMBER(G676),H676-G676,"")</f>
        <v>-820</v>
      </c>
      <c r="L676" s="31" t="n">
        <f aca="false">IF(AND(ISNUMBER(G676),G676&gt;0),(H676-G676)/G676,"")</f>
        <v>-0.0922384701912261</v>
      </c>
      <c r="M676" s="0" t="str">
        <f aca="false">INDEX('SOC Summary'!$L$3:$L$774,MATCH($A676,'SOC Summary'!$A$3:$A$774,0))</f>
        <v>Elevated</v>
      </c>
      <c r="X676" s="26" t="n">
        <f aca="false">_xlfn.RANK.AVG(D676,$D$5:$D$776,1)</f>
        <v>492.5</v>
      </c>
      <c r="Y676" s="26" t="n">
        <f aca="false">IF(L676="","",_xlfn.RANK.AVG(L676,$L$5:$L$776,1))</f>
        <v>84</v>
      </c>
    </row>
    <row r="677" customFormat="false" ht="15" hidden="false" customHeight="true" outlineLevel="0" collapsed="false">
      <c r="A677" s="0" t="s">
        <v>948</v>
      </c>
      <c r="B677" s="0" t="str">
        <f aca="false">IFERROR(INDEX('BLS OEWS May2025'!$B$3:$B$1396,MATCH($A677,'BLS OEWS May2025'!$A$3:$A$1396,0)),"")</f>
        <v>Archivists</v>
      </c>
      <c r="C677" s="0" t="str">
        <f aca="false">INDEX('SOC Summary'!$D$3:$D$774,MATCH($A677,'SOC Summary'!$A$3:$A$774,0))</f>
        <v>Educational instruction</v>
      </c>
      <c r="D677" s="27" t="n">
        <f aca="false">INDEX('SOC Summary'!$H$3:$H$774,MATCH($A677,'SOC Summary'!$A$3:$A$774,0))</f>
        <v>0.47</v>
      </c>
      <c r="E677" s="24" t="n">
        <v>7230</v>
      </c>
      <c r="F677" s="24" t="n">
        <v>7150</v>
      </c>
      <c r="G677" s="24" t="n">
        <v>7050</v>
      </c>
      <c r="H677" s="24" t="n">
        <f aca="false">INDEX('SOC Summary'!$K$3:$K$774,MATCH($A677,'SOC Summary'!$A$3:$A$774,0))</f>
        <v>7970</v>
      </c>
      <c r="I677" s="24" t="n">
        <f aca="false">IF(ISNUMBER(E677),H677-E677,"")</f>
        <v>740</v>
      </c>
      <c r="J677" s="31" t="n">
        <f aca="false">IF(AND(ISNUMBER(E677),E677&gt;0),(H677-E677)/E677,"")</f>
        <v>0.102351313969571</v>
      </c>
      <c r="K677" s="24" t="n">
        <f aca="false">IF(ISNUMBER(G677),H677-G677,"")</f>
        <v>920</v>
      </c>
      <c r="L677" s="31" t="n">
        <f aca="false">IF(AND(ISNUMBER(G677),G677&gt;0),(H677-G677)/G677,"")</f>
        <v>0.130496453900709</v>
      </c>
      <c r="M677" s="0" t="str">
        <f aca="false">INDEX('SOC Summary'!$L$3:$L$774,MATCH($A677,'SOC Summary'!$A$3:$A$774,0))</f>
        <v>Elevated</v>
      </c>
      <c r="X677" s="26" t="n">
        <f aca="false">_xlfn.RANK.AVG(D677,$D$5:$D$776,1)</f>
        <v>620.5</v>
      </c>
      <c r="Y677" s="26" t="n">
        <f aca="false">IF(L677="","",_xlfn.RANK.AVG(L677,$L$5:$L$776,1))</f>
        <v>737</v>
      </c>
    </row>
    <row r="678" customFormat="false" ht="15" hidden="false" customHeight="true" outlineLevel="0" collapsed="false">
      <c r="A678" s="0" t="s">
        <v>2504</v>
      </c>
      <c r="B678" s="0" t="str">
        <f aca="false">IFERROR(INDEX('BLS OEWS May2025'!$B$3:$B$1396,MATCH($A678,'BLS OEWS May2025'!$A$3:$A$1396,0)),"")</f>
        <v>Painting, Coating, and Decorating Workers</v>
      </c>
      <c r="C678" s="0" t="str">
        <f aca="false">INDEX('SOC Summary'!$D$3:$D$774,MATCH($A678,'SOC Summary'!$A$3:$A$774,0))</f>
        <v>Production, construction and transportation</v>
      </c>
      <c r="D678" s="27" t="n">
        <f aca="false">INDEX('SOC Summary'!$H$3:$H$774,MATCH($A678,'SOC Summary'!$A$3:$A$774,0))</f>
        <v>0</v>
      </c>
      <c r="E678" s="24" t="n">
        <v>11990</v>
      </c>
      <c r="F678" s="24" t="n">
        <v>10700</v>
      </c>
      <c r="G678" s="24" t="n">
        <v>8470</v>
      </c>
      <c r="H678" s="24" t="n">
        <f aca="false">INDEX('SOC Summary'!$K$3:$K$774,MATCH($A678,'SOC Summary'!$A$3:$A$774,0))</f>
        <v>7940</v>
      </c>
      <c r="I678" s="24" t="n">
        <f aca="false">IF(ISNUMBER(E678),H678-E678,"")</f>
        <v>-4050</v>
      </c>
      <c r="J678" s="31" t="n">
        <f aca="false">IF(AND(ISNUMBER(E678),E678&gt;0),(H678-E678)/E678,"")</f>
        <v>-0.337781484570475</v>
      </c>
      <c r="K678" s="24" t="n">
        <f aca="false">IF(ISNUMBER(G678),H678-G678,"")</f>
        <v>-530</v>
      </c>
      <c r="L678" s="31" t="n">
        <f aca="false">IF(AND(ISNUMBER(G678),G678&gt;0),(H678-G678)/G678,"")</f>
        <v>-0.0625737898465171</v>
      </c>
      <c r="M678" s="0" t="str">
        <f aca="false">INDEX('SOC Summary'!$L$3:$L$774,MATCH($A678,'SOC Summary'!$A$3:$A$774,0))</f>
        <v>Low</v>
      </c>
      <c r="X678" s="26" t="n">
        <f aca="false">_xlfn.RANK.AVG(D678,$D$5:$D$776,1)</f>
        <v>28.5</v>
      </c>
      <c r="Y678" s="26" t="n">
        <f aca="false">IF(L678="","",_xlfn.RANK.AVG(L678,$L$5:$L$776,1))</f>
        <v>138</v>
      </c>
    </row>
    <row r="679" customFormat="false" ht="15" hidden="false" customHeight="true" outlineLevel="0" collapsed="false">
      <c r="A679" s="0" t="s">
        <v>1162</v>
      </c>
      <c r="B679" s="0" t="str">
        <f aca="false">IFERROR(INDEX('BLS OEWS May2025'!$B$3:$B$1396,MATCH($A679,'BLS OEWS May2025'!$A$3:$A$1396,0)),"")</f>
        <v>Nurse Midwives</v>
      </c>
      <c r="C679" s="0" t="str">
        <f aca="false">INDEX('SOC Summary'!$D$3:$D$774,MATCH($A679,'SOC Summary'!$A$3:$A$774,0))</f>
        <v>Health care</v>
      </c>
      <c r="D679" s="27" t="n">
        <f aca="false">INDEX('SOC Summary'!$H$3:$H$774,MATCH($A679,'SOC Summary'!$A$3:$A$774,0))</f>
        <v>0.5</v>
      </c>
      <c r="E679" s="24" t="n">
        <v>7950</v>
      </c>
      <c r="F679" s="24" t="n">
        <v>6960</v>
      </c>
      <c r="G679" s="24" t="n">
        <v>8280</v>
      </c>
      <c r="H679" s="24" t="n">
        <f aca="false">INDEX('SOC Summary'!$K$3:$K$774,MATCH($A679,'SOC Summary'!$A$3:$A$774,0))</f>
        <v>7920</v>
      </c>
      <c r="I679" s="24" t="n">
        <f aca="false">IF(ISNUMBER(E679),H679-E679,"")</f>
        <v>-30</v>
      </c>
      <c r="J679" s="31" t="n">
        <f aca="false">IF(AND(ISNUMBER(E679),E679&gt;0),(H679-E679)/E679,"")</f>
        <v>-0.00377358490566038</v>
      </c>
      <c r="K679" s="24" t="n">
        <f aca="false">IF(ISNUMBER(G679),H679-G679,"")</f>
        <v>-360</v>
      </c>
      <c r="L679" s="31" t="n">
        <f aca="false">IF(AND(ISNUMBER(G679),G679&gt;0),(H679-G679)/G679,"")</f>
        <v>-0.0434782608695652</v>
      </c>
      <c r="M679" s="0" t="str">
        <f aca="false">INDEX('SOC Summary'!$L$3:$L$774,MATCH($A679,'SOC Summary'!$A$3:$A$774,0))</f>
        <v>High</v>
      </c>
      <c r="X679" s="26" t="n">
        <f aca="false">_xlfn.RANK.AVG(D679,$D$5:$D$776,1)</f>
        <v>654</v>
      </c>
      <c r="Y679" s="26" t="n">
        <f aca="false">IF(L679="","",_xlfn.RANK.AVG(L679,$L$5:$L$776,1))</f>
        <v>184</v>
      </c>
    </row>
    <row r="680" customFormat="false" ht="15" hidden="false" customHeight="true" outlineLevel="0" collapsed="false">
      <c r="A680" s="0" t="s">
        <v>1042</v>
      </c>
      <c r="B680" s="0" t="str">
        <f aca="false">IFERROR(INDEX('BLS OEWS May2025'!$B$3:$B$1396,MATCH($A680,'BLS OEWS May2025'!$A$3:$A$1396,0)),"")</f>
        <v>Disc Jockeys, Except Radio</v>
      </c>
      <c r="C680" s="0" t="str">
        <f aca="false">INDEX('SOC Summary'!$D$3:$D$774,MATCH($A680,'SOC Summary'!$A$3:$A$774,0))</f>
        <v>Arts, sports and media</v>
      </c>
      <c r="D680" s="27" t="n">
        <f aca="false">INDEX('SOC Summary'!$H$3:$H$774,MATCH($A680,'SOC Summary'!$A$3:$A$774,0))</f>
        <v>0.29</v>
      </c>
      <c r="E680" s="24" t="n">
        <v>5640</v>
      </c>
      <c r="F680" s="24" t="n">
        <v>7190</v>
      </c>
      <c r="G680" s="24" t="n">
        <v>8170</v>
      </c>
      <c r="H680" s="24" t="n">
        <f aca="false">INDEX('SOC Summary'!$K$3:$K$774,MATCH($A680,'SOC Summary'!$A$3:$A$774,0))</f>
        <v>7920</v>
      </c>
      <c r="I680" s="24" t="n">
        <f aca="false">IF(ISNUMBER(E680),H680-E680,"")</f>
        <v>2280</v>
      </c>
      <c r="J680" s="31" t="n">
        <f aca="false">IF(AND(ISNUMBER(E680),E680&gt;0),(H680-E680)/E680,"")</f>
        <v>0.404255319148936</v>
      </c>
      <c r="K680" s="24" t="n">
        <f aca="false">IF(ISNUMBER(G680),H680-G680,"")</f>
        <v>-250</v>
      </c>
      <c r="L680" s="31" t="n">
        <f aca="false">IF(AND(ISNUMBER(G680),G680&gt;0),(H680-G680)/G680,"")</f>
        <v>-0.0305997552019584</v>
      </c>
      <c r="M680" s="0" t="str">
        <f aca="false">INDEX('SOC Summary'!$L$3:$L$774,MATCH($A680,'SOC Summary'!$A$3:$A$774,0))</f>
        <v>Moderate</v>
      </c>
      <c r="X680" s="26" t="n">
        <f aca="false">_xlfn.RANK.AVG(D680,$D$5:$D$776,1)</f>
        <v>406.5</v>
      </c>
      <c r="Y680" s="26" t="n">
        <f aca="false">IF(L680="","",_xlfn.RANK.AVG(L680,$L$5:$L$776,1))</f>
        <v>234</v>
      </c>
    </row>
    <row r="681" customFormat="false" ht="15" hidden="false" customHeight="true" outlineLevel="0" collapsed="false">
      <c r="A681" s="0" t="s">
        <v>2645</v>
      </c>
      <c r="B681" s="0" t="str">
        <f aca="false">IFERROR(INDEX('BLS OEWS May2025'!$B$3:$B$1396,MATCH($A681,'BLS OEWS May2025'!$A$3:$A$1396,0)),"")</f>
        <v>Traffic Technicians</v>
      </c>
      <c r="C681" s="0" t="str">
        <f aca="false">INDEX('SOC Summary'!$D$3:$D$774,MATCH($A681,'SOC Summary'!$A$3:$A$774,0))</f>
        <v>Production, construction and transportation</v>
      </c>
      <c r="D681" s="27" t="n">
        <f aca="false">INDEX('SOC Summary'!$H$3:$H$774,MATCH($A681,'SOC Summary'!$A$3:$A$774,0))</f>
        <v>0.38</v>
      </c>
      <c r="E681" s="24" t="n">
        <v>7310</v>
      </c>
      <c r="F681" s="24" t="n">
        <v>7530</v>
      </c>
      <c r="G681" s="24" t="n">
        <v>7580</v>
      </c>
      <c r="H681" s="24" t="n">
        <f aca="false">INDEX('SOC Summary'!$K$3:$K$774,MATCH($A681,'SOC Summary'!$A$3:$A$774,0))</f>
        <v>7860</v>
      </c>
      <c r="I681" s="24" t="n">
        <f aca="false">IF(ISNUMBER(E681),H681-E681,"")</f>
        <v>550</v>
      </c>
      <c r="J681" s="31" t="n">
        <f aca="false">IF(AND(ISNUMBER(E681),E681&gt;0),(H681-E681)/E681,"")</f>
        <v>0.0752393980848153</v>
      </c>
      <c r="K681" s="24" t="n">
        <f aca="false">IF(ISNUMBER(G681),H681-G681,"")</f>
        <v>280</v>
      </c>
      <c r="L681" s="31" t="n">
        <f aca="false">IF(AND(ISNUMBER(G681),G681&gt;0),(H681-G681)/G681,"")</f>
        <v>0.0369393139841689</v>
      </c>
      <c r="M681" s="0" t="str">
        <f aca="false">INDEX('SOC Summary'!$L$3:$L$774,MATCH($A681,'SOC Summary'!$A$3:$A$774,0))</f>
        <v>Elevated</v>
      </c>
      <c r="X681" s="26" t="n">
        <f aca="false">_xlfn.RANK.AVG(D681,$D$5:$D$776,1)</f>
        <v>492.5</v>
      </c>
      <c r="Y681" s="26" t="n">
        <f aca="false">IF(L681="","",_xlfn.RANK.AVG(L681,$L$5:$L$776,1))</f>
        <v>560</v>
      </c>
    </row>
    <row r="682" customFormat="false" ht="15" hidden="false" customHeight="true" outlineLevel="0" collapsed="false">
      <c r="A682" s="0" t="s">
        <v>1209</v>
      </c>
      <c r="B682" s="0" t="str">
        <f aca="false">IFERROR(INDEX('BLS OEWS May2025'!$B$3:$B$1396,MATCH($A682,'BLS OEWS May2025'!$A$3:$A$1396,0)),"")</f>
        <v>Acupuncturists</v>
      </c>
      <c r="C682" s="0" t="str">
        <f aca="false">INDEX('SOC Summary'!$D$3:$D$774,MATCH($A682,'SOC Summary'!$A$3:$A$774,0))</f>
        <v>Health care</v>
      </c>
      <c r="D682" s="27" t="n">
        <f aca="false">INDEX('SOC Summary'!$H$3:$H$774,MATCH($A682,'SOC Summary'!$A$3:$A$774,0))</f>
        <v>0.39</v>
      </c>
      <c r="E682" s="24" t="n">
        <v>7800</v>
      </c>
      <c r="F682" s="24" t="n">
        <v>9370</v>
      </c>
      <c r="G682" s="24" t="n">
        <v>8440</v>
      </c>
      <c r="H682" s="24" t="n">
        <f aca="false">INDEX('SOC Summary'!$K$3:$K$774,MATCH($A682,'SOC Summary'!$A$3:$A$774,0))</f>
        <v>7830</v>
      </c>
      <c r="I682" s="24" t="n">
        <f aca="false">IF(ISNUMBER(E682),H682-E682,"")</f>
        <v>30</v>
      </c>
      <c r="J682" s="31" t="n">
        <f aca="false">IF(AND(ISNUMBER(E682),E682&gt;0),(H682-E682)/E682,"")</f>
        <v>0.00384615384615385</v>
      </c>
      <c r="K682" s="24" t="n">
        <f aca="false">IF(ISNUMBER(G682),H682-G682,"")</f>
        <v>-610</v>
      </c>
      <c r="L682" s="31" t="n">
        <f aca="false">IF(AND(ISNUMBER(G682),G682&gt;0),(H682-G682)/G682,"")</f>
        <v>-0.0722748815165877</v>
      </c>
      <c r="M682" s="0" t="str">
        <f aca="false">INDEX('SOC Summary'!$L$3:$L$774,MATCH($A682,'SOC Summary'!$A$3:$A$774,0))</f>
        <v>Elevated</v>
      </c>
      <c r="X682" s="26" t="n">
        <f aca="false">_xlfn.RANK.AVG(D682,$D$5:$D$776,1)</f>
        <v>507</v>
      </c>
      <c r="Y682" s="26" t="n">
        <f aca="false">IF(L682="","",_xlfn.RANK.AVG(L682,$L$5:$L$776,1))</f>
        <v>114</v>
      </c>
    </row>
    <row r="683" customFormat="false" ht="15" hidden="false" customHeight="true" outlineLevel="0" collapsed="false">
      <c r="A683" s="0" t="s">
        <v>1927</v>
      </c>
      <c r="B683" s="0" t="str">
        <f aca="false">IFERROR(INDEX('BLS OEWS May2025'!$B$3:$B$1396,MATCH($A683,'BLS OEWS May2025'!$A$3:$A$1396,0)),"")</f>
        <v>Stonemasons</v>
      </c>
      <c r="C683" s="0" t="str">
        <f aca="false">INDEX('SOC Summary'!$D$3:$D$774,MATCH($A683,'SOC Summary'!$A$3:$A$774,0))</f>
        <v>Production, construction and transportation</v>
      </c>
      <c r="D683" s="27" t="n">
        <f aca="false">INDEX('SOC Summary'!$H$3:$H$774,MATCH($A683,'SOC Summary'!$A$3:$A$774,0))</f>
        <v>0</v>
      </c>
      <c r="E683" s="24" t="n">
        <v>10220</v>
      </c>
      <c r="F683" s="24" t="n">
        <v>9790</v>
      </c>
      <c r="G683" s="24" t="n">
        <v>8750</v>
      </c>
      <c r="H683" s="24" t="n">
        <f aca="false">INDEX('SOC Summary'!$K$3:$K$774,MATCH($A683,'SOC Summary'!$A$3:$A$774,0))</f>
        <v>7820</v>
      </c>
      <c r="I683" s="24" t="n">
        <f aca="false">IF(ISNUMBER(E683),H683-E683,"")</f>
        <v>-2400</v>
      </c>
      <c r="J683" s="31" t="n">
        <f aca="false">IF(AND(ISNUMBER(E683),E683&gt;0),(H683-E683)/E683,"")</f>
        <v>-0.234833659491194</v>
      </c>
      <c r="K683" s="24" t="n">
        <f aca="false">IF(ISNUMBER(G683),H683-G683,"")</f>
        <v>-930</v>
      </c>
      <c r="L683" s="31" t="n">
        <f aca="false">IF(AND(ISNUMBER(G683),G683&gt;0),(H683-G683)/G683,"")</f>
        <v>-0.106285714285714</v>
      </c>
      <c r="M683" s="0" t="str">
        <f aca="false">INDEX('SOC Summary'!$L$3:$L$774,MATCH($A683,'SOC Summary'!$A$3:$A$774,0))</f>
        <v>Low</v>
      </c>
      <c r="X683" s="26" t="n">
        <f aca="false">_xlfn.RANK.AVG(D683,$D$5:$D$776,1)</f>
        <v>28.5</v>
      </c>
      <c r="Y683" s="26" t="n">
        <f aca="false">IF(L683="","",_xlfn.RANK.AVG(L683,$L$5:$L$776,1))</f>
        <v>67</v>
      </c>
    </row>
    <row r="684" customFormat="false" ht="15" hidden="false" customHeight="true" outlineLevel="0" collapsed="false">
      <c r="A684" s="0" t="s">
        <v>2528</v>
      </c>
      <c r="B684" s="0" t="str">
        <f aca="false">IFERROR(INDEX('BLS OEWS May2025'!$B$3:$B$1396,MATCH($A684,'BLS OEWS May2025'!$A$3:$A$1396,0)),"")</f>
        <v>Etchers and Engravers</v>
      </c>
      <c r="C684" s="0" t="str">
        <f aca="false">INDEX('SOC Summary'!$D$3:$D$774,MATCH($A684,'SOC Summary'!$A$3:$A$774,0))</f>
        <v>Production, construction and transportation</v>
      </c>
      <c r="D684" s="27" t="n">
        <f aca="false">INDEX('SOC Summary'!$H$3:$H$774,MATCH($A684,'SOC Summary'!$A$3:$A$774,0))</f>
        <v>0</v>
      </c>
      <c r="E684" s="24" t="n">
        <v>8400</v>
      </c>
      <c r="F684" s="24" t="n">
        <v>8140</v>
      </c>
      <c r="G684" s="24" t="n">
        <v>8390</v>
      </c>
      <c r="H684" s="24" t="n">
        <f aca="false">INDEX('SOC Summary'!$K$3:$K$774,MATCH($A684,'SOC Summary'!$A$3:$A$774,0))</f>
        <v>7750</v>
      </c>
      <c r="I684" s="24" t="n">
        <f aca="false">IF(ISNUMBER(E684),H684-E684,"")</f>
        <v>-650</v>
      </c>
      <c r="J684" s="31" t="n">
        <f aca="false">IF(AND(ISNUMBER(E684),E684&gt;0),(H684-E684)/E684,"")</f>
        <v>-0.0773809523809524</v>
      </c>
      <c r="K684" s="24" t="n">
        <f aca="false">IF(ISNUMBER(G684),H684-G684,"")</f>
        <v>-640</v>
      </c>
      <c r="L684" s="31" t="n">
        <f aca="false">IF(AND(ISNUMBER(G684),G684&gt;0),(H684-G684)/G684,"")</f>
        <v>-0.0762812872467223</v>
      </c>
      <c r="M684" s="0" t="str">
        <f aca="false">INDEX('SOC Summary'!$L$3:$L$774,MATCH($A684,'SOC Summary'!$A$3:$A$774,0))</f>
        <v>Low</v>
      </c>
      <c r="X684" s="26" t="n">
        <f aca="false">_xlfn.RANK.AVG(D684,$D$5:$D$776,1)</f>
        <v>28.5</v>
      </c>
      <c r="Y684" s="26" t="n">
        <f aca="false">IF(L684="","",_xlfn.RANK.AVG(L684,$L$5:$L$776,1))</f>
        <v>106</v>
      </c>
    </row>
    <row r="685" customFormat="false" ht="15" hidden="false" customHeight="true" outlineLevel="0" collapsed="false">
      <c r="A685" s="0" t="s">
        <v>808</v>
      </c>
      <c r="B685" s="0" t="str">
        <f aca="false">IFERROR(INDEX('BLS OEWS May2025'!$B$3:$B$1396,MATCH($A685,'BLS OEWS May2025'!$A$3:$A$1396,0)),"")</f>
        <v>Architecture Teachers, Postsecondary</v>
      </c>
      <c r="C685" s="0" t="str">
        <f aca="false">INDEX('SOC Summary'!$D$3:$D$774,MATCH($A685,'SOC Summary'!$A$3:$A$774,0))</f>
        <v>Educational instruction</v>
      </c>
      <c r="D685" s="27" t="n">
        <f aca="false">INDEX('SOC Summary'!$H$3:$H$774,MATCH($A685,'SOC Summary'!$A$3:$A$774,0))</f>
        <v>0.47</v>
      </c>
      <c r="E685" s="24" t="n">
        <v>6420</v>
      </c>
      <c r="F685" s="24" t="n">
        <v>8350</v>
      </c>
      <c r="G685" s="24" t="n">
        <v>9120</v>
      </c>
      <c r="H685" s="24" t="n">
        <f aca="false">INDEX('SOC Summary'!$K$3:$K$774,MATCH($A685,'SOC Summary'!$A$3:$A$774,0))</f>
        <v>7700</v>
      </c>
      <c r="I685" s="24" t="n">
        <f aca="false">IF(ISNUMBER(E685),H685-E685,"")</f>
        <v>1280</v>
      </c>
      <c r="J685" s="31" t="n">
        <f aca="false">IF(AND(ISNUMBER(E685),E685&gt;0),(H685-E685)/E685,"")</f>
        <v>0.199376947040498</v>
      </c>
      <c r="K685" s="24" t="n">
        <f aca="false">IF(ISNUMBER(G685),H685-G685,"")</f>
        <v>-1420</v>
      </c>
      <c r="L685" s="31" t="n">
        <f aca="false">IF(AND(ISNUMBER(G685),G685&gt;0),(H685-G685)/G685,"")</f>
        <v>-0.155701754385965</v>
      </c>
      <c r="M685" s="0" t="str">
        <f aca="false">INDEX('SOC Summary'!$L$3:$L$774,MATCH($A685,'SOC Summary'!$A$3:$A$774,0))</f>
        <v>Elevated</v>
      </c>
      <c r="X685" s="26" t="n">
        <f aca="false">_xlfn.RANK.AVG(D685,$D$5:$D$776,1)</f>
        <v>620.5</v>
      </c>
      <c r="Y685" s="26" t="n">
        <f aca="false">IF(L685="","",_xlfn.RANK.AVG(L685,$L$5:$L$776,1))</f>
        <v>29</v>
      </c>
    </row>
    <row r="686" customFormat="false" ht="15" hidden="false" customHeight="true" outlineLevel="0" collapsed="false">
      <c r="A686" s="0" t="s">
        <v>2016</v>
      </c>
      <c r="B686" s="0" t="str">
        <f aca="false">IFERROR(INDEX('BLS OEWS May2025'!$B$3:$B$1396,MATCH($A686,'BLS OEWS May2025'!$A$3:$A$1396,0)),"")</f>
        <v>Helpers--Painters, Paperhangers, Plasterers, and Stucco Masons</v>
      </c>
      <c r="C686" s="0" t="str">
        <f aca="false">INDEX('SOC Summary'!$D$3:$D$774,MATCH($A686,'SOC Summary'!$A$3:$A$774,0))</f>
        <v>Production, construction and transportation</v>
      </c>
      <c r="D686" s="27" t="n">
        <f aca="false">INDEX('SOC Summary'!$H$3:$H$774,MATCH($A686,'SOC Summary'!$A$3:$A$774,0))</f>
        <v>0</v>
      </c>
      <c r="E686" s="24" t="n">
        <v>8630</v>
      </c>
      <c r="F686" s="24" t="n">
        <v>7700</v>
      </c>
      <c r="G686" s="24" t="n">
        <v>7220</v>
      </c>
      <c r="H686" s="24" t="n">
        <f aca="false">INDEX('SOC Summary'!$K$3:$K$774,MATCH($A686,'SOC Summary'!$A$3:$A$774,0))</f>
        <v>7490</v>
      </c>
      <c r="I686" s="24" t="n">
        <f aca="false">IF(ISNUMBER(E686),H686-E686,"")</f>
        <v>-1140</v>
      </c>
      <c r="J686" s="31" t="n">
        <f aca="false">IF(AND(ISNUMBER(E686),E686&gt;0),(H686-E686)/E686,"")</f>
        <v>-0.132097334878331</v>
      </c>
      <c r="K686" s="24" t="n">
        <f aca="false">IF(ISNUMBER(G686),H686-G686,"")</f>
        <v>270</v>
      </c>
      <c r="L686" s="31" t="n">
        <f aca="false">IF(AND(ISNUMBER(G686),G686&gt;0),(H686-G686)/G686,"")</f>
        <v>0.0373961218836565</v>
      </c>
      <c r="M686" s="0" t="str">
        <f aca="false">INDEX('SOC Summary'!$L$3:$L$774,MATCH($A686,'SOC Summary'!$A$3:$A$774,0))</f>
        <v>Low</v>
      </c>
      <c r="X686" s="26" t="n">
        <f aca="false">_xlfn.RANK.AVG(D686,$D$5:$D$776,1)</f>
        <v>28.5</v>
      </c>
      <c r="Y686" s="26" t="n">
        <f aca="false">IF(L686="","",_xlfn.RANK.AVG(L686,$L$5:$L$776,1))</f>
        <v>562</v>
      </c>
    </row>
    <row r="687" customFormat="false" ht="15" hidden="false" customHeight="true" outlineLevel="0" collapsed="false">
      <c r="A687" s="0" t="s">
        <v>2377</v>
      </c>
      <c r="B687" s="0" t="str">
        <f aca="false">IFERROR(INDEX('BLS OEWS May2025'!$B$3:$B$1396,MATCH($A687,'BLS OEWS May2025'!$A$3:$A$1396,0)),"")</f>
        <v>Shoe and Leather Workers and Repairers</v>
      </c>
      <c r="C687" s="0" t="str">
        <f aca="false">INDEX('SOC Summary'!$D$3:$D$774,MATCH($A687,'SOC Summary'!$A$3:$A$774,0))</f>
        <v>Production, construction and transportation</v>
      </c>
      <c r="D687" s="27" t="n">
        <f aca="false">INDEX('SOC Summary'!$H$3:$H$774,MATCH($A687,'SOC Summary'!$A$3:$A$774,0))</f>
        <v>0.02</v>
      </c>
      <c r="E687" s="24" t="n">
        <v>8860</v>
      </c>
      <c r="F687" s="24" t="n">
        <v>7230</v>
      </c>
      <c r="G687" s="24" t="n">
        <v>7640</v>
      </c>
      <c r="H687" s="24" t="n">
        <f aca="false">INDEX('SOC Summary'!$K$3:$K$774,MATCH($A687,'SOC Summary'!$A$3:$A$774,0))</f>
        <v>7450</v>
      </c>
      <c r="I687" s="24" t="n">
        <f aca="false">IF(ISNUMBER(E687),H687-E687,"")</f>
        <v>-1410</v>
      </c>
      <c r="J687" s="31" t="n">
        <f aca="false">IF(AND(ISNUMBER(E687),E687&gt;0),(H687-E687)/E687,"")</f>
        <v>-0.159142212189616</v>
      </c>
      <c r="K687" s="24" t="n">
        <f aca="false">IF(ISNUMBER(G687),H687-G687,"")</f>
        <v>-190</v>
      </c>
      <c r="L687" s="31" t="n">
        <f aca="false">IF(AND(ISNUMBER(G687),G687&gt;0),(H687-G687)/G687,"")</f>
        <v>-0.024869109947644</v>
      </c>
      <c r="M687" s="0" t="str">
        <f aca="false">INDEX('SOC Summary'!$L$3:$L$774,MATCH($A687,'SOC Summary'!$A$3:$A$774,0))</f>
        <v>Low</v>
      </c>
      <c r="X687" s="26" t="n">
        <f aca="false">_xlfn.RANK.AVG(D687,$D$5:$D$776,1)</f>
        <v>63.5</v>
      </c>
      <c r="Y687" s="26" t="n">
        <f aca="false">IF(L687="","",_xlfn.RANK.AVG(L687,$L$5:$L$776,1))</f>
        <v>251</v>
      </c>
    </row>
    <row r="688" customFormat="false" ht="15" hidden="false" customHeight="true" outlineLevel="0" collapsed="false">
      <c r="A688" s="0" t="s">
        <v>688</v>
      </c>
      <c r="B688" s="0" t="str">
        <f aca="false">IFERROR(INDEX('BLS OEWS May2025'!$B$3:$B$1396,MATCH($A688,'BLS OEWS May2025'!$A$3:$A$1396,0)),"")</f>
        <v>Geological Technicians, Except Hydrologic Technicians</v>
      </c>
      <c r="C688" s="0" t="str">
        <f aca="false">INDEX('SOC Summary'!$D$3:$D$774,MATCH($A688,'SOC Summary'!$A$3:$A$774,0))</f>
        <v>Life, physical, and social science</v>
      </c>
      <c r="D688" s="27" t="n">
        <f aca="false">INDEX('SOC Summary'!$H$3:$H$774,MATCH($A688,'SOC Summary'!$A$3:$A$774,0))</f>
        <v>0.31</v>
      </c>
      <c r="E688" s="24" t="n">
        <v>9170</v>
      </c>
      <c r="F688" s="24" t="n">
        <v>8860</v>
      </c>
      <c r="G688" s="24" t="n">
        <v>9710</v>
      </c>
      <c r="H688" s="24" t="n">
        <f aca="false">INDEX('SOC Summary'!$K$3:$K$774,MATCH($A688,'SOC Summary'!$A$3:$A$774,0))</f>
        <v>6980</v>
      </c>
      <c r="I688" s="24" t="n">
        <f aca="false">IF(ISNUMBER(E688),H688-E688,"")</f>
        <v>-2190</v>
      </c>
      <c r="J688" s="31" t="n">
        <f aca="false">IF(AND(ISNUMBER(E688),E688&gt;0),(H688-E688)/E688,"")</f>
        <v>-0.238822246455834</v>
      </c>
      <c r="K688" s="24" t="n">
        <f aca="false">IF(ISNUMBER(G688),H688-G688,"")</f>
        <v>-2730</v>
      </c>
      <c r="L688" s="31" t="n">
        <f aca="false">IF(AND(ISNUMBER(G688),G688&gt;0),(H688-G688)/G688,"")</f>
        <v>-0.281153450051493</v>
      </c>
      <c r="M688" s="0" t="str">
        <f aca="false">INDEX('SOC Summary'!$L$3:$L$774,MATCH($A688,'SOC Summary'!$A$3:$A$774,0))</f>
        <v>Moderate</v>
      </c>
      <c r="X688" s="26" t="n">
        <f aca="false">_xlfn.RANK.AVG(D688,$D$5:$D$776,1)</f>
        <v>426.5</v>
      </c>
      <c r="Y688" s="26" t="n">
        <f aca="false">IF(L688="","",_xlfn.RANK.AVG(L688,$L$5:$L$776,1))</f>
        <v>6</v>
      </c>
    </row>
    <row r="689" customFormat="false" ht="15" hidden="false" customHeight="true" outlineLevel="0" collapsed="false">
      <c r="A689" s="0" t="s">
        <v>2115</v>
      </c>
      <c r="B689" s="0" t="str">
        <f aca="false">IFERROR(INDEX('BLS OEWS May2025'!$B$3:$B$1396,MATCH($A689,'BLS OEWS May2025'!$A$3:$A$1396,0)),"")</f>
        <v>Electrical and Electronics Installers and Repairers, Transportation Equipment</v>
      </c>
      <c r="C689" s="0" t="str">
        <f aca="false">INDEX('SOC Summary'!$D$3:$D$774,MATCH($A689,'SOC Summary'!$A$3:$A$774,0))</f>
        <v>Services and other</v>
      </c>
      <c r="D689" s="27" t="n">
        <f aca="false">INDEX('SOC Summary'!$H$3:$H$774,MATCH($A689,'SOC Summary'!$A$3:$A$774,0))</f>
        <v>0.13</v>
      </c>
      <c r="E689" s="24" t="n">
        <v>8530</v>
      </c>
      <c r="F689" s="24" t="n">
        <v>7920</v>
      </c>
      <c r="G689" s="24" t="n">
        <v>7310</v>
      </c>
      <c r="H689" s="24" t="n">
        <f aca="false">INDEX('SOC Summary'!$K$3:$K$774,MATCH($A689,'SOC Summary'!$A$3:$A$774,0))</f>
        <v>6940</v>
      </c>
      <c r="I689" s="24" t="n">
        <f aca="false">IF(ISNUMBER(E689),H689-E689,"")</f>
        <v>-1590</v>
      </c>
      <c r="J689" s="31" t="n">
        <f aca="false">IF(AND(ISNUMBER(E689),E689&gt;0),(H689-E689)/E689,"")</f>
        <v>-0.186400937866354</v>
      </c>
      <c r="K689" s="24" t="n">
        <f aca="false">IF(ISNUMBER(G689),H689-G689,"")</f>
        <v>-370</v>
      </c>
      <c r="L689" s="31" t="n">
        <f aca="false">IF(AND(ISNUMBER(G689),G689&gt;0),(H689-G689)/G689,"")</f>
        <v>-0.0506155950752394</v>
      </c>
      <c r="M689" s="0" t="str">
        <f aca="false">INDEX('SOC Summary'!$L$3:$L$774,MATCH($A689,'SOC Summary'!$A$3:$A$774,0))</f>
        <v>Low</v>
      </c>
      <c r="X689" s="26" t="n">
        <f aca="false">_xlfn.RANK.AVG(D689,$D$5:$D$776,1)</f>
        <v>223.5</v>
      </c>
      <c r="Y689" s="26" t="n">
        <f aca="false">IF(L689="","",_xlfn.RANK.AVG(L689,$L$5:$L$776,1))</f>
        <v>168</v>
      </c>
    </row>
    <row r="690" customFormat="false" ht="15" hidden="false" customHeight="true" outlineLevel="0" collapsed="false">
      <c r="A690" s="0" t="s">
        <v>2526</v>
      </c>
      <c r="B690" s="0" t="str">
        <f aca="false">IFERROR(INDEX('BLS OEWS May2025'!$B$3:$B$1396,MATCH($A690,'BLS OEWS May2025'!$A$3:$A$1396,0)),"")</f>
        <v>Cooling and Freezing Equipment Operators and Tenders</v>
      </c>
      <c r="C690" s="0" t="str">
        <f aca="false">INDEX('SOC Summary'!$D$3:$D$774,MATCH($A690,'SOC Summary'!$A$3:$A$774,0))</f>
        <v>Production, construction and transportation</v>
      </c>
      <c r="D690" s="27" t="n">
        <f aca="false">INDEX('SOC Summary'!$H$3:$H$774,MATCH($A690,'SOC Summary'!$A$3:$A$774,0))</f>
        <v>0.06</v>
      </c>
      <c r="E690" s="24" t="n">
        <v>6420</v>
      </c>
      <c r="F690" s="24" t="n">
        <v>6500</v>
      </c>
      <c r="G690" s="24" t="n">
        <v>6590</v>
      </c>
      <c r="H690" s="24" t="n">
        <f aca="false">INDEX('SOC Summary'!$K$3:$K$774,MATCH($A690,'SOC Summary'!$A$3:$A$774,0))</f>
        <v>6900</v>
      </c>
      <c r="I690" s="24" t="n">
        <f aca="false">IF(ISNUMBER(E690),H690-E690,"")</f>
        <v>480</v>
      </c>
      <c r="J690" s="31" t="n">
        <f aca="false">IF(AND(ISNUMBER(E690),E690&gt;0),(H690-E690)/E690,"")</f>
        <v>0.0747663551401869</v>
      </c>
      <c r="K690" s="24" t="n">
        <f aca="false">IF(ISNUMBER(G690),H690-G690,"")</f>
        <v>310</v>
      </c>
      <c r="L690" s="31" t="n">
        <f aca="false">IF(AND(ISNUMBER(G690),G690&gt;0),(H690-G690)/G690,"")</f>
        <v>0.047040971168437</v>
      </c>
      <c r="M690" s="0" t="str">
        <f aca="false">INDEX('SOC Summary'!$L$3:$L$774,MATCH($A690,'SOC Summary'!$A$3:$A$774,0))</f>
        <v>Low</v>
      </c>
      <c r="X690" s="26" t="n">
        <f aca="false">_xlfn.RANK.AVG(D690,$D$5:$D$776,1)</f>
        <v>118</v>
      </c>
      <c r="Y690" s="26" t="n">
        <f aca="false">IF(L690="","",_xlfn.RANK.AVG(L690,$L$5:$L$776,1))</f>
        <v>595</v>
      </c>
    </row>
    <row r="691" customFormat="false" ht="15" hidden="false" customHeight="true" outlineLevel="0" collapsed="false">
      <c r="A691" s="0" t="s">
        <v>2086</v>
      </c>
      <c r="B691" s="0" t="str">
        <f aca="false">IFERROR(INDEX('BLS OEWS May2025'!$B$3:$B$1396,MATCH($A691,'BLS OEWS May2025'!$A$3:$A$1396,0)),"")</f>
        <v>Helpers--Extraction Workers</v>
      </c>
      <c r="C691" s="0" t="str">
        <f aca="false">INDEX('SOC Summary'!$D$3:$D$774,MATCH($A691,'SOC Summary'!$A$3:$A$774,0))</f>
        <v>Production, construction and transportation</v>
      </c>
      <c r="D691" s="27" t="n">
        <f aca="false">INDEX('SOC Summary'!$H$3:$H$774,MATCH($A691,'SOC Summary'!$A$3:$A$774,0))</f>
        <v>0</v>
      </c>
      <c r="E691" s="24" t="n">
        <v>6910</v>
      </c>
      <c r="F691" s="24" t="n">
        <v>7360</v>
      </c>
      <c r="G691" s="24" t="n">
        <v>6720</v>
      </c>
      <c r="H691" s="24" t="n">
        <f aca="false">INDEX('SOC Summary'!$K$3:$K$774,MATCH($A691,'SOC Summary'!$A$3:$A$774,0))</f>
        <v>6700</v>
      </c>
      <c r="I691" s="24" t="n">
        <f aca="false">IF(ISNUMBER(E691),H691-E691,"")</f>
        <v>-210</v>
      </c>
      <c r="J691" s="31" t="n">
        <f aca="false">IF(AND(ISNUMBER(E691),E691&gt;0),(H691-E691)/E691,"")</f>
        <v>-0.0303907380607815</v>
      </c>
      <c r="K691" s="24" t="n">
        <f aca="false">IF(ISNUMBER(G691),H691-G691,"")</f>
        <v>-20</v>
      </c>
      <c r="L691" s="31" t="n">
        <f aca="false">IF(AND(ISNUMBER(G691),G691&gt;0),(H691-G691)/G691,"")</f>
        <v>-0.00297619047619048</v>
      </c>
      <c r="M691" s="0" t="str">
        <f aca="false">INDEX('SOC Summary'!$L$3:$L$774,MATCH($A691,'SOC Summary'!$A$3:$A$774,0))</f>
        <v>Low</v>
      </c>
      <c r="X691" s="26" t="n">
        <f aca="false">_xlfn.RANK.AVG(D691,$D$5:$D$776,1)</f>
        <v>28.5</v>
      </c>
      <c r="Y691" s="26" t="n">
        <f aca="false">IF(L691="","",_xlfn.RANK.AVG(L691,$L$5:$L$776,1))</f>
        <v>346</v>
      </c>
    </row>
    <row r="692" customFormat="false" ht="15" hidden="false" customHeight="true" outlineLevel="0" collapsed="false">
      <c r="A692" s="0" t="s">
        <v>826</v>
      </c>
      <c r="B692" s="0" t="str">
        <f aca="false">IFERROR(INDEX('BLS OEWS May2025'!$B$3:$B$1396,MATCH($A692,'BLS OEWS May2025'!$A$3:$A$1396,0)),"")</f>
        <v>Environmental Science Teachers, Postsecondary</v>
      </c>
      <c r="C692" s="0" t="str">
        <f aca="false">INDEX('SOC Summary'!$D$3:$D$774,MATCH($A692,'SOC Summary'!$A$3:$A$774,0))</f>
        <v>Educational instruction</v>
      </c>
      <c r="D692" s="27" t="n">
        <f aca="false">INDEX('SOC Summary'!$H$3:$H$774,MATCH($A692,'SOC Summary'!$A$3:$A$774,0))</f>
        <v>0.46</v>
      </c>
      <c r="E692" s="24" t="n">
        <v>6240</v>
      </c>
      <c r="F692" s="24" t="n">
        <v>7120</v>
      </c>
      <c r="G692" s="24" t="n">
        <v>7130</v>
      </c>
      <c r="H692" s="24" t="n">
        <f aca="false">INDEX('SOC Summary'!$K$3:$K$774,MATCH($A692,'SOC Summary'!$A$3:$A$774,0))</f>
        <v>6690</v>
      </c>
      <c r="I692" s="24" t="n">
        <f aca="false">IF(ISNUMBER(E692),H692-E692,"")</f>
        <v>450</v>
      </c>
      <c r="J692" s="31" t="n">
        <f aca="false">IF(AND(ISNUMBER(E692),E692&gt;0),(H692-E692)/E692,"")</f>
        <v>0.0721153846153846</v>
      </c>
      <c r="K692" s="24" t="n">
        <f aca="false">IF(ISNUMBER(G692),H692-G692,"")</f>
        <v>-440</v>
      </c>
      <c r="L692" s="31" t="n">
        <f aca="false">IF(AND(ISNUMBER(G692),G692&gt;0),(H692-G692)/G692,"")</f>
        <v>-0.061711079943899</v>
      </c>
      <c r="M692" s="0" t="str">
        <f aca="false">INDEX('SOC Summary'!$L$3:$L$774,MATCH($A692,'SOC Summary'!$A$3:$A$774,0))</f>
        <v>Elevated</v>
      </c>
      <c r="X692" s="26" t="n">
        <f aca="false">_xlfn.RANK.AVG(D692,$D$5:$D$776,1)</f>
        <v>610.5</v>
      </c>
      <c r="Y692" s="26" t="n">
        <f aca="false">IF(L692="","",_xlfn.RANK.AVG(L692,$L$5:$L$776,1))</f>
        <v>139</v>
      </c>
    </row>
    <row r="693" customFormat="false" ht="15" hidden="false" customHeight="true" outlineLevel="0" collapsed="false">
      <c r="A693" s="0" t="s">
        <v>1547</v>
      </c>
      <c r="B693" s="0" t="str">
        <f aca="false">IFERROR(INDEX('BLS OEWS May2025'!$B$3:$B$1396,MATCH($A693,'BLS OEWS May2025'!$A$3:$A$1396,0)),"")</f>
        <v>Costume Attendants</v>
      </c>
      <c r="C693" s="0" t="str">
        <f aca="false">INDEX('SOC Summary'!$D$3:$D$774,MATCH($A693,'SOC Summary'!$A$3:$A$774,0))</f>
        <v>Services and other</v>
      </c>
      <c r="D693" s="27" t="n">
        <f aca="false">INDEX('SOC Summary'!$H$3:$H$774,MATCH($A693,'SOC Summary'!$A$3:$A$774,0))</f>
        <v>0.24</v>
      </c>
      <c r="E693" s="24" t="n">
        <v>5730</v>
      </c>
      <c r="F693" s="24" t="n">
        <v>6300</v>
      </c>
      <c r="G693" s="24" t="n">
        <v>6290</v>
      </c>
      <c r="H693" s="24" t="n">
        <f aca="false">INDEX('SOC Summary'!$K$3:$K$774,MATCH($A693,'SOC Summary'!$A$3:$A$774,0))</f>
        <v>6510</v>
      </c>
      <c r="I693" s="24" t="n">
        <f aca="false">IF(ISNUMBER(E693),H693-E693,"")</f>
        <v>780</v>
      </c>
      <c r="J693" s="31" t="n">
        <f aca="false">IF(AND(ISNUMBER(E693),E693&gt;0),(H693-E693)/E693,"")</f>
        <v>0.136125654450262</v>
      </c>
      <c r="K693" s="24" t="n">
        <f aca="false">IF(ISNUMBER(G693),H693-G693,"")</f>
        <v>220</v>
      </c>
      <c r="L693" s="31" t="n">
        <f aca="false">IF(AND(ISNUMBER(G693),G693&gt;0),(H693-G693)/G693,"")</f>
        <v>0.0349761526232114</v>
      </c>
      <c r="M693" s="0" t="str">
        <f aca="false">INDEX('SOC Summary'!$L$3:$L$774,MATCH($A693,'SOC Summary'!$A$3:$A$774,0))</f>
        <v>Moderate</v>
      </c>
      <c r="X693" s="26" t="n">
        <f aca="false">_xlfn.RANK.AVG(D693,$D$5:$D$776,1)</f>
        <v>358.5</v>
      </c>
      <c r="Y693" s="26" t="n">
        <f aca="false">IF(L693="","",_xlfn.RANK.AVG(L693,$L$5:$L$776,1))</f>
        <v>549</v>
      </c>
    </row>
    <row r="694" customFormat="false" ht="15" hidden="false" customHeight="true" outlineLevel="0" collapsed="false">
      <c r="A694" s="0" t="s">
        <v>237</v>
      </c>
      <c r="B694" s="0" t="str">
        <f aca="false">IFERROR(INDEX('BLS OEWS May2025'!$B$3:$B$1396,MATCH($A694,'BLS OEWS May2025'!$A$3:$A$1396,0)),"")</f>
        <v>Farmers, Ranchers, and Other Agricultural Managers</v>
      </c>
      <c r="C694" s="0" t="str">
        <f aca="false">INDEX('SOC Summary'!$D$3:$D$774,MATCH($A694,'SOC Summary'!$A$3:$A$774,0))</f>
        <v>Management</v>
      </c>
      <c r="D694" s="27" t="n">
        <f aca="false">INDEX('SOC Summary'!$H$3:$H$774,MATCH($A694,'SOC Summary'!$A$3:$A$774,0))</f>
        <v>0.42</v>
      </c>
      <c r="E694" s="24" t="n">
        <v>6250</v>
      </c>
      <c r="F694" s="24" t="n">
        <v>6150</v>
      </c>
      <c r="G694" s="24" t="n">
        <v>5910</v>
      </c>
      <c r="H694" s="24" t="n">
        <f aca="false">INDEX('SOC Summary'!$K$3:$K$774,MATCH($A694,'SOC Summary'!$A$3:$A$774,0))</f>
        <v>6500</v>
      </c>
      <c r="I694" s="24" t="n">
        <f aca="false">IF(ISNUMBER(E694),H694-E694,"")</f>
        <v>250</v>
      </c>
      <c r="J694" s="31" t="n">
        <f aca="false">IF(AND(ISNUMBER(E694),E694&gt;0),(H694-E694)/E694,"")</f>
        <v>0.04</v>
      </c>
      <c r="K694" s="24" t="n">
        <f aca="false">IF(ISNUMBER(G694),H694-G694,"")</f>
        <v>590</v>
      </c>
      <c r="L694" s="31" t="n">
        <f aca="false">IF(AND(ISNUMBER(G694),G694&gt;0),(H694-G694)/G694,"")</f>
        <v>0.0998307952622674</v>
      </c>
      <c r="M694" s="0" t="str">
        <f aca="false">INDEX('SOC Summary'!$L$3:$L$774,MATCH($A694,'SOC Summary'!$A$3:$A$774,0))</f>
        <v>Elevated</v>
      </c>
      <c r="X694" s="26" t="n">
        <f aca="false">_xlfn.RANK.AVG(D694,$D$5:$D$776,1)</f>
        <v>552.5</v>
      </c>
      <c r="Y694" s="26" t="n">
        <f aca="false">IF(L694="","",_xlfn.RANK.AVG(L694,$L$5:$L$776,1))</f>
        <v>714</v>
      </c>
    </row>
    <row r="695" customFormat="false" ht="15" hidden="false" customHeight="true" outlineLevel="0" collapsed="false">
      <c r="A695" s="0" t="s">
        <v>694</v>
      </c>
      <c r="B695" s="0" t="str">
        <f aca="false">IFERROR(INDEX('BLS OEWS May2025'!$B$3:$B$1396,MATCH($A695,'BLS OEWS May2025'!$A$3:$A$1396,0)),"")</f>
        <v>Nuclear Technicians</v>
      </c>
      <c r="C695" s="0" t="str">
        <f aca="false">INDEX('SOC Summary'!$D$3:$D$774,MATCH($A695,'SOC Summary'!$A$3:$A$774,0))</f>
        <v>Life, physical, and social science</v>
      </c>
      <c r="D695" s="27" t="n">
        <f aca="false">INDEX('SOC Summary'!$H$3:$H$774,MATCH($A695,'SOC Summary'!$A$3:$A$774,0))</f>
        <v>0.21</v>
      </c>
      <c r="E695" s="24" t="n">
        <v>5880</v>
      </c>
      <c r="F695" s="24" t="n">
        <v>5400</v>
      </c>
      <c r="G695" s="24" t="n">
        <v>5990</v>
      </c>
      <c r="H695" s="24" t="n">
        <f aca="false">INDEX('SOC Summary'!$K$3:$K$774,MATCH($A695,'SOC Summary'!$A$3:$A$774,0))</f>
        <v>6470</v>
      </c>
      <c r="I695" s="24" t="n">
        <f aca="false">IF(ISNUMBER(E695),H695-E695,"")</f>
        <v>590</v>
      </c>
      <c r="J695" s="31" t="n">
        <f aca="false">IF(AND(ISNUMBER(E695),E695&gt;0),(H695-E695)/E695,"")</f>
        <v>0.100340136054422</v>
      </c>
      <c r="K695" s="24" t="n">
        <f aca="false">IF(ISNUMBER(G695),H695-G695,"")</f>
        <v>480</v>
      </c>
      <c r="L695" s="31" t="n">
        <f aca="false">IF(AND(ISNUMBER(G695),G695&gt;0),(H695-G695)/G695,"")</f>
        <v>0.0801335559265442</v>
      </c>
      <c r="M695" s="0" t="str">
        <f aca="false">INDEX('SOC Summary'!$L$3:$L$774,MATCH($A695,'SOC Summary'!$A$3:$A$774,0))</f>
        <v>Moderate</v>
      </c>
      <c r="X695" s="26" t="n">
        <f aca="false">_xlfn.RANK.AVG(D695,$D$5:$D$776,1)</f>
        <v>327</v>
      </c>
      <c r="Y695" s="26" t="n">
        <f aca="false">IF(L695="","",_xlfn.RANK.AVG(L695,$L$5:$L$776,1))</f>
        <v>688</v>
      </c>
    </row>
    <row r="696" customFormat="false" ht="15" hidden="false" customHeight="true" outlineLevel="0" collapsed="false">
      <c r="A696" s="0" t="s">
        <v>1112</v>
      </c>
      <c r="B696" s="0" t="str">
        <f aca="false">IFERROR(INDEX('BLS OEWS May2025'!$B$3:$B$1396,MATCH($A696,'BLS OEWS May2025'!$A$3:$A$1396,0)),"")</f>
        <v>Orthodontists</v>
      </c>
      <c r="C696" s="0" t="str">
        <f aca="false">INDEX('SOC Summary'!$D$3:$D$774,MATCH($A696,'SOC Summary'!$A$3:$A$774,0))</f>
        <v>Health care</v>
      </c>
      <c r="D696" s="27" t="n">
        <f aca="false">INDEX('SOC Summary'!$H$3:$H$774,MATCH($A696,'SOC Summary'!$A$3:$A$774,0))</f>
        <v>0.2</v>
      </c>
      <c r="E696" s="24" t="n">
        <v>6310</v>
      </c>
      <c r="F696" s="24" t="n">
        <v>6400</v>
      </c>
      <c r="G696" s="24" t="n">
        <v>5150</v>
      </c>
      <c r="H696" s="24" t="n">
        <f aca="false">INDEX('SOC Summary'!$K$3:$K$774,MATCH($A696,'SOC Summary'!$A$3:$A$774,0))</f>
        <v>6210</v>
      </c>
      <c r="I696" s="24" t="n">
        <f aca="false">IF(ISNUMBER(E696),H696-E696,"")</f>
        <v>-100</v>
      </c>
      <c r="J696" s="31" t="n">
        <f aca="false">IF(AND(ISNUMBER(E696),E696&gt;0),(H696-E696)/E696,"")</f>
        <v>-0.0158478605388273</v>
      </c>
      <c r="K696" s="24" t="n">
        <f aca="false">IF(ISNUMBER(G696),H696-G696,"")</f>
        <v>1060</v>
      </c>
      <c r="L696" s="31" t="n">
        <f aca="false">IF(AND(ISNUMBER(G696),G696&gt;0),(H696-G696)/G696,"")</f>
        <v>0.205825242718447</v>
      </c>
      <c r="M696" s="0" t="str">
        <f aca="false">INDEX('SOC Summary'!$L$3:$L$774,MATCH($A696,'SOC Summary'!$A$3:$A$774,0))</f>
        <v>Moderate</v>
      </c>
      <c r="X696" s="26" t="n">
        <f aca="false">_xlfn.RANK.AVG(D696,$D$5:$D$776,1)</f>
        <v>314</v>
      </c>
      <c r="Y696" s="26" t="n">
        <f aca="false">IF(L696="","",_xlfn.RANK.AVG(L696,$L$5:$L$776,1))</f>
        <v>762</v>
      </c>
    </row>
    <row r="697" customFormat="false" ht="15" hidden="false" customHeight="true" outlineLevel="0" collapsed="false">
      <c r="A697" s="0" t="s">
        <v>521</v>
      </c>
      <c r="B697" s="0" t="str">
        <f aca="false">IFERROR(INDEX('BLS OEWS May2025'!$B$3:$B$1396,MATCH($A697,'BLS OEWS May2025'!$A$3:$A$1396,0)),"")</f>
        <v>Mining and Geological Engineers, Including Mining Safety Engineers</v>
      </c>
      <c r="C697" s="0" t="str">
        <f aca="false">INDEX('SOC Summary'!$D$3:$D$774,MATCH($A697,'SOC Summary'!$A$3:$A$774,0))</f>
        <v>Engineering</v>
      </c>
      <c r="D697" s="27" t="n">
        <f aca="false">INDEX('SOC Summary'!$H$3:$H$774,MATCH($A697,'SOC Summary'!$A$3:$A$774,0))</f>
        <v>0.37</v>
      </c>
      <c r="E697" s="24" t="n">
        <v>7390</v>
      </c>
      <c r="F697" s="24" t="n">
        <v>7040</v>
      </c>
      <c r="G697" s="24" t="n">
        <v>6770</v>
      </c>
      <c r="H697" s="24" t="n">
        <f aca="false">INDEX('SOC Summary'!$K$3:$K$774,MATCH($A697,'SOC Summary'!$A$3:$A$774,0))</f>
        <v>6080</v>
      </c>
      <c r="I697" s="24" t="n">
        <f aca="false">IF(ISNUMBER(E697),H697-E697,"")</f>
        <v>-1310</v>
      </c>
      <c r="J697" s="31" t="n">
        <f aca="false">IF(AND(ISNUMBER(E697),E697&gt;0),(H697-E697)/E697,"")</f>
        <v>-0.177266576454668</v>
      </c>
      <c r="K697" s="24" t="n">
        <f aca="false">IF(ISNUMBER(G697),H697-G697,"")</f>
        <v>-690</v>
      </c>
      <c r="L697" s="31" t="n">
        <f aca="false">IF(AND(ISNUMBER(G697),G697&gt;0),(H697-G697)/G697,"")</f>
        <v>-0.10192023633678</v>
      </c>
      <c r="M697" s="0" t="str">
        <f aca="false">INDEX('SOC Summary'!$L$3:$L$774,MATCH($A697,'SOC Summary'!$A$3:$A$774,0))</f>
        <v>Elevated</v>
      </c>
      <c r="X697" s="26" t="n">
        <f aca="false">_xlfn.RANK.AVG(D697,$D$5:$D$776,1)</f>
        <v>482.5</v>
      </c>
      <c r="Y697" s="26" t="n">
        <f aca="false">IF(L697="","",_xlfn.RANK.AVG(L697,$L$5:$L$776,1))</f>
        <v>73</v>
      </c>
    </row>
    <row r="698" customFormat="false" ht="15" hidden="false" customHeight="true" outlineLevel="0" collapsed="false">
      <c r="A698" s="0" t="s">
        <v>2475</v>
      </c>
      <c r="B698" s="0" t="str">
        <f aca="false">IFERROR(INDEX('BLS OEWS May2025'!$B$3:$B$1396,MATCH($A698,'BLS OEWS May2025'!$A$3:$A$1396,0)),"")</f>
        <v>Cutters and Trimmers, Hand</v>
      </c>
      <c r="C698" s="0" t="str">
        <f aca="false">INDEX('SOC Summary'!$D$3:$D$774,MATCH($A698,'SOC Summary'!$A$3:$A$774,0))</f>
        <v>Production, construction and transportation</v>
      </c>
      <c r="D698" s="27" t="n">
        <f aca="false">INDEX('SOC Summary'!$H$3:$H$774,MATCH($A698,'SOC Summary'!$A$3:$A$774,0))</f>
        <v>0.03</v>
      </c>
      <c r="E698" s="24" t="n">
        <v>8250</v>
      </c>
      <c r="F698" s="24" t="n">
        <v>7220</v>
      </c>
      <c r="G698" s="24" t="n">
        <v>7070</v>
      </c>
      <c r="H698" s="24" t="n">
        <f aca="false">INDEX('SOC Summary'!$K$3:$K$774,MATCH($A698,'SOC Summary'!$A$3:$A$774,0))</f>
        <v>6060</v>
      </c>
      <c r="I698" s="24" t="n">
        <f aca="false">IF(ISNUMBER(E698),H698-E698,"")</f>
        <v>-2190</v>
      </c>
      <c r="J698" s="31" t="n">
        <f aca="false">IF(AND(ISNUMBER(E698),E698&gt;0),(H698-E698)/E698,"")</f>
        <v>-0.265454545454545</v>
      </c>
      <c r="K698" s="24" t="n">
        <f aca="false">IF(ISNUMBER(G698),H698-G698,"")</f>
        <v>-1010</v>
      </c>
      <c r="L698" s="31" t="n">
        <f aca="false">IF(AND(ISNUMBER(G698),G698&gt;0),(H698-G698)/G698,"")</f>
        <v>-0.142857142857143</v>
      </c>
      <c r="M698" s="0" t="str">
        <f aca="false">INDEX('SOC Summary'!$L$3:$L$774,MATCH($A698,'SOC Summary'!$A$3:$A$774,0))</f>
        <v>Low</v>
      </c>
      <c r="X698" s="26" t="n">
        <f aca="false">_xlfn.RANK.AVG(D698,$D$5:$D$776,1)</f>
        <v>78</v>
      </c>
      <c r="Y698" s="26" t="n">
        <f aca="false">IF(L698="","",_xlfn.RANK.AVG(L698,$L$5:$L$776,1))</f>
        <v>32</v>
      </c>
    </row>
    <row r="699" customFormat="false" ht="15" hidden="false" customHeight="true" outlineLevel="0" collapsed="false">
      <c r="A699" s="0" t="s">
        <v>2020</v>
      </c>
      <c r="B699" s="0" t="str">
        <f aca="false">IFERROR(INDEX('BLS OEWS May2025'!$B$3:$B$1396,MATCH($A699,'BLS OEWS May2025'!$A$3:$A$1396,0)),"")</f>
        <v>Helpers--Roofers</v>
      </c>
      <c r="C699" s="0" t="str">
        <f aca="false">INDEX('SOC Summary'!$D$3:$D$774,MATCH($A699,'SOC Summary'!$A$3:$A$774,0))</f>
        <v>Production, construction and transportation</v>
      </c>
      <c r="D699" s="27" t="n">
        <f aca="false">INDEX('SOC Summary'!$H$3:$H$774,MATCH($A699,'SOC Summary'!$A$3:$A$774,0))</f>
        <v>0</v>
      </c>
      <c r="E699" s="24" t="n">
        <v>5790</v>
      </c>
      <c r="F699" s="24" t="n">
        <v>4540</v>
      </c>
      <c r="G699" s="24" t="n">
        <v>5170</v>
      </c>
      <c r="H699" s="24" t="n">
        <f aca="false">INDEX('SOC Summary'!$K$3:$K$774,MATCH($A699,'SOC Summary'!$A$3:$A$774,0))</f>
        <v>6030</v>
      </c>
      <c r="I699" s="24" t="n">
        <f aca="false">IF(ISNUMBER(E699),H699-E699,"")</f>
        <v>240</v>
      </c>
      <c r="J699" s="31" t="n">
        <f aca="false">IF(AND(ISNUMBER(E699),E699&gt;0),(H699-E699)/E699,"")</f>
        <v>0.0414507772020725</v>
      </c>
      <c r="K699" s="24" t="n">
        <f aca="false">IF(ISNUMBER(G699),H699-G699,"")</f>
        <v>860</v>
      </c>
      <c r="L699" s="31" t="n">
        <f aca="false">IF(AND(ISNUMBER(G699),G699&gt;0),(H699-G699)/G699,"")</f>
        <v>0.166344294003868</v>
      </c>
      <c r="M699" s="0" t="str">
        <f aca="false">INDEX('SOC Summary'!$L$3:$L$774,MATCH($A699,'SOC Summary'!$A$3:$A$774,0))</f>
        <v>Low</v>
      </c>
      <c r="X699" s="26" t="n">
        <f aca="false">_xlfn.RANK.AVG(D699,$D$5:$D$776,1)</f>
        <v>28.5</v>
      </c>
      <c r="Y699" s="26" t="n">
        <f aca="false">IF(L699="","",_xlfn.RANK.AVG(L699,$L$5:$L$776,1))</f>
        <v>754</v>
      </c>
    </row>
    <row r="700" customFormat="false" ht="15" hidden="false" customHeight="true" outlineLevel="0" collapsed="false">
      <c r="A700" s="0" t="s">
        <v>2347</v>
      </c>
      <c r="B700" s="0" t="str">
        <f aca="false">IFERROR(INDEX('BLS OEWS May2025'!$B$3:$B$1396,MATCH($A700,'BLS OEWS May2025'!$A$3:$A$1396,0)),"")</f>
        <v>Layout Workers, Metal and Plastic</v>
      </c>
      <c r="C700" s="0" t="str">
        <f aca="false">INDEX('SOC Summary'!$D$3:$D$774,MATCH($A700,'SOC Summary'!$A$3:$A$774,0))</f>
        <v>Production, construction and transportation</v>
      </c>
      <c r="D700" s="27" t="n">
        <f aca="false">INDEX('SOC Summary'!$H$3:$H$774,MATCH($A700,'SOC Summary'!$A$3:$A$774,0))</f>
        <v>0.04</v>
      </c>
      <c r="E700" s="24" t="n">
        <v>6890</v>
      </c>
      <c r="F700" s="24" t="n">
        <v>6660</v>
      </c>
      <c r="G700" s="24" t="n">
        <v>5610</v>
      </c>
      <c r="H700" s="24" t="n">
        <f aca="false">INDEX('SOC Summary'!$K$3:$K$774,MATCH($A700,'SOC Summary'!$A$3:$A$774,0))</f>
        <v>5970</v>
      </c>
      <c r="I700" s="24" t="n">
        <f aca="false">IF(ISNUMBER(E700),H700-E700,"")</f>
        <v>-920</v>
      </c>
      <c r="J700" s="31" t="n">
        <f aca="false">IF(AND(ISNUMBER(E700),E700&gt;0),(H700-E700)/E700,"")</f>
        <v>-0.133526850507983</v>
      </c>
      <c r="K700" s="24" t="n">
        <f aca="false">IF(ISNUMBER(G700),H700-G700,"")</f>
        <v>360</v>
      </c>
      <c r="L700" s="31" t="n">
        <f aca="false">IF(AND(ISNUMBER(G700),G700&gt;0),(H700-G700)/G700,"")</f>
        <v>0.0641711229946524</v>
      </c>
      <c r="M700" s="0" t="str">
        <f aca="false">INDEX('SOC Summary'!$L$3:$L$774,MATCH($A700,'SOC Summary'!$A$3:$A$774,0))</f>
        <v>Low</v>
      </c>
      <c r="X700" s="26" t="n">
        <f aca="false">_xlfn.RANK.AVG(D700,$D$5:$D$776,1)</f>
        <v>93</v>
      </c>
      <c r="Y700" s="26" t="n">
        <f aca="false">IF(L700="","",_xlfn.RANK.AVG(L700,$L$5:$L$776,1))</f>
        <v>651</v>
      </c>
    </row>
    <row r="701" customFormat="false" ht="15" hidden="false" customHeight="true" outlineLevel="0" collapsed="false">
      <c r="A701" s="0" t="s">
        <v>2074</v>
      </c>
      <c r="B701" s="0" t="str">
        <f aca="false">IFERROR(INDEX('BLS OEWS May2025'!$B$3:$B$1396,MATCH($A701,'BLS OEWS May2025'!$A$3:$A$1396,0)),"")</f>
        <v>Loading and Moving Machine Operators, Underground Mining</v>
      </c>
      <c r="C701" s="0" t="str">
        <f aca="false">INDEX('SOC Summary'!$D$3:$D$774,MATCH($A701,'SOC Summary'!$A$3:$A$774,0))</f>
        <v>Production, construction and transportation</v>
      </c>
      <c r="D701" s="27" t="n">
        <f aca="false">INDEX('SOC Summary'!$H$3:$H$774,MATCH($A701,'SOC Summary'!$A$3:$A$774,0))</f>
        <v>0.1</v>
      </c>
      <c r="E701" s="24" t="n">
        <v>5210</v>
      </c>
      <c r="F701" s="24" t="n">
        <v>5160</v>
      </c>
      <c r="G701" s="24" t="n">
        <v>6130</v>
      </c>
      <c r="H701" s="24" t="n">
        <f aca="false">INDEX('SOC Summary'!$K$3:$K$774,MATCH($A701,'SOC Summary'!$A$3:$A$774,0))</f>
        <v>5930</v>
      </c>
      <c r="I701" s="24" t="n">
        <f aca="false">IF(ISNUMBER(E701),H701-E701,"")</f>
        <v>720</v>
      </c>
      <c r="J701" s="31" t="n">
        <f aca="false">IF(AND(ISNUMBER(E701),E701&gt;0),(H701-E701)/E701,"")</f>
        <v>0.138195777351248</v>
      </c>
      <c r="K701" s="24" t="n">
        <f aca="false">IF(ISNUMBER(G701),H701-G701,"")</f>
        <v>-200</v>
      </c>
      <c r="L701" s="31" t="n">
        <f aca="false">IF(AND(ISNUMBER(G701),G701&gt;0),(H701-G701)/G701,"")</f>
        <v>-0.032626427406199</v>
      </c>
      <c r="M701" s="0" t="str">
        <f aca="false">INDEX('SOC Summary'!$L$3:$L$774,MATCH($A701,'SOC Summary'!$A$3:$A$774,0))</f>
        <v>Low</v>
      </c>
      <c r="X701" s="26" t="n">
        <f aca="false">_xlfn.RANK.AVG(D701,$D$5:$D$776,1)</f>
        <v>173.5</v>
      </c>
      <c r="Y701" s="26" t="n">
        <f aca="false">IF(L701="","",_xlfn.RANK.AVG(L701,$L$5:$L$776,1))</f>
        <v>228</v>
      </c>
    </row>
    <row r="702" customFormat="false" ht="15" hidden="false" customHeight="true" outlineLevel="0" collapsed="false">
      <c r="A702" s="0" t="s">
        <v>628</v>
      </c>
      <c r="B702" s="0" t="str">
        <f aca="false">IFERROR(INDEX('BLS OEWS May2025'!$B$3:$B$1396,MATCH($A702,'BLS OEWS May2025'!$A$3:$A$1396,0)),"")</f>
        <v>Hydrologists</v>
      </c>
      <c r="C702" s="0" t="str">
        <f aca="false">INDEX('SOC Summary'!$D$3:$D$774,MATCH($A702,'SOC Summary'!$A$3:$A$774,0))</f>
        <v>Life, physical, and social science</v>
      </c>
      <c r="D702" s="27" t="n">
        <f aca="false">INDEX('SOC Summary'!$H$3:$H$774,MATCH($A702,'SOC Summary'!$A$3:$A$774,0))</f>
        <v>0.42</v>
      </c>
      <c r="E702" s="24" t="n">
        <v>6270</v>
      </c>
      <c r="F702" s="24" t="n">
        <v>6150</v>
      </c>
      <c r="G702" s="24" t="n">
        <v>5720</v>
      </c>
      <c r="H702" s="24" t="n">
        <f aca="false">INDEX('SOC Summary'!$K$3:$K$774,MATCH($A702,'SOC Summary'!$A$3:$A$774,0))</f>
        <v>5850</v>
      </c>
      <c r="I702" s="24" t="n">
        <f aca="false">IF(ISNUMBER(E702),H702-E702,"")</f>
        <v>-420</v>
      </c>
      <c r="J702" s="31" t="n">
        <f aca="false">IF(AND(ISNUMBER(E702),E702&gt;0),(H702-E702)/E702,"")</f>
        <v>-0.0669856459330144</v>
      </c>
      <c r="K702" s="24" t="n">
        <f aca="false">IF(ISNUMBER(G702),H702-G702,"")</f>
        <v>130</v>
      </c>
      <c r="L702" s="31" t="n">
        <f aca="false">IF(AND(ISNUMBER(G702),G702&gt;0),(H702-G702)/G702,"")</f>
        <v>0.0227272727272727</v>
      </c>
      <c r="M702" s="0" t="str">
        <f aca="false">INDEX('SOC Summary'!$L$3:$L$774,MATCH($A702,'SOC Summary'!$A$3:$A$774,0))</f>
        <v>Elevated</v>
      </c>
      <c r="X702" s="26" t="n">
        <f aca="false">_xlfn.RANK.AVG(D702,$D$5:$D$776,1)</f>
        <v>552.5</v>
      </c>
      <c r="Y702" s="26" t="n">
        <f aca="false">IF(L702="","",_xlfn.RANK.AVG(L702,$L$5:$L$776,1))</f>
        <v>480</v>
      </c>
    </row>
    <row r="703" customFormat="false" ht="15" hidden="false" customHeight="true" outlineLevel="0" collapsed="false">
      <c r="A703" s="0" t="s">
        <v>1379</v>
      </c>
      <c r="B703" s="0" t="str">
        <f aca="false">IFERROR(INDEX('BLS OEWS May2025'!$B$3:$B$1396,MATCH($A703,'BLS OEWS May2025'!$A$3:$A$1396,0)),"")</f>
        <v>Fish and Game Wardens</v>
      </c>
      <c r="C703" s="0" t="str">
        <f aca="false">INDEX('SOC Summary'!$D$3:$D$774,MATCH($A703,'SOC Summary'!$A$3:$A$774,0))</f>
        <v>Services and other</v>
      </c>
      <c r="D703" s="27" t="n">
        <f aca="false">INDEX('SOC Summary'!$H$3:$H$774,MATCH($A703,'SOC Summary'!$A$3:$A$774,0))</f>
        <v>0.35</v>
      </c>
      <c r="E703" s="24" t="n">
        <v>6530</v>
      </c>
      <c r="F703" s="24" t="n">
        <v>6290</v>
      </c>
      <c r="G703" s="24" t="n">
        <v>6420</v>
      </c>
      <c r="H703" s="24" t="n">
        <f aca="false">INDEX('SOC Summary'!$K$3:$K$774,MATCH($A703,'SOC Summary'!$A$3:$A$774,0))</f>
        <v>5770</v>
      </c>
      <c r="I703" s="24" t="n">
        <f aca="false">IF(ISNUMBER(E703),H703-E703,"")</f>
        <v>-760</v>
      </c>
      <c r="J703" s="31" t="n">
        <f aca="false">IF(AND(ISNUMBER(E703),E703&gt;0),(H703-E703)/E703,"")</f>
        <v>-0.116385911179173</v>
      </c>
      <c r="K703" s="24" t="n">
        <f aca="false">IF(ISNUMBER(G703),H703-G703,"")</f>
        <v>-650</v>
      </c>
      <c r="L703" s="31" t="n">
        <f aca="false">IF(AND(ISNUMBER(G703),G703&gt;0),(H703-G703)/G703,"")</f>
        <v>-0.101246105919003</v>
      </c>
      <c r="M703" s="0" t="str">
        <f aca="false">INDEX('SOC Summary'!$L$3:$L$774,MATCH($A703,'SOC Summary'!$A$3:$A$774,0))</f>
        <v>Elevated</v>
      </c>
      <c r="X703" s="26" t="n">
        <f aca="false">_xlfn.RANK.AVG(D703,$D$5:$D$776,1)</f>
        <v>465.5</v>
      </c>
      <c r="Y703" s="26" t="n">
        <f aca="false">IF(L703="","",_xlfn.RANK.AVG(L703,$L$5:$L$776,1))</f>
        <v>76</v>
      </c>
    </row>
    <row r="704" customFormat="false" ht="15" hidden="false" customHeight="true" outlineLevel="0" collapsed="false">
      <c r="A704" s="0" t="s">
        <v>2351</v>
      </c>
      <c r="B704" s="0" t="str">
        <f aca="false">IFERROR(INDEX('BLS OEWS May2025'!$B$3:$B$1396,MATCH($A704,'BLS OEWS May2025'!$A$3:$A$1396,0)),"")</f>
        <v>Tool Grinders, Filers, and Sharpeners</v>
      </c>
      <c r="C704" s="0" t="str">
        <f aca="false">INDEX('SOC Summary'!$D$3:$D$774,MATCH($A704,'SOC Summary'!$A$3:$A$774,0))</f>
        <v>Production, construction and transportation</v>
      </c>
      <c r="D704" s="27" t="n">
        <f aca="false">INDEX('SOC Summary'!$H$3:$H$774,MATCH($A704,'SOC Summary'!$A$3:$A$774,0))</f>
        <v>0.03</v>
      </c>
      <c r="E704" s="24" t="n">
        <v>5320</v>
      </c>
      <c r="F704" s="24" t="n">
        <v>6660</v>
      </c>
      <c r="G704" s="24" t="n">
        <v>5730</v>
      </c>
      <c r="H704" s="24" t="n">
        <f aca="false">INDEX('SOC Summary'!$K$3:$K$774,MATCH($A704,'SOC Summary'!$A$3:$A$774,0))</f>
        <v>5600</v>
      </c>
      <c r="I704" s="24" t="n">
        <f aca="false">IF(ISNUMBER(E704),H704-E704,"")</f>
        <v>280</v>
      </c>
      <c r="J704" s="31" t="n">
        <f aca="false">IF(AND(ISNUMBER(E704),E704&gt;0),(H704-E704)/E704,"")</f>
        <v>0.0526315789473684</v>
      </c>
      <c r="K704" s="24" t="n">
        <f aca="false">IF(ISNUMBER(G704),H704-G704,"")</f>
        <v>-130</v>
      </c>
      <c r="L704" s="31" t="n">
        <f aca="false">IF(AND(ISNUMBER(G704),G704&gt;0),(H704-G704)/G704,"")</f>
        <v>-0.0226876090750436</v>
      </c>
      <c r="M704" s="0" t="str">
        <f aca="false">INDEX('SOC Summary'!$L$3:$L$774,MATCH($A704,'SOC Summary'!$A$3:$A$774,0))</f>
        <v>Low</v>
      </c>
      <c r="X704" s="26" t="n">
        <f aca="false">_xlfn.RANK.AVG(D704,$D$5:$D$776,1)</f>
        <v>78</v>
      </c>
      <c r="Y704" s="26" t="n">
        <f aca="false">IF(L704="","",_xlfn.RANK.AVG(L704,$L$5:$L$776,1))</f>
        <v>263</v>
      </c>
    </row>
    <row r="705" customFormat="false" ht="15" hidden="false" customHeight="true" outlineLevel="0" collapsed="false">
      <c r="A705" s="0" t="s">
        <v>666</v>
      </c>
      <c r="B705" s="0" t="str">
        <f aca="false">IFERROR(INDEX('BLS OEWS May2025'!$B$3:$B$1396,MATCH($A705,'BLS OEWS May2025'!$A$3:$A$1396,0)),"")</f>
        <v>Political Scientists</v>
      </c>
      <c r="C705" s="0" t="str">
        <f aca="false">INDEX('SOC Summary'!$D$3:$D$774,MATCH($A705,'SOC Summary'!$A$3:$A$774,0))</f>
        <v>Life, physical, and social science</v>
      </c>
      <c r="D705" s="27" t="n">
        <f aca="false">INDEX('SOC Summary'!$H$3:$H$774,MATCH($A705,'SOC Summary'!$A$3:$A$774,0))</f>
        <v>0.56</v>
      </c>
      <c r="E705" s="24" t="n">
        <v>5660</v>
      </c>
      <c r="F705" s="24" t="n">
        <v>5580</v>
      </c>
      <c r="G705" s="24" t="n">
        <v>5950</v>
      </c>
      <c r="H705" s="24" t="n">
        <f aca="false">INDEX('SOC Summary'!$K$3:$K$774,MATCH($A705,'SOC Summary'!$A$3:$A$774,0))</f>
        <v>5540</v>
      </c>
      <c r="I705" s="24" t="n">
        <f aca="false">IF(ISNUMBER(E705),H705-E705,"")</f>
        <v>-120</v>
      </c>
      <c r="J705" s="31" t="n">
        <f aca="false">IF(AND(ISNUMBER(E705),E705&gt;0),(H705-E705)/E705,"")</f>
        <v>-0.0212014134275618</v>
      </c>
      <c r="K705" s="24" t="n">
        <f aca="false">IF(ISNUMBER(G705),H705-G705,"")</f>
        <v>-410</v>
      </c>
      <c r="L705" s="31" t="n">
        <f aca="false">IF(AND(ISNUMBER(G705),G705&gt;0),(H705-G705)/G705,"")</f>
        <v>-0.0689075630252101</v>
      </c>
      <c r="M705" s="0" t="str">
        <f aca="false">INDEX('SOC Summary'!$L$3:$L$774,MATCH($A705,'SOC Summary'!$A$3:$A$774,0))</f>
        <v>High</v>
      </c>
      <c r="X705" s="26" t="n">
        <f aca="false">_xlfn.RANK.AVG(D705,$D$5:$D$776,1)</f>
        <v>699.5</v>
      </c>
      <c r="Y705" s="26" t="n">
        <f aca="false">IF(L705="","",_xlfn.RANK.AVG(L705,$L$5:$L$776,1))</f>
        <v>124</v>
      </c>
    </row>
    <row r="706" customFormat="false" ht="15" hidden="false" customHeight="true" outlineLevel="0" collapsed="false">
      <c r="A706" s="0" t="s">
        <v>2203</v>
      </c>
      <c r="B706" s="0" t="str">
        <f aca="false">IFERROR(INDEX('BLS OEWS May2025'!$B$3:$B$1396,MATCH($A706,'BLS OEWS May2025'!$A$3:$A$1396,0)),"")</f>
        <v>Musical Instrument Repairers and Tuners</v>
      </c>
      <c r="C706" s="0" t="str">
        <f aca="false">INDEX('SOC Summary'!$D$3:$D$774,MATCH($A706,'SOC Summary'!$A$3:$A$774,0))</f>
        <v>Services and other</v>
      </c>
      <c r="D706" s="27" t="n">
        <f aca="false">INDEX('SOC Summary'!$H$3:$H$774,MATCH($A706,'SOC Summary'!$A$3:$A$774,0))</f>
        <v>0</v>
      </c>
      <c r="E706" s="24" t="n">
        <v>6330</v>
      </c>
      <c r="F706" s="24" t="n">
        <v>6170</v>
      </c>
      <c r="G706" s="24" t="n">
        <v>5730</v>
      </c>
      <c r="H706" s="24" t="n">
        <f aca="false">INDEX('SOC Summary'!$K$3:$K$774,MATCH($A706,'SOC Summary'!$A$3:$A$774,0))</f>
        <v>5380</v>
      </c>
      <c r="I706" s="24" t="n">
        <f aca="false">IF(ISNUMBER(E706),H706-E706,"")</f>
        <v>-950</v>
      </c>
      <c r="J706" s="31" t="n">
        <f aca="false">IF(AND(ISNUMBER(E706),E706&gt;0),(H706-E706)/E706,"")</f>
        <v>-0.150078988941548</v>
      </c>
      <c r="K706" s="24" t="n">
        <f aca="false">IF(ISNUMBER(G706),H706-G706,"")</f>
        <v>-350</v>
      </c>
      <c r="L706" s="31" t="n">
        <f aca="false">IF(AND(ISNUMBER(G706),G706&gt;0),(H706-G706)/G706,"")</f>
        <v>-0.0610820244328098</v>
      </c>
      <c r="M706" s="0" t="str">
        <f aca="false">INDEX('SOC Summary'!$L$3:$L$774,MATCH($A706,'SOC Summary'!$A$3:$A$774,0))</f>
        <v>Low</v>
      </c>
      <c r="X706" s="26" t="n">
        <f aca="false">_xlfn.RANK.AVG(D706,$D$5:$D$776,1)</f>
        <v>28.5</v>
      </c>
      <c r="Y706" s="26" t="n">
        <f aca="false">IF(L706="","",_xlfn.RANK.AVG(L706,$L$5:$L$776,1))</f>
        <v>141</v>
      </c>
    </row>
    <row r="707" customFormat="false" ht="15" hidden="false" customHeight="true" outlineLevel="0" collapsed="false">
      <c r="A707" s="0" t="s">
        <v>2389</v>
      </c>
      <c r="B707" s="0" t="str">
        <f aca="false">IFERROR(INDEX('BLS OEWS May2025'!$B$3:$B$1396,MATCH($A707,'BLS OEWS May2025'!$A$3:$A$1396,0)),"")</f>
        <v>Textile Bleaching and Dyeing Machine Operators and Tenders</v>
      </c>
      <c r="C707" s="0" t="str">
        <f aca="false">INDEX('SOC Summary'!$D$3:$D$774,MATCH($A707,'SOC Summary'!$A$3:$A$774,0))</f>
        <v>Production, construction and transportation</v>
      </c>
      <c r="D707" s="27" t="n">
        <f aca="false">INDEX('SOC Summary'!$H$3:$H$774,MATCH($A707,'SOC Summary'!$A$3:$A$774,0))</f>
        <v>0.15</v>
      </c>
      <c r="E707" s="24" t="n">
        <v>6640</v>
      </c>
      <c r="F707" s="24" t="n">
        <v>6650</v>
      </c>
      <c r="G707" s="24" t="n">
        <v>5820</v>
      </c>
      <c r="H707" s="24" t="n">
        <f aca="false">INDEX('SOC Summary'!$K$3:$K$774,MATCH($A707,'SOC Summary'!$A$3:$A$774,0))</f>
        <v>5310</v>
      </c>
      <c r="I707" s="24" t="n">
        <f aca="false">IF(ISNUMBER(E707),H707-E707,"")</f>
        <v>-1330</v>
      </c>
      <c r="J707" s="31" t="n">
        <f aca="false">IF(AND(ISNUMBER(E707),E707&gt;0),(H707-E707)/E707,"")</f>
        <v>-0.200301204819277</v>
      </c>
      <c r="K707" s="24" t="n">
        <f aca="false">IF(ISNUMBER(G707),H707-G707,"")</f>
        <v>-510</v>
      </c>
      <c r="L707" s="31" t="n">
        <f aca="false">IF(AND(ISNUMBER(G707),G707&gt;0),(H707-G707)/G707,"")</f>
        <v>-0.0876288659793814</v>
      </c>
      <c r="M707" s="0" t="str">
        <f aca="false">INDEX('SOC Summary'!$L$3:$L$774,MATCH($A707,'SOC Summary'!$A$3:$A$774,0))</f>
        <v>Low</v>
      </c>
      <c r="X707" s="26" t="n">
        <f aca="false">_xlfn.RANK.AVG(D707,$D$5:$D$776,1)</f>
        <v>250.5</v>
      </c>
      <c r="Y707" s="26" t="n">
        <f aca="false">IF(L707="","",_xlfn.RANK.AVG(L707,$L$5:$L$776,1))</f>
        <v>88</v>
      </c>
    </row>
    <row r="708" customFormat="false" ht="15" hidden="false" customHeight="true" outlineLevel="0" collapsed="false">
      <c r="A708" s="0" t="s">
        <v>832</v>
      </c>
      <c r="B708" s="0" t="str">
        <f aca="false">IFERROR(INDEX('BLS OEWS May2025'!$B$3:$B$1396,MATCH($A708,'BLS OEWS May2025'!$A$3:$A$1396,0)),"")</f>
        <v>Anthropology and Archeology Teachers, Postsecondary</v>
      </c>
      <c r="C708" s="0" t="str">
        <f aca="false">INDEX('SOC Summary'!$D$3:$D$774,MATCH($A708,'SOC Summary'!$A$3:$A$774,0))</f>
        <v>Educational instruction</v>
      </c>
      <c r="D708" s="27" t="n">
        <f aca="false">INDEX('SOC Summary'!$H$3:$H$774,MATCH($A708,'SOC Summary'!$A$3:$A$774,0))</f>
        <v>0.44</v>
      </c>
      <c r="E708" s="24" t="n">
        <v>4930</v>
      </c>
      <c r="F708" s="24" t="n">
        <v>5030</v>
      </c>
      <c r="G708" s="24" t="n">
        <v>5260</v>
      </c>
      <c r="H708" s="24" t="n">
        <f aca="false">INDEX('SOC Summary'!$K$3:$K$774,MATCH($A708,'SOC Summary'!$A$3:$A$774,0))</f>
        <v>5240</v>
      </c>
      <c r="I708" s="24" t="n">
        <f aca="false">IF(ISNUMBER(E708),H708-E708,"")</f>
        <v>310</v>
      </c>
      <c r="J708" s="31" t="n">
        <f aca="false">IF(AND(ISNUMBER(E708),E708&gt;0),(H708-E708)/E708,"")</f>
        <v>0.0628803245436106</v>
      </c>
      <c r="K708" s="24" t="n">
        <f aca="false">IF(ISNUMBER(G708),H708-G708,"")</f>
        <v>-20</v>
      </c>
      <c r="L708" s="31" t="n">
        <f aca="false">IF(AND(ISNUMBER(G708),G708&gt;0),(H708-G708)/G708,"")</f>
        <v>-0.00380228136882129</v>
      </c>
      <c r="M708" s="0" t="str">
        <f aca="false">INDEX('SOC Summary'!$L$3:$L$774,MATCH($A708,'SOC Summary'!$A$3:$A$774,0))</f>
        <v>Elevated</v>
      </c>
      <c r="X708" s="26" t="n">
        <f aca="false">_xlfn.RANK.AVG(D708,$D$5:$D$776,1)</f>
        <v>584</v>
      </c>
      <c r="Y708" s="26" t="n">
        <f aca="false">IF(L708="","",_xlfn.RANK.AVG(L708,$L$5:$L$776,1))</f>
        <v>344</v>
      </c>
    </row>
    <row r="709" customFormat="false" ht="15" hidden="false" customHeight="true" outlineLevel="0" collapsed="false">
      <c r="A709" s="0" t="s">
        <v>2435</v>
      </c>
      <c r="B709" s="0" t="str">
        <f aca="false">IFERROR(INDEX('BLS OEWS May2025'!$B$3:$B$1396,MATCH($A709,'BLS OEWS May2025'!$A$3:$A$1396,0)),"")</f>
        <v>Nuclear Power Reactor Operators</v>
      </c>
      <c r="C709" s="0" t="str">
        <f aca="false">INDEX('SOC Summary'!$D$3:$D$774,MATCH($A709,'SOC Summary'!$A$3:$A$774,0))</f>
        <v>Production, construction and transportation</v>
      </c>
      <c r="D709" s="27" t="n">
        <f aca="false">INDEX('SOC Summary'!$H$3:$H$774,MATCH($A709,'SOC Summary'!$A$3:$A$774,0))</f>
        <v>0.27</v>
      </c>
      <c r="E709" s="24" t="n">
        <v>5450</v>
      </c>
      <c r="F709" s="24" t="n">
        <v>5760</v>
      </c>
      <c r="G709" s="24" t="n">
        <v>5720</v>
      </c>
      <c r="H709" s="24" t="n">
        <f aca="false">INDEX('SOC Summary'!$K$3:$K$774,MATCH($A709,'SOC Summary'!$A$3:$A$774,0))</f>
        <v>5150</v>
      </c>
      <c r="I709" s="24" t="n">
        <f aca="false">IF(ISNUMBER(E709),H709-E709,"")</f>
        <v>-300</v>
      </c>
      <c r="J709" s="31" t="n">
        <f aca="false">IF(AND(ISNUMBER(E709),E709&gt;0),(H709-E709)/E709,"")</f>
        <v>-0.055045871559633</v>
      </c>
      <c r="K709" s="24" t="n">
        <f aca="false">IF(ISNUMBER(G709),H709-G709,"")</f>
        <v>-570</v>
      </c>
      <c r="L709" s="31" t="n">
        <f aca="false">IF(AND(ISNUMBER(G709),G709&gt;0),(H709-G709)/G709,"")</f>
        <v>-0.0996503496503497</v>
      </c>
      <c r="M709" s="0" t="str">
        <f aca="false">INDEX('SOC Summary'!$L$3:$L$774,MATCH($A709,'SOC Summary'!$A$3:$A$774,0))</f>
        <v>Moderate</v>
      </c>
      <c r="X709" s="26" t="n">
        <f aca="false">_xlfn.RANK.AVG(D709,$D$5:$D$776,1)</f>
        <v>386</v>
      </c>
      <c r="Y709" s="26" t="n">
        <f aca="false">IF(L709="","",_xlfn.RANK.AVG(L709,$L$5:$L$776,1))</f>
        <v>78</v>
      </c>
    </row>
    <row r="710" customFormat="false" ht="15" hidden="false" customHeight="true" outlineLevel="0" collapsed="false">
      <c r="A710" s="0" t="s">
        <v>2067</v>
      </c>
      <c r="B710" s="0" t="str">
        <f aca="false">IFERROR(INDEX('BLS OEWS May2025'!$B$3:$B$1396,MATCH($A710,'BLS OEWS May2025'!$A$3:$A$1396,0)),"")</f>
        <v>Explosives Workers, Ordnance Handling Experts, and Blasters</v>
      </c>
      <c r="C710" s="0" t="str">
        <f aca="false">INDEX('SOC Summary'!$D$3:$D$774,MATCH($A710,'SOC Summary'!$A$3:$A$774,0))</f>
        <v>Production, construction and transportation</v>
      </c>
      <c r="D710" s="27" t="n">
        <f aca="false">INDEX('SOC Summary'!$H$3:$H$774,MATCH($A710,'SOC Summary'!$A$3:$A$774,0))</f>
        <v>0.07</v>
      </c>
      <c r="E710" s="24" t="n">
        <v>4710</v>
      </c>
      <c r="F710" s="24" t="n">
        <v>4610</v>
      </c>
      <c r="G710" s="24" t="n">
        <v>5680</v>
      </c>
      <c r="H710" s="24" t="n">
        <f aca="false">INDEX('SOC Summary'!$K$3:$K$774,MATCH($A710,'SOC Summary'!$A$3:$A$774,0))</f>
        <v>5100</v>
      </c>
      <c r="I710" s="24" t="n">
        <f aca="false">IF(ISNUMBER(E710),H710-E710,"")</f>
        <v>390</v>
      </c>
      <c r="J710" s="31" t="n">
        <f aca="false">IF(AND(ISNUMBER(E710),E710&gt;0),(H710-E710)/E710,"")</f>
        <v>0.0828025477707006</v>
      </c>
      <c r="K710" s="24" t="n">
        <f aca="false">IF(ISNUMBER(G710),H710-G710,"")</f>
        <v>-580</v>
      </c>
      <c r="L710" s="31" t="n">
        <f aca="false">IF(AND(ISNUMBER(G710),G710&gt;0),(H710-G710)/G710,"")</f>
        <v>-0.102112676056338</v>
      </c>
      <c r="M710" s="0" t="str">
        <f aca="false">INDEX('SOC Summary'!$L$3:$L$774,MATCH($A710,'SOC Summary'!$A$3:$A$774,0))</f>
        <v>Low</v>
      </c>
      <c r="X710" s="26" t="n">
        <f aca="false">_xlfn.RANK.AVG(D710,$D$5:$D$776,1)</f>
        <v>131.5</v>
      </c>
      <c r="Y710" s="26" t="n">
        <f aca="false">IF(L710="","",_xlfn.RANK.AVG(L710,$L$5:$L$776,1))</f>
        <v>72</v>
      </c>
    </row>
    <row r="711" customFormat="false" ht="15" hidden="false" customHeight="true" outlineLevel="0" collapsed="false">
      <c r="A711" s="0" t="s">
        <v>259</v>
      </c>
      <c r="B711" s="0" t="str">
        <f aca="false">IFERROR(INDEX('BLS OEWS May2025'!$B$3:$B$1396,MATCH($A711,'BLS OEWS May2025'!$A$3:$A$1396,0)),"")</f>
        <v>Gambling Managers</v>
      </c>
      <c r="C711" s="0" t="str">
        <f aca="false">INDEX('SOC Summary'!$D$3:$D$774,MATCH($A711,'SOC Summary'!$A$3:$A$774,0))</f>
        <v>Management</v>
      </c>
      <c r="D711" s="27" t="n">
        <f aca="false">INDEX('SOC Summary'!$H$3:$H$774,MATCH($A711,'SOC Summary'!$A$3:$A$774,0))</f>
        <v>0.5</v>
      </c>
      <c r="E711" s="24" t="n">
        <v>4800</v>
      </c>
      <c r="F711" s="24" t="n">
        <v>4590</v>
      </c>
      <c r="G711" s="24" t="n">
        <v>4620</v>
      </c>
      <c r="H711" s="24" t="n">
        <f aca="false">INDEX('SOC Summary'!$K$3:$K$774,MATCH($A711,'SOC Summary'!$A$3:$A$774,0))</f>
        <v>5030</v>
      </c>
      <c r="I711" s="24" t="n">
        <f aca="false">IF(ISNUMBER(E711),H711-E711,"")</f>
        <v>230</v>
      </c>
      <c r="J711" s="31" t="n">
        <f aca="false">IF(AND(ISNUMBER(E711),E711&gt;0),(H711-E711)/E711,"")</f>
        <v>0.0479166666666667</v>
      </c>
      <c r="K711" s="24" t="n">
        <f aca="false">IF(ISNUMBER(G711),H711-G711,"")</f>
        <v>410</v>
      </c>
      <c r="L711" s="31" t="n">
        <f aca="false">IF(AND(ISNUMBER(G711),G711&gt;0),(H711-G711)/G711,"")</f>
        <v>0.0887445887445888</v>
      </c>
      <c r="M711" s="0" t="str">
        <f aca="false">INDEX('SOC Summary'!$L$3:$L$774,MATCH($A711,'SOC Summary'!$A$3:$A$774,0))</f>
        <v>High</v>
      </c>
      <c r="X711" s="26" t="n">
        <f aca="false">_xlfn.RANK.AVG(D711,$D$5:$D$776,1)</f>
        <v>654</v>
      </c>
      <c r="Y711" s="26" t="n">
        <f aca="false">IF(L711="","",_xlfn.RANK.AVG(L711,$L$5:$L$776,1))</f>
        <v>701</v>
      </c>
    </row>
    <row r="712" customFormat="false" ht="15" hidden="false" customHeight="true" outlineLevel="0" collapsed="false">
      <c r="A712" s="0" t="s">
        <v>1110</v>
      </c>
      <c r="B712" s="0" t="str">
        <f aca="false">IFERROR(INDEX('BLS OEWS May2025'!$B$3:$B$1396,MATCH($A712,'BLS OEWS May2025'!$A$3:$A$1396,0)),"")</f>
        <v>Oral and Maxillofacial Surgeons</v>
      </c>
      <c r="C712" s="0" t="str">
        <f aca="false">INDEX('SOC Summary'!$D$3:$D$774,MATCH($A712,'SOC Summary'!$A$3:$A$774,0))</f>
        <v>Health care</v>
      </c>
      <c r="D712" s="27" t="n">
        <f aca="false">INDEX('SOC Summary'!$H$3:$H$774,MATCH($A712,'SOC Summary'!$A$3:$A$774,0))</f>
        <v>0.04</v>
      </c>
      <c r="E712" s="24" t="n">
        <v>4290</v>
      </c>
      <c r="F712" s="24" t="n">
        <v>4160</v>
      </c>
      <c r="G712" s="24" t="n">
        <v>5330</v>
      </c>
      <c r="H712" s="24" t="n">
        <f aca="false">INDEX('SOC Summary'!$K$3:$K$774,MATCH($A712,'SOC Summary'!$A$3:$A$774,0))</f>
        <v>4910</v>
      </c>
      <c r="I712" s="24" t="n">
        <f aca="false">IF(ISNUMBER(E712),H712-E712,"")</f>
        <v>620</v>
      </c>
      <c r="J712" s="31" t="n">
        <f aca="false">IF(AND(ISNUMBER(E712),E712&gt;0),(H712-E712)/E712,"")</f>
        <v>0.144522144522145</v>
      </c>
      <c r="K712" s="24" t="n">
        <f aca="false">IF(ISNUMBER(G712),H712-G712,"")</f>
        <v>-420</v>
      </c>
      <c r="L712" s="31" t="n">
        <f aca="false">IF(AND(ISNUMBER(G712),G712&gt;0),(H712-G712)/G712,"")</f>
        <v>-0.0787992495309569</v>
      </c>
      <c r="M712" s="0" t="str">
        <f aca="false">INDEX('SOC Summary'!$L$3:$L$774,MATCH($A712,'SOC Summary'!$A$3:$A$774,0))</f>
        <v>Low</v>
      </c>
      <c r="X712" s="26" t="n">
        <f aca="false">_xlfn.RANK.AVG(D712,$D$5:$D$776,1)</f>
        <v>93</v>
      </c>
      <c r="Y712" s="26" t="n">
        <f aca="false">IF(L712="","",_xlfn.RANK.AVG(L712,$L$5:$L$776,1))</f>
        <v>102</v>
      </c>
    </row>
    <row r="713" customFormat="false" ht="15" hidden="false" customHeight="true" outlineLevel="0" collapsed="false">
      <c r="A713" s="0" t="s">
        <v>2513</v>
      </c>
      <c r="B713" s="0" t="str">
        <f aca="false">IFERROR(INDEX('BLS OEWS May2025'!$B$3:$B$1396,MATCH($A713,'BLS OEWS May2025'!$A$3:$A$1396,0)),"")</f>
        <v>Photographic Process Workers and Processing Machine Operators</v>
      </c>
      <c r="C713" s="0" t="str">
        <f aca="false">INDEX('SOC Summary'!$D$3:$D$774,MATCH($A713,'SOC Summary'!$A$3:$A$774,0))</f>
        <v>Production, construction and transportation</v>
      </c>
      <c r="D713" s="27" t="n">
        <f aca="false">INDEX('SOC Summary'!$H$3:$H$774,MATCH($A713,'SOC Summary'!$A$3:$A$774,0))</f>
        <v>0.08</v>
      </c>
      <c r="E713" s="24" t="n">
        <v>5380</v>
      </c>
      <c r="F713" s="24" t="n">
        <v>5770</v>
      </c>
      <c r="G713" s="24" t="n">
        <v>5550</v>
      </c>
      <c r="H713" s="24" t="n">
        <f aca="false">INDEX('SOC Summary'!$K$3:$K$774,MATCH($A713,'SOC Summary'!$A$3:$A$774,0))</f>
        <v>4800</v>
      </c>
      <c r="I713" s="24" t="n">
        <f aca="false">IF(ISNUMBER(E713),H713-E713,"")</f>
        <v>-580</v>
      </c>
      <c r="J713" s="31" t="n">
        <f aca="false">IF(AND(ISNUMBER(E713),E713&gt;0),(H713-E713)/E713,"")</f>
        <v>-0.107806691449814</v>
      </c>
      <c r="K713" s="24" t="n">
        <f aca="false">IF(ISNUMBER(G713),H713-G713,"")</f>
        <v>-750</v>
      </c>
      <c r="L713" s="31" t="n">
        <f aca="false">IF(AND(ISNUMBER(G713),G713&gt;0),(H713-G713)/G713,"")</f>
        <v>-0.135135135135135</v>
      </c>
      <c r="M713" s="0" t="str">
        <f aca="false">INDEX('SOC Summary'!$L$3:$L$774,MATCH($A713,'SOC Summary'!$A$3:$A$774,0))</f>
        <v>Low</v>
      </c>
      <c r="X713" s="26" t="n">
        <f aca="false">_xlfn.RANK.AVG(D713,$D$5:$D$776,1)</f>
        <v>147</v>
      </c>
      <c r="Y713" s="26" t="n">
        <f aca="false">IF(L713="","",_xlfn.RANK.AVG(L713,$L$5:$L$776,1))</f>
        <v>39</v>
      </c>
    </row>
    <row r="714" customFormat="false" ht="15" hidden="false" customHeight="true" outlineLevel="0" collapsed="false">
      <c r="A714" s="0" t="s">
        <v>1863</v>
      </c>
      <c r="B714" s="0" t="str">
        <f aca="false">IFERROR(INDEX('BLS OEWS May2025'!$B$3:$B$1396,MATCH($A714,'BLS OEWS May2025'!$A$3:$A$1396,0)),"")</f>
        <v>Statistical Assistants</v>
      </c>
      <c r="C714" s="0" t="str">
        <f aca="false">INDEX('SOC Summary'!$D$3:$D$774,MATCH($A714,'SOC Summary'!$A$3:$A$774,0))</f>
        <v>Office support</v>
      </c>
      <c r="D714" s="27" t="n">
        <f aca="false">INDEX('SOC Summary'!$H$3:$H$774,MATCH($A714,'SOC Summary'!$A$3:$A$774,0))</f>
        <v>0.6</v>
      </c>
      <c r="E714" s="24" t="n">
        <v>6710</v>
      </c>
      <c r="F714" s="24" t="n">
        <v>7200</v>
      </c>
      <c r="G714" s="24" t="n">
        <v>5900</v>
      </c>
      <c r="H714" s="24" t="n">
        <f aca="false">INDEX('SOC Summary'!$K$3:$K$774,MATCH($A714,'SOC Summary'!$A$3:$A$774,0))</f>
        <v>4710</v>
      </c>
      <c r="I714" s="24" t="n">
        <f aca="false">IF(ISNUMBER(E714),H714-E714,"")</f>
        <v>-2000</v>
      </c>
      <c r="J714" s="31" t="n">
        <f aca="false">IF(AND(ISNUMBER(E714),E714&gt;0),(H714-E714)/E714,"")</f>
        <v>-0.29806259314456</v>
      </c>
      <c r="K714" s="24" t="n">
        <f aca="false">IF(ISNUMBER(G714),H714-G714,"")</f>
        <v>-1190</v>
      </c>
      <c r="L714" s="31" t="n">
        <f aca="false">IF(AND(ISNUMBER(G714),G714&gt;0),(H714-G714)/G714,"")</f>
        <v>-0.201694915254237</v>
      </c>
      <c r="M714" s="0" t="str">
        <f aca="false">INDEX('SOC Summary'!$L$3:$L$774,MATCH($A714,'SOC Summary'!$A$3:$A$774,0))</f>
        <v>High</v>
      </c>
      <c r="X714" s="26" t="n">
        <f aca="false">_xlfn.RANK.AVG(D714,$D$5:$D$776,1)</f>
        <v>729</v>
      </c>
      <c r="Y714" s="26" t="n">
        <f aca="false">IF(L714="","",_xlfn.RANK.AVG(L714,$L$5:$L$776,1))</f>
        <v>17</v>
      </c>
    </row>
    <row r="715" customFormat="false" ht="15" hidden="false" customHeight="true" outlineLevel="0" collapsed="false">
      <c r="A715" s="0" t="s">
        <v>2302</v>
      </c>
      <c r="B715" s="0" t="str">
        <f aca="false">IFERROR(INDEX('BLS OEWS May2025'!$B$3:$B$1396,MATCH($A715,'BLS OEWS May2025'!$A$3:$A$1396,0)),"")</f>
        <v>Drilling and Boring Machine Tool Setters, Operators, and Tenders, Metal and Plastic</v>
      </c>
      <c r="C715" s="0" t="str">
        <f aca="false">INDEX('SOC Summary'!$D$3:$D$774,MATCH($A715,'SOC Summary'!$A$3:$A$774,0))</f>
        <v>Production, construction and transportation</v>
      </c>
      <c r="D715" s="27" t="n">
        <f aca="false">INDEX('SOC Summary'!$H$3:$H$774,MATCH($A715,'SOC Summary'!$A$3:$A$774,0))</f>
        <v>0.03</v>
      </c>
      <c r="E715" s="24" t="n">
        <v>6470</v>
      </c>
      <c r="F715" s="24" t="n">
        <v>5740</v>
      </c>
      <c r="G715" s="24" t="n">
        <v>5310</v>
      </c>
      <c r="H715" s="24" t="n">
        <f aca="false">INDEX('SOC Summary'!$K$3:$K$774,MATCH($A715,'SOC Summary'!$A$3:$A$774,0))</f>
        <v>4680</v>
      </c>
      <c r="I715" s="24" t="n">
        <f aca="false">IF(ISNUMBER(E715),H715-E715,"")</f>
        <v>-1790</v>
      </c>
      <c r="J715" s="31" t="n">
        <f aca="false">IF(AND(ISNUMBER(E715),E715&gt;0),(H715-E715)/E715,"")</f>
        <v>-0.276661514683153</v>
      </c>
      <c r="K715" s="24" t="n">
        <f aca="false">IF(ISNUMBER(G715),H715-G715,"")</f>
        <v>-630</v>
      </c>
      <c r="L715" s="31" t="n">
        <f aca="false">IF(AND(ISNUMBER(G715),G715&gt;0),(H715-G715)/G715,"")</f>
        <v>-0.11864406779661</v>
      </c>
      <c r="M715" s="0" t="str">
        <f aca="false">INDEX('SOC Summary'!$L$3:$L$774,MATCH($A715,'SOC Summary'!$A$3:$A$774,0))</f>
        <v>Low</v>
      </c>
      <c r="X715" s="26" t="n">
        <f aca="false">_xlfn.RANK.AVG(D715,$D$5:$D$776,1)</f>
        <v>78</v>
      </c>
      <c r="Y715" s="26" t="n">
        <f aca="false">IF(L715="","",_xlfn.RANK.AVG(L715,$L$5:$L$776,1))</f>
        <v>54</v>
      </c>
    </row>
    <row r="716" customFormat="false" ht="15" hidden="false" customHeight="true" outlineLevel="0" collapsed="false">
      <c r="A716" s="0" t="s">
        <v>1860</v>
      </c>
      <c r="B716" s="0" t="str">
        <f aca="false">IFERROR(INDEX('BLS OEWS May2025'!$B$3:$B$1396,MATCH($A716,'BLS OEWS May2025'!$A$3:$A$1396,0)),"")</f>
        <v>Proofreaders and Copy Markers</v>
      </c>
      <c r="C716" s="0" t="str">
        <f aca="false">INDEX('SOC Summary'!$D$3:$D$774,MATCH($A716,'SOC Summary'!$A$3:$A$774,0))</f>
        <v>Office support</v>
      </c>
      <c r="D716" s="27" t="n">
        <f aca="false">INDEX('SOC Summary'!$H$3:$H$774,MATCH($A716,'SOC Summary'!$A$3:$A$774,0))</f>
        <v>0.66</v>
      </c>
      <c r="E716" s="24" t="n">
        <v>5120</v>
      </c>
      <c r="F716" s="24" t="n">
        <v>5490</v>
      </c>
      <c r="G716" s="24" t="n">
        <v>5160</v>
      </c>
      <c r="H716" s="24" t="n">
        <f aca="false">INDEX('SOC Summary'!$K$3:$K$774,MATCH($A716,'SOC Summary'!$A$3:$A$774,0))</f>
        <v>4580</v>
      </c>
      <c r="I716" s="24" t="n">
        <f aca="false">IF(ISNUMBER(E716),H716-E716,"")</f>
        <v>-540</v>
      </c>
      <c r="J716" s="31" t="n">
        <f aca="false">IF(AND(ISNUMBER(E716),E716&gt;0),(H716-E716)/E716,"")</f>
        <v>-0.10546875</v>
      </c>
      <c r="K716" s="24" t="n">
        <f aca="false">IF(ISNUMBER(G716),H716-G716,"")</f>
        <v>-580</v>
      </c>
      <c r="L716" s="31" t="n">
        <f aca="false">IF(AND(ISNUMBER(G716),G716&gt;0),(H716-G716)/G716,"")</f>
        <v>-0.112403100775194</v>
      </c>
      <c r="M716" s="0" t="str">
        <f aca="false">INDEX('SOC Summary'!$L$3:$L$774,MATCH($A716,'SOC Summary'!$A$3:$A$774,0))</f>
        <v>High</v>
      </c>
      <c r="X716" s="26" t="n">
        <f aca="false">_xlfn.RANK.AVG(D716,$D$5:$D$776,1)</f>
        <v>750</v>
      </c>
      <c r="Y716" s="26" t="n">
        <f aca="false">IF(L716="","",_xlfn.RANK.AVG(L716,$L$5:$L$776,1))</f>
        <v>62</v>
      </c>
    </row>
    <row r="717" customFormat="false" ht="15" hidden="false" customHeight="true" outlineLevel="0" collapsed="false">
      <c r="A717" s="0" t="s">
        <v>986</v>
      </c>
      <c r="B717" s="0" t="str">
        <f aca="false">IFERROR(INDEX('BLS OEWS May2025'!$B$3:$B$1396,MATCH($A717,'BLS OEWS May2025'!$A$3:$A$1396,0)),"")</f>
        <v>Craft Artists</v>
      </c>
      <c r="C717" s="0" t="str">
        <f aca="false">INDEX('SOC Summary'!$D$3:$D$774,MATCH($A717,'SOC Summary'!$A$3:$A$774,0))</f>
        <v>Arts, sports and media</v>
      </c>
      <c r="D717" s="27" t="n">
        <f aca="false">INDEX('SOC Summary'!$H$3:$H$774,MATCH($A717,'SOC Summary'!$A$3:$A$774,0))</f>
        <v>0.13</v>
      </c>
      <c r="E717" s="24" t="n">
        <v>4760</v>
      </c>
      <c r="F717" s="24" t="n">
        <v>5830</v>
      </c>
      <c r="G717" s="24" t="n">
        <v>4370</v>
      </c>
      <c r="H717" s="24" t="n">
        <f aca="false">INDEX('SOC Summary'!$K$3:$K$774,MATCH($A717,'SOC Summary'!$A$3:$A$774,0))</f>
        <v>4580</v>
      </c>
      <c r="I717" s="24" t="n">
        <f aca="false">IF(ISNUMBER(E717),H717-E717,"")</f>
        <v>-180</v>
      </c>
      <c r="J717" s="31" t="n">
        <f aca="false">IF(AND(ISNUMBER(E717),E717&gt;0),(H717-E717)/E717,"")</f>
        <v>-0.0378151260504202</v>
      </c>
      <c r="K717" s="24" t="n">
        <f aca="false">IF(ISNUMBER(G717),H717-G717,"")</f>
        <v>210</v>
      </c>
      <c r="L717" s="31" t="n">
        <f aca="false">IF(AND(ISNUMBER(G717),G717&gt;0),(H717-G717)/G717,"")</f>
        <v>0.0480549199084668</v>
      </c>
      <c r="M717" s="0" t="str">
        <f aca="false">INDEX('SOC Summary'!$L$3:$L$774,MATCH($A717,'SOC Summary'!$A$3:$A$774,0))</f>
        <v>Low</v>
      </c>
      <c r="X717" s="26" t="n">
        <f aca="false">_xlfn.RANK.AVG(D717,$D$5:$D$776,1)</f>
        <v>223.5</v>
      </c>
      <c r="Y717" s="26" t="n">
        <f aca="false">IF(L717="","",_xlfn.RANK.AVG(L717,$L$5:$L$776,1))</f>
        <v>597</v>
      </c>
    </row>
    <row r="718" customFormat="false" ht="15" hidden="false" customHeight="true" outlineLevel="0" collapsed="false">
      <c r="A718" s="0" t="s">
        <v>2317</v>
      </c>
      <c r="B718" s="0" t="str">
        <f aca="false">IFERROR(INDEX('BLS OEWS May2025'!$B$3:$B$1396,MATCH($A718,'BLS OEWS May2025'!$A$3:$A$1396,0)),"")</f>
        <v>Pourers and Casters, Metal</v>
      </c>
      <c r="C718" s="0" t="str">
        <f aca="false">INDEX('SOC Summary'!$D$3:$D$774,MATCH($A718,'SOC Summary'!$A$3:$A$774,0))</f>
        <v>Production, construction and transportation</v>
      </c>
      <c r="D718" s="27" t="n">
        <f aca="false">INDEX('SOC Summary'!$H$3:$H$774,MATCH($A718,'SOC Summary'!$A$3:$A$774,0))</f>
        <v>0</v>
      </c>
      <c r="E718" s="24" t="n">
        <v>6070</v>
      </c>
      <c r="F718" s="24" t="n">
        <v>5460</v>
      </c>
      <c r="G718" s="24" t="n">
        <v>5830</v>
      </c>
      <c r="H718" s="24" t="n">
        <f aca="false">INDEX('SOC Summary'!$K$3:$K$774,MATCH($A718,'SOC Summary'!$A$3:$A$774,0))</f>
        <v>4560</v>
      </c>
      <c r="I718" s="24" t="n">
        <f aca="false">IF(ISNUMBER(E718),H718-E718,"")</f>
        <v>-1510</v>
      </c>
      <c r="J718" s="31" t="n">
        <f aca="false">IF(AND(ISNUMBER(E718),E718&gt;0),(H718-E718)/E718,"")</f>
        <v>-0.248764415156507</v>
      </c>
      <c r="K718" s="24" t="n">
        <f aca="false">IF(ISNUMBER(G718),H718-G718,"")</f>
        <v>-1270</v>
      </c>
      <c r="L718" s="31" t="n">
        <f aca="false">IF(AND(ISNUMBER(G718),G718&gt;0),(H718-G718)/G718,"")</f>
        <v>-0.217838765008576</v>
      </c>
      <c r="M718" s="0" t="str">
        <f aca="false">INDEX('SOC Summary'!$L$3:$L$774,MATCH($A718,'SOC Summary'!$A$3:$A$774,0))</f>
        <v>Low</v>
      </c>
      <c r="X718" s="26" t="n">
        <f aca="false">_xlfn.RANK.AVG(D718,$D$5:$D$776,1)</f>
        <v>28.5</v>
      </c>
      <c r="Y718" s="26" t="n">
        <f aca="false">IF(L718="","",_xlfn.RANK.AVG(L718,$L$5:$L$776,1))</f>
        <v>15</v>
      </c>
    </row>
    <row r="719" customFormat="false" ht="15" hidden="false" customHeight="true" outlineLevel="0" collapsed="false">
      <c r="A719" s="0" t="s">
        <v>1387</v>
      </c>
      <c r="B719" s="0" t="str">
        <f aca="false">IFERROR(INDEX('BLS OEWS May2025'!$B$3:$B$1396,MATCH($A719,'BLS OEWS May2025'!$A$3:$A$1396,0)),"")</f>
        <v>Transit and Railroad Police</v>
      </c>
      <c r="C719" s="0" t="str">
        <f aca="false">INDEX('SOC Summary'!$D$3:$D$774,MATCH($A719,'SOC Summary'!$A$3:$A$774,0))</f>
        <v>Services and other</v>
      </c>
      <c r="D719" s="27" t="n">
        <f aca="false">INDEX('SOC Summary'!$H$3:$H$774,MATCH($A719,'SOC Summary'!$A$3:$A$774,0))</f>
        <v>0.18</v>
      </c>
      <c r="E719" s="24" t="n">
        <v>3370</v>
      </c>
      <c r="F719" s="24" t="n">
        <v>2360</v>
      </c>
      <c r="G719" s="24" t="n">
        <v>3000</v>
      </c>
      <c r="H719" s="24" t="n">
        <f aca="false">INDEX('SOC Summary'!$K$3:$K$774,MATCH($A719,'SOC Summary'!$A$3:$A$774,0))</f>
        <v>4390</v>
      </c>
      <c r="I719" s="24" t="n">
        <f aca="false">IF(ISNUMBER(E719),H719-E719,"")</f>
        <v>1020</v>
      </c>
      <c r="J719" s="31" t="n">
        <f aca="false">IF(AND(ISNUMBER(E719),E719&gt;0),(H719-E719)/E719,"")</f>
        <v>0.302670623145401</v>
      </c>
      <c r="K719" s="24" t="n">
        <f aca="false">IF(ISNUMBER(G719),H719-G719,"")</f>
        <v>1390</v>
      </c>
      <c r="L719" s="31" t="n">
        <f aca="false">IF(AND(ISNUMBER(G719),G719&gt;0),(H719-G719)/G719,"")</f>
        <v>0.463333333333333</v>
      </c>
      <c r="M719" s="0" t="str">
        <f aca="false">INDEX('SOC Summary'!$L$3:$L$774,MATCH($A719,'SOC Summary'!$A$3:$A$774,0))</f>
        <v>Low</v>
      </c>
      <c r="X719" s="26" t="n">
        <f aca="false">_xlfn.RANK.AVG(D719,$D$5:$D$776,1)</f>
        <v>287.5</v>
      </c>
      <c r="Y719" s="26" t="n">
        <f aca="false">IF(L719="","",_xlfn.RANK.AVG(L719,$L$5:$L$776,1))</f>
        <v>770</v>
      </c>
    </row>
    <row r="720" customFormat="false" ht="15" hidden="false" customHeight="true" outlineLevel="0" collapsed="false">
      <c r="A720" s="0" t="s">
        <v>1305</v>
      </c>
      <c r="B720" s="0" t="str">
        <f aca="false">IFERROR(INDEX('BLS OEWS May2025'!$B$3:$B$1396,MATCH($A720,'BLS OEWS May2025'!$A$3:$A$1396,0)),"")</f>
        <v>Occupational Therapy Aides</v>
      </c>
      <c r="C720" s="0" t="str">
        <f aca="false">INDEX('SOC Summary'!$D$3:$D$774,MATCH($A720,'SOC Summary'!$A$3:$A$774,0))</f>
        <v>Health care</v>
      </c>
      <c r="D720" s="27" t="n">
        <f aca="false">INDEX('SOC Summary'!$H$3:$H$774,MATCH($A720,'SOC Summary'!$A$3:$A$774,0))</f>
        <v>0.27</v>
      </c>
      <c r="E720" s="24" t="n">
        <v>3710</v>
      </c>
      <c r="F720" s="24" t="n">
        <v>4430</v>
      </c>
      <c r="G720" s="24" t="n">
        <v>5000</v>
      </c>
      <c r="H720" s="24" t="n">
        <f aca="false">INDEX('SOC Summary'!$K$3:$K$774,MATCH($A720,'SOC Summary'!$A$3:$A$774,0))</f>
        <v>4310</v>
      </c>
      <c r="I720" s="24" t="n">
        <f aca="false">IF(ISNUMBER(E720),H720-E720,"")</f>
        <v>600</v>
      </c>
      <c r="J720" s="31" t="n">
        <f aca="false">IF(AND(ISNUMBER(E720),E720&gt;0),(H720-E720)/E720,"")</f>
        <v>0.161725067385445</v>
      </c>
      <c r="K720" s="24" t="n">
        <f aca="false">IF(ISNUMBER(G720),H720-G720,"")</f>
        <v>-690</v>
      </c>
      <c r="L720" s="31" t="n">
        <f aca="false">IF(AND(ISNUMBER(G720),G720&gt;0),(H720-G720)/G720,"")</f>
        <v>-0.138</v>
      </c>
      <c r="M720" s="0" t="str">
        <f aca="false">INDEX('SOC Summary'!$L$3:$L$774,MATCH($A720,'SOC Summary'!$A$3:$A$774,0))</f>
        <v>Moderate</v>
      </c>
      <c r="X720" s="26" t="n">
        <f aca="false">_xlfn.RANK.AVG(D720,$D$5:$D$776,1)</f>
        <v>386</v>
      </c>
      <c r="Y720" s="26" t="n">
        <f aca="false">IF(L720="","",_xlfn.RANK.AVG(L720,$L$5:$L$776,1))</f>
        <v>35</v>
      </c>
    </row>
    <row r="721" customFormat="false" ht="15" hidden="false" customHeight="true" outlineLevel="0" collapsed="false">
      <c r="A721" s="0" t="s">
        <v>1743</v>
      </c>
      <c r="B721" s="0" t="str">
        <f aca="false">IFERROR(INDEX('BLS OEWS May2025'!$B$3:$B$1396,MATCH($A721,'BLS OEWS May2025'!$A$3:$A$1396,0)),"")</f>
        <v>Correspondence Clerks</v>
      </c>
      <c r="C721" s="0" t="str">
        <f aca="false">INDEX('SOC Summary'!$D$3:$D$774,MATCH($A721,'SOC Summary'!$A$3:$A$774,0))</f>
        <v>Office support</v>
      </c>
      <c r="D721" s="27" t="n">
        <f aca="false">INDEX('SOC Summary'!$H$3:$H$774,MATCH($A721,'SOC Summary'!$A$3:$A$774,0))</f>
        <v>0.86</v>
      </c>
      <c r="E721" s="24" t="n">
        <v>4970</v>
      </c>
      <c r="F721" s="24" t="n">
        <v>4650</v>
      </c>
      <c r="G721" s="24" t="n">
        <v>6260</v>
      </c>
      <c r="H721" s="24" t="n">
        <f aca="false">INDEX('SOC Summary'!$K$3:$K$774,MATCH($A721,'SOC Summary'!$A$3:$A$774,0))</f>
        <v>4290</v>
      </c>
      <c r="I721" s="24" t="n">
        <f aca="false">IF(ISNUMBER(E721),H721-E721,"")</f>
        <v>-680</v>
      </c>
      <c r="J721" s="31" t="n">
        <f aca="false">IF(AND(ISNUMBER(E721),E721&gt;0),(H721-E721)/E721,"")</f>
        <v>-0.13682092555332</v>
      </c>
      <c r="K721" s="24" t="n">
        <f aca="false">IF(ISNUMBER(G721),H721-G721,"")</f>
        <v>-1970</v>
      </c>
      <c r="L721" s="31" t="n">
        <f aca="false">IF(AND(ISNUMBER(G721),G721&gt;0),(H721-G721)/G721,"")</f>
        <v>-0.314696485623003</v>
      </c>
      <c r="M721" s="0" t="str">
        <f aca="false">INDEX('SOC Summary'!$L$3:$L$774,MATCH($A721,'SOC Summary'!$A$3:$A$774,0))</f>
        <v>High</v>
      </c>
      <c r="X721" s="26" t="n">
        <f aca="false">_xlfn.RANK.AVG(D721,$D$5:$D$776,1)</f>
        <v>772</v>
      </c>
      <c r="Y721" s="26" t="n">
        <f aca="false">IF(L721="","",_xlfn.RANK.AVG(L721,$L$5:$L$776,1))</f>
        <v>2</v>
      </c>
    </row>
    <row r="722" customFormat="false" ht="15" hidden="false" customHeight="true" outlineLevel="0" collapsed="false">
      <c r="A722" s="0" t="s">
        <v>2600</v>
      </c>
      <c r="B722" s="0" t="str">
        <f aca="false">IFERROR(INDEX('BLS OEWS May2025'!$B$3:$B$1396,MATCH($A722,'BLS OEWS May2025'!$A$3:$A$1396,0)),"")</f>
        <v>Rail Yard Engineers, Dinkey Operators, and Hostlers</v>
      </c>
      <c r="C722" s="0" t="str">
        <f aca="false">INDEX('SOC Summary'!$D$3:$D$774,MATCH($A722,'SOC Summary'!$A$3:$A$774,0))</f>
        <v>Production, construction and transportation</v>
      </c>
      <c r="D722" s="27" t="n">
        <f aca="false">INDEX('SOC Summary'!$H$3:$H$774,MATCH($A722,'SOC Summary'!$A$3:$A$774,0))</f>
        <v>0.16</v>
      </c>
      <c r="E722" s="24" t="n">
        <v>2680</v>
      </c>
      <c r="F722" s="24" t="n">
        <v>2430</v>
      </c>
      <c r="G722" s="24" t="n">
        <v>3300</v>
      </c>
      <c r="H722" s="24" t="n">
        <f aca="false">INDEX('SOC Summary'!$K$3:$K$774,MATCH($A722,'SOC Summary'!$A$3:$A$774,0))</f>
        <v>3920</v>
      </c>
      <c r="I722" s="24" t="n">
        <f aca="false">IF(ISNUMBER(E722),H722-E722,"")</f>
        <v>1240</v>
      </c>
      <c r="J722" s="31" t="n">
        <f aca="false">IF(AND(ISNUMBER(E722),E722&gt;0),(H722-E722)/E722,"")</f>
        <v>0.462686567164179</v>
      </c>
      <c r="K722" s="24" t="n">
        <f aca="false">IF(ISNUMBER(G722),H722-G722,"")</f>
        <v>620</v>
      </c>
      <c r="L722" s="31" t="n">
        <f aca="false">IF(AND(ISNUMBER(G722),G722&gt;0),(H722-G722)/G722,"")</f>
        <v>0.187878787878788</v>
      </c>
      <c r="M722" s="0" t="str">
        <f aca="false">INDEX('SOC Summary'!$L$3:$L$774,MATCH($A722,'SOC Summary'!$A$3:$A$774,0))</f>
        <v>Low</v>
      </c>
      <c r="X722" s="26" t="n">
        <f aca="false">_xlfn.RANK.AVG(D722,$D$5:$D$776,1)</f>
        <v>264</v>
      </c>
      <c r="Y722" s="26" t="n">
        <f aca="false">IF(L722="","",_xlfn.RANK.AVG(L722,$L$5:$L$776,1))</f>
        <v>759</v>
      </c>
    </row>
    <row r="723" customFormat="false" ht="15" hidden="false" customHeight="true" outlineLevel="0" collapsed="false">
      <c r="A723" s="0" t="s">
        <v>1557</v>
      </c>
      <c r="B723" s="0" t="str">
        <f aca="false">IFERROR(INDEX('BLS OEWS May2025'!$B$3:$B$1396,MATCH($A723,'BLS OEWS May2025'!$A$3:$A$1396,0)),"")</f>
        <v>Embalmers</v>
      </c>
      <c r="C723" s="0" t="str">
        <f aca="false">INDEX('SOC Summary'!$D$3:$D$774,MATCH($A723,'SOC Summary'!$A$3:$A$774,0))</f>
        <v>Services and other</v>
      </c>
      <c r="D723" s="27" t="n">
        <f aca="false">INDEX('SOC Summary'!$H$3:$H$774,MATCH($A723,'SOC Summary'!$A$3:$A$774,0))</f>
        <v>0.12</v>
      </c>
      <c r="E723" s="24" t="n">
        <v>3950</v>
      </c>
      <c r="F723" s="24" t="n">
        <v>3380</v>
      </c>
      <c r="G723" s="24" t="n">
        <v>3420</v>
      </c>
      <c r="H723" s="24" t="n">
        <f aca="false">INDEX('SOC Summary'!$K$3:$K$774,MATCH($A723,'SOC Summary'!$A$3:$A$774,0))</f>
        <v>3890</v>
      </c>
      <c r="I723" s="24" t="n">
        <f aca="false">IF(ISNUMBER(E723),H723-E723,"")</f>
        <v>-60</v>
      </c>
      <c r="J723" s="31" t="n">
        <f aca="false">IF(AND(ISNUMBER(E723),E723&gt;0),(H723-E723)/E723,"")</f>
        <v>-0.0151898734177215</v>
      </c>
      <c r="K723" s="24" t="n">
        <f aca="false">IF(ISNUMBER(G723),H723-G723,"")</f>
        <v>470</v>
      </c>
      <c r="L723" s="31" t="n">
        <f aca="false">IF(AND(ISNUMBER(G723),G723&gt;0),(H723-G723)/G723,"")</f>
        <v>0.137426900584795</v>
      </c>
      <c r="M723" s="0" t="str">
        <f aca="false">INDEX('SOC Summary'!$L$3:$L$774,MATCH($A723,'SOC Summary'!$A$3:$A$774,0))</f>
        <v>Low</v>
      </c>
      <c r="X723" s="26" t="n">
        <f aca="false">_xlfn.RANK.AVG(D723,$D$5:$D$776,1)</f>
        <v>207</v>
      </c>
      <c r="Y723" s="26" t="n">
        <f aca="false">IF(L723="","",_xlfn.RANK.AVG(L723,$L$5:$L$776,1))</f>
        <v>741</v>
      </c>
    </row>
    <row r="724" customFormat="false" ht="15" hidden="false" customHeight="true" outlineLevel="0" collapsed="false">
      <c r="A724" s="0" t="s">
        <v>1670</v>
      </c>
      <c r="B724" s="0" t="str">
        <f aca="false">IFERROR(INDEX('BLS OEWS May2025'!$B$3:$B$1396,MATCH($A724,'BLS OEWS May2025'!$A$3:$A$1396,0)),"")</f>
        <v>Models</v>
      </c>
      <c r="C724" s="0" t="str">
        <f aca="false">INDEX('SOC Summary'!$D$3:$D$774,MATCH($A724,'SOC Summary'!$A$3:$A$774,0))</f>
        <v>Sales</v>
      </c>
      <c r="D724" s="27" t="n">
        <f aca="false">INDEX('SOC Summary'!$H$3:$H$774,MATCH($A724,'SOC Summary'!$A$3:$A$774,0))</f>
        <v>0.26</v>
      </c>
      <c r="E724" s="24" t="n">
        <v>2070</v>
      </c>
      <c r="F724" s="24" t="n">
        <v>3090</v>
      </c>
      <c r="G724" s="24" t="n">
        <v>5350</v>
      </c>
      <c r="H724" s="24" t="n">
        <f aca="false">INDEX('SOC Summary'!$K$3:$K$774,MATCH($A724,'SOC Summary'!$A$3:$A$774,0))</f>
        <v>3780</v>
      </c>
      <c r="I724" s="24" t="n">
        <f aca="false">IF(ISNUMBER(E724),H724-E724,"")</f>
        <v>1710</v>
      </c>
      <c r="J724" s="31" t="n">
        <f aca="false">IF(AND(ISNUMBER(E724),E724&gt;0),(H724-E724)/E724,"")</f>
        <v>0.826086956521739</v>
      </c>
      <c r="K724" s="24" t="n">
        <f aca="false">IF(ISNUMBER(G724),H724-G724,"")</f>
        <v>-1570</v>
      </c>
      <c r="L724" s="31" t="n">
        <f aca="false">IF(AND(ISNUMBER(G724),G724&gt;0),(H724-G724)/G724,"")</f>
        <v>-0.293457943925234</v>
      </c>
      <c r="M724" s="0" t="str">
        <f aca="false">INDEX('SOC Summary'!$L$3:$L$774,MATCH($A724,'SOC Summary'!$A$3:$A$774,0))</f>
        <v>Moderate</v>
      </c>
      <c r="X724" s="26" t="n">
        <f aca="false">_xlfn.RANK.AVG(D724,$D$5:$D$776,1)</f>
        <v>375.5</v>
      </c>
      <c r="Y724" s="26" t="n">
        <f aca="false">IF(L724="","",_xlfn.RANK.AVG(L724,$L$5:$L$776,1))</f>
        <v>5</v>
      </c>
    </row>
    <row r="725" customFormat="false" ht="15" hidden="false" customHeight="true" outlineLevel="0" collapsed="false">
      <c r="A725" s="0" t="s">
        <v>1279</v>
      </c>
      <c r="B725" s="0" t="str">
        <f aca="false">IFERROR(INDEX('BLS OEWS May2025'!$B$3:$B$1396,MATCH($A725,'BLS OEWS May2025'!$A$3:$A$1396,0)),"")</f>
        <v>Genetic Counselors</v>
      </c>
      <c r="C725" s="0" t="str">
        <f aca="false">INDEX('SOC Summary'!$D$3:$D$774,MATCH($A725,'SOC Summary'!$A$3:$A$774,0))</f>
        <v>Health care</v>
      </c>
      <c r="D725" s="27" t="n">
        <f aca="false">INDEX('SOC Summary'!$H$3:$H$774,MATCH($A725,'SOC Summary'!$A$3:$A$774,0))</f>
        <v>0.55</v>
      </c>
      <c r="E725" s="24" t="n">
        <v>3220</v>
      </c>
      <c r="F725" s="24" t="n">
        <v>3050</v>
      </c>
      <c r="G725" s="24" t="n">
        <v>3510</v>
      </c>
      <c r="H725" s="24" t="n">
        <f aca="false">INDEX('SOC Summary'!$K$3:$K$774,MATCH($A725,'SOC Summary'!$A$3:$A$774,0))</f>
        <v>3740</v>
      </c>
      <c r="I725" s="24" t="n">
        <f aca="false">IF(ISNUMBER(E725),H725-E725,"")</f>
        <v>520</v>
      </c>
      <c r="J725" s="31" t="n">
        <f aca="false">IF(AND(ISNUMBER(E725),E725&gt;0),(H725-E725)/E725,"")</f>
        <v>0.161490683229814</v>
      </c>
      <c r="K725" s="24" t="n">
        <f aca="false">IF(ISNUMBER(G725),H725-G725,"")</f>
        <v>230</v>
      </c>
      <c r="L725" s="31" t="n">
        <f aca="false">IF(AND(ISNUMBER(G725),G725&gt;0),(H725-G725)/G725,"")</f>
        <v>0.0655270655270655</v>
      </c>
      <c r="M725" s="0" t="str">
        <f aca="false">INDEX('SOC Summary'!$L$3:$L$774,MATCH($A725,'SOC Summary'!$A$3:$A$774,0))</f>
        <v>High</v>
      </c>
      <c r="X725" s="26" t="n">
        <f aca="false">_xlfn.RANK.AVG(D725,$D$5:$D$776,1)</f>
        <v>691</v>
      </c>
      <c r="Y725" s="26" t="n">
        <f aca="false">IF(L725="","",_xlfn.RANK.AVG(L725,$L$5:$L$776,1))</f>
        <v>655</v>
      </c>
    </row>
    <row r="726" customFormat="false" ht="15" hidden="false" customHeight="true" outlineLevel="0" collapsed="false">
      <c r="A726" s="0" t="s">
        <v>457</v>
      </c>
      <c r="B726" s="0" t="str">
        <f aca="false">IFERROR(INDEX('BLS OEWS May2025'!$B$3:$B$1396,MATCH($A726,'BLS OEWS May2025'!$A$3:$A$1396,0)),"")</f>
        <v>Mathematical Science Occupations, All Other</v>
      </c>
      <c r="C726" s="0" t="str">
        <f aca="false">INDEX('SOC Summary'!$D$3:$D$774,MATCH($A726,'SOC Summary'!$A$3:$A$774,0))</f>
        <v>Computer and math</v>
      </c>
      <c r="D726" s="27" t="n">
        <f aca="false">INDEX('SOC Summary'!$H$3:$H$774,MATCH($A726,'SOC Summary'!$A$3:$A$774,0))</f>
        <v>0.57</v>
      </c>
      <c r="E726" s="24" t="n">
        <v>3840</v>
      </c>
      <c r="F726" s="24" t="n">
        <v>4320</v>
      </c>
      <c r="G726" s="24" t="n">
        <v>4660</v>
      </c>
      <c r="H726" s="24" t="n">
        <f aca="false">INDEX('SOC Summary'!$K$3:$K$774,MATCH($A726,'SOC Summary'!$A$3:$A$774,0))</f>
        <v>3720</v>
      </c>
      <c r="I726" s="24" t="n">
        <f aca="false">IF(ISNUMBER(E726),H726-E726,"")</f>
        <v>-120</v>
      </c>
      <c r="J726" s="31" t="n">
        <f aca="false">IF(AND(ISNUMBER(E726),E726&gt;0),(H726-E726)/E726,"")</f>
        <v>-0.03125</v>
      </c>
      <c r="K726" s="24" t="n">
        <f aca="false">IF(ISNUMBER(G726),H726-G726,"")</f>
        <v>-940</v>
      </c>
      <c r="L726" s="31" t="n">
        <f aca="false">IF(AND(ISNUMBER(G726),G726&gt;0),(H726-G726)/G726,"")</f>
        <v>-0.201716738197425</v>
      </c>
      <c r="M726" s="0" t="str">
        <f aca="false">INDEX('SOC Summary'!$L$3:$L$774,MATCH($A726,'SOC Summary'!$A$3:$A$774,0))</f>
        <v>High</v>
      </c>
      <c r="X726" s="26" t="n">
        <f aca="false">_xlfn.RANK.AVG(D726,$D$5:$D$776,1)</f>
        <v>708</v>
      </c>
      <c r="Y726" s="26" t="n">
        <f aca="false">IF(L726="","",_xlfn.RANK.AVG(L726,$L$5:$L$776,1))</f>
        <v>16</v>
      </c>
    </row>
    <row r="727" customFormat="false" ht="15" hidden="false" customHeight="true" outlineLevel="0" collapsed="false">
      <c r="A727" s="0" t="s">
        <v>1938</v>
      </c>
      <c r="B727" s="0" t="str">
        <f aca="false">IFERROR(INDEX('BLS OEWS May2025'!$B$3:$B$1396,MATCH($A727,'BLS OEWS May2025'!$A$3:$A$1396,0)),"")</f>
        <v>Floor Sanders and Finishers</v>
      </c>
      <c r="C727" s="0" t="str">
        <f aca="false">INDEX('SOC Summary'!$D$3:$D$774,MATCH($A727,'SOC Summary'!$A$3:$A$774,0))</f>
        <v>Production, construction and transportation</v>
      </c>
      <c r="D727" s="27" t="n">
        <f aca="false">INDEX('SOC Summary'!$H$3:$H$774,MATCH($A727,'SOC Summary'!$A$3:$A$774,0))</f>
        <v>0</v>
      </c>
      <c r="E727" s="24" t="n">
        <v>4270</v>
      </c>
      <c r="F727" s="24" t="n">
        <v>5070</v>
      </c>
      <c r="G727" s="24" t="n">
        <v>4140</v>
      </c>
      <c r="H727" s="24" t="n">
        <f aca="false">INDEX('SOC Summary'!$K$3:$K$774,MATCH($A727,'SOC Summary'!$A$3:$A$774,0))</f>
        <v>3720</v>
      </c>
      <c r="I727" s="24" t="n">
        <f aca="false">IF(ISNUMBER(E727),H727-E727,"")</f>
        <v>-550</v>
      </c>
      <c r="J727" s="31" t="n">
        <f aca="false">IF(AND(ISNUMBER(E727),E727&gt;0),(H727-E727)/E727,"")</f>
        <v>-0.128805620608899</v>
      </c>
      <c r="K727" s="24" t="n">
        <f aca="false">IF(ISNUMBER(G727),H727-G727,"")</f>
        <v>-420</v>
      </c>
      <c r="L727" s="31" t="n">
        <f aca="false">IF(AND(ISNUMBER(G727),G727&gt;0),(H727-G727)/G727,"")</f>
        <v>-0.101449275362319</v>
      </c>
      <c r="M727" s="0" t="str">
        <f aca="false">INDEX('SOC Summary'!$L$3:$L$774,MATCH($A727,'SOC Summary'!$A$3:$A$774,0))</f>
        <v>Low</v>
      </c>
      <c r="X727" s="26" t="n">
        <f aca="false">_xlfn.RANK.AVG(D727,$D$5:$D$776,1)</f>
        <v>28.5</v>
      </c>
      <c r="Y727" s="26" t="n">
        <f aca="false">IF(L727="","",_xlfn.RANK.AVG(L727,$L$5:$L$776,1))</f>
        <v>75</v>
      </c>
    </row>
    <row r="728" customFormat="false" ht="15" hidden="false" customHeight="true" outlineLevel="0" collapsed="false">
      <c r="A728" s="0" t="s">
        <v>858</v>
      </c>
      <c r="B728" s="0" t="str">
        <f aca="false">IFERROR(INDEX('BLS OEWS May2025'!$B$3:$B$1396,MATCH($A728,'BLS OEWS May2025'!$A$3:$A$1396,0)),"")</f>
        <v>Library Science Teachers, Postsecondary</v>
      </c>
      <c r="C728" s="0" t="str">
        <f aca="false">INDEX('SOC Summary'!$D$3:$D$774,MATCH($A728,'SOC Summary'!$A$3:$A$774,0))</f>
        <v>Educational instruction</v>
      </c>
      <c r="D728" s="27" t="n">
        <f aca="false">INDEX('SOC Summary'!$H$3:$H$774,MATCH($A728,'SOC Summary'!$A$3:$A$774,0))</f>
        <v>0.5</v>
      </c>
      <c r="E728" s="24" t="n">
        <v>4330</v>
      </c>
      <c r="F728" s="24" t="n">
        <v>4220</v>
      </c>
      <c r="G728" s="24" t="n">
        <v>4100</v>
      </c>
      <c r="H728" s="24" t="n">
        <f aca="false">INDEX('SOC Summary'!$K$3:$K$774,MATCH($A728,'SOC Summary'!$A$3:$A$774,0))</f>
        <v>3630</v>
      </c>
      <c r="I728" s="24" t="n">
        <f aca="false">IF(ISNUMBER(E728),H728-E728,"")</f>
        <v>-700</v>
      </c>
      <c r="J728" s="31" t="n">
        <f aca="false">IF(AND(ISNUMBER(E728),E728&gt;0),(H728-E728)/E728,"")</f>
        <v>-0.161662817551963</v>
      </c>
      <c r="K728" s="24" t="n">
        <f aca="false">IF(ISNUMBER(G728),H728-G728,"")</f>
        <v>-470</v>
      </c>
      <c r="L728" s="31" t="n">
        <f aca="false">IF(AND(ISNUMBER(G728),G728&gt;0),(H728-G728)/G728,"")</f>
        <v>-0.114634146341463</v>
      </c>
      <c r="M728" s="0" t="str">
        <f aca="false">INDEX('SOC Summary'!$L$3:$L$774,MATCH($A728,'SOC Summary'!$A$3:$A$774,0))</f>
        <v>High</v>
      </c>
      <c r="X728" s="26" t="n">
        <f aca="false">_xlfn.RANK.AVG(D728,$D$5:$D$776,1)</f>
        <v>654</v>
      </c>
      <c r="Y728" s="26" t="n">
        <f aca="false">IF(L728="","",_xlfn.RANK.AVG(L728,$L$5:$L$776,1))</f>
        <v>58</v>
      </c>
    </row>
    <row r="729" customFormat="false" ht="15" hidden="false" customHeight="true" outlineLevel="0" collapsed="false">
      <c r="A729" s="0" t="s">
        <v>2687</v>
      </c>
      <c r="B729" s="0" t="str">
        <f aca="false">IFERROR(INDEX('BLS OEWS May2025'!$B$3:$B$1396,MATCH($A729,'BLS OEWS May2025'!$A$3:$A$1396,0)),"")</f>
        <v>Gas Compressor and Gas Pumping Station Operators</v>
      </c>
      <c r="C729" s="0" t="str">
        <f aca="false">INDEX('SOC Summary'!$D$3:$D$774,MATCH($A729,'SOC Summary'!$A$3:$A$774,0))</f>
        <v>Production, construction and transportation</v>
      </c>
      <c r="D729" s="27" t="n">
        <f aca="false">INDEX('SOC Summary'!$H$3:$H$774,MATCH($A729,'SOC Summary'!$A$3:$A$774,0))</f>
        <v>0.24</v>
      </c>
      <c r="E729" s="24" t="n">
        <v>3740</v>
      </c>
      <c r="F729" s="24" t="n">
        <v>4400</v>
      </c>
      <c r="G729" s="24" t="n">
        <v>5110</v>
      </c>
      <c r="H729" s="24" t="n">
        <f aca="false">INDEX('SOC Summary'!$K$3:$K$774,MATCH($A729,'SOC Summary'!$A$3:$A$774,0))</f>
        <v>3510</v>
      </c>
      <c r="I729" s="24" t="n">
        <f aca="false">IF(ISNUMBER(E729),H729-E729,"")</f>
        <v>-230</v>
      </c>
      <c r="J729" s="31" t="n">
        <f aca="false">IF(AND(ISNUMBER(E729),E729&gt;0),(H729-E729)/E729,"")</f>
        <v>-0.0614973262032086</v>
      </c>
      <c r="K729" s="24" t="n">
        <f aca="false">IF(ISNUMBER(G729),H729-G729,"")</f>
        <v>-1600</v>
      </c>
      <c r="L729" s="31" t="n">
        <f aca="false">IF(AND(ISNUMBER(G729),G729&gt;0),(H729-G729)/G729,"")</f>
        <v>-0.313111545988258</v>
      </c>
      <c r="M729" s="0" t="str">
        <f aca="false">INDEX('SOC Summary'!$L$3:$L$774,MATCH($A729,'SOC Summary'!$A$3:$A$774,0))</f>
        <v>Moderate</v>
      </c>
      <c r="X729" s="26" t="n">
        <f aca="false">_xlfn.RANK.AVG(D729,$D$5:$D$776,1)</f>
        <v>358.5</v>
      </c>
      <c r="Y729" s="26" t="n">
        <f aca="false">IF(L729="","",_xlfn.RANK.AVG(L729,$L$5:$L$776,1))</f>
        <v>3</v>
      </c>
    </row>
    <row r="730" customFormat="false" ht="15" hidden="false" customHeight="true" outlineLevel="0" collapsed="false">
      <c r="A730" s="0" t="s">
        <v>664</v>
      </c>
      <c r="B730" s="0" t="str">
        <f aca="false">IFERROR(INDEX('BLS OEWS May2025'!$B$3:$B$1396,MATCH($A730,'BLS OEWS May2025'!$A$3:$A$1396,0)),"")</f>
        <v>Historians</v>
      </c>
      <c r="C730" s="0" t="str">
        <f aca="false">INDEX('SOC Summary'!$D$3:$D$774,MATCH($A730,'SOC Summary'!$A$3:$A$774,0))</f>
        <v>Life, physical, and social science</v>
      </c>
      <c r="D730" s="27" t="n">
        <f aca="false">INDEX('SOC Summary'!$H$3:$H$774,MATCH($A730,'SOC Summary'!$A$3:$A$774,0))</f>
        <v>0.59</v>
      </c>
      <c r="E730" s="24" t="n">
        <v>3120</v>
      </c>
      <c r="F730" s="24" t="n">
        <v>3040</v>
      </c>
      <c r="G730" s="24" t="n">
        <v>3140</v>
      </c>
      <c r="H730" s="24" t="n">
        <f aca="false">INDEX('SOC Summary'!$K$3:$K$774,MATCH($A730,'SOC Summary'!$A$3:$A$774,0))</f>
        <v>3450</v>
      </c>
      <c r="I730" s="24" t="n">
        <f aca="false">IF(ISNUMBER(E730),H730-E730,"")</f>
        <v>330</v>
      </c>
      <c r="J730" s="31" t="n">
        <f aca="false">IF(AND(ISNUMBER(E730),E730&gt;0),(H730-E730)/E730,"")</f>
        <v>0.105769230769231</v>
      </c>
      <c r="K730" s="24" t="n">
        <f aca="false">IF(ISNUMBER(G730),H730-G730,"")</f>
        <v>310</v>
      </c>
      <c r="L730" s="31" t="n">
        <f aca="false">IF(AND(ISNUMBER(G730),G730&gt;0),(H730-G730)/G730,"")</f>
        <v>0.0987261146496815</v>
      </c>
      <c r="M730" s="0" t="str">
        <f aca="false">INDEX('SOC Summary'!$L$3:$L$774,MATCH($A730,'SOC Summary'!$A$3:$A$774,0))</f>
        <v>High</v>
      </c>
      <c r="X730" s="26" t="n">
        <f aca="false">_xlfn.RANK.AVG(D730,$D$5:$D$776,1)</f>
        <v>722.5</v>
      </c>
      <c r="Y730" s="26" t="n">
        <f aca="false">IF(L730="","",_xlfn.RANK.AVG(L730,$L$5:$L$776,1))</f>
        <v>712</v>
      </c>
    </row>
    <row r="731" customFormat="false" ht="15" hidden="false" customHeight="true" outlineLevel="0" collapsed="false">
      <c r="A731" s="0" t="s">
        <v>2219</v>
      </c>
      <c r="B731" s="0" t="str">
        <f aca="false">IFERROR(INDEX('BLS OEWS May2025'!$B$3:$B$1396,MATCH($A731,'BLS OEWS May2025'!$A$3:$A$1396,0)),"")</f>
        <v>Commercial Divers</v>
      </c>
      <c r="C731" s="0" t="str">
        <f aca="false">INDEX('SOC Summary'!$D$3:$D$774,MATCH($A731,'SOC Summary'!$A$3:$A$774,0))</f>
        <v>Services and other</v>
      </c>
      <c r="D731" s="27" t="n">
        <f aca="false">INDEX('SOC Summary'!$H$3:$H$774,MATCH($A731,'SOC Summary'!$A$3:$A$774,0))</f>
        <v>0.02</v>
      </c>
      <c r="E731" s="24" t="n">
        <v>3860</v>
      </c>
      <c r="F731" s="24" t="n">
        <v>2790</v>
      </c>
      <c r="G731" s="24" t="n">
        <v>3430</v>
      </c>
      <c r="H731" s="24" t="n">
        <f aca="false">INDEX('SOC Summary'!$K$3:$K$774,MATCH($A731,'SOC Summary'!$A$3:$A$774,0))</f>
        <v>3450</v>
      </c>
      <c r="I731" s="24" t="n">
        <f aca="false">IF(ISNUMBER(E731),H731-E731,"")</f>
        <v>-410</v>
      </c>
      <c r="J731" s="31" t="n">
        <f aca="false">IF(AND(ISNUMBER(E731),E731&gt;0),(H731-E731)/E731,"")</f>
        <v>-0.106217616580311</v>
      </c>
      <c r="K731" s="24" t="n">
        <f aca="false">IF(ISNUMBER(G731),H731-G731,"")</f>
        <v>20</v>
      </c>
      <c r="L731" s="31" t="n">
        <f aca="false">IF(AND(ISNUMBER(G731),G731&gt;0),(H731-G731)/G731,"")</f>
        <v>0.00583090379008746</v>
      </c>
      <c r="M731" s="0" t="str">
        <f aca="false">INDEX('SOC Summary'!$L$3:$L$774,MATCH($A731,'SOC Summary'!$A$3:$A$774,0))</f>
        <v>Low</v>
      </c>
      <c r="X731" s="26" t="n">
        <f aca="false">_xlfn.RANK.AVG(D731,$D$5:$D$776,1)</f>
        <v>63.5</v>
      </c>
      <c r="Y731" s="26" t="n">
        <f aca="false">IF(L731="","",_xlfn.RANK.AVG(L731,$L$5:$L$776,1))</f>
        <v>388</v>
      </c>
    </row>
    <row r="732" customFormat="false" ht="15" hidden="false" customHeight="true" outlineLevel="0" collapsed="false">
      <c r="A732" s="0" t="s">
        <v>1704</v>
      </c>
      <c r="B732" s="0" t="str">
        <f aca="false">IFERROR(INDEX('BLS OEWS May2025'!$B$3:$B$1396,MATCH($A732,'BLS OEWS May2025'!$A$3:$A$1396,0)),"")</f>
        <v>Telephone Operators</v>
      </c>
      <c r="C732" s="0" t="str">
        <f aca="false">INDEX('SOC Summary'!$D$3:$D$774,MATCH($A732,'SOC Summary'!$A$3:$A$774,0))</f>
        <v>Office support</v>
      </c>
      <c r="D732" s="27" t="n">
        <f aca="false">INDEX('SOC Summary'!$H$3:$H$774,MATCH($A732,'SOC Summary'!$A$3:$A$774,0))</f>
        <v>0.52</v>
      </c>
      <c r="E732" s="24" t="n">
        <v>4030</v>
      </c>
      <c r="F732" s="24" t="n">
        <v>4600</v>
      </c>
      <c r="G732" s="24" t="n">
        <v>3950</v>
      </c>
      <c r="H732" s="24" t="n">
        <f aca="false">INDEX('SOC Summary'!$K$3:$K$774,MATCH($A732,'SOC Summary'!$A$3:$A$774,0))</f>
        <v>3430</v>
      </c>
      <c r="I732" s="24" t="n">
        <f aca="false">IF(ISNUMBER(E732),H732-E732,"")</f>
        <v>-600</v>
      </c>
      <c r="J732" s="31" t="n">
        <f aca="false">IF(AND(ISNUMBER(E732),E732&gt;0),(H732-E732)/E732,"")</f>
        <v>-0.148883374689826</v>
      </c>
      <c r="K732" s="24" t="n">
        <f aca="false">IF(ISNUMBER(G732),H732-G732,"")</f>
        <v>-520</v>
      </c>
      <c r="L732" s="31" t="n">
        <f aca="false">IF(AND(ISNUMBER(G732),G732&gt;0),(H732-G732)/G732,"")</f>
        <v>-0.131645569620253</v>
      </c>
      <c r="M732" s="0" t="str">
        <f aca="false">INDEX('SOC Summary'!$L$3:$L$774,MATCH($A732,'SOC Summary'!$A$3:$A$774,0))</f>
        <v>High</v>
      </c>
      <c r="X732" s="26" t="n">
        <f aca="false">_xlfn.RANK.AVG(D732,$D$5:$D$776,1)</f>
        <v>669</v>
      </c>
      <c r="Y732" s="26" t="n">
        <f aca="false">IF(L732="","",_xlfn.RANK.AVG(L732,$L$5:$L$776,1))</f>
        <v>40</v>
      </c>
    </row>
    <row r="733" customFormat="false" ht="15" hidden="false" customHeight="true" outlineLevel="0" collapsed="false">
      <c r="A733" s="0" t="s">
        <v>1231</v>
      </c>
      <c r="B733" s="0" t="str">
        <f aca="false">IFERROR(INDEX('BLS OEWS May2025'!$B$3:$B$1396,MATCH($A733,'BLS OEWS May2025'!$A$3:$A$1396,0)),"")</f>
        <v>Medical Dosimetrists</v>
      </c>
      <c r="C733" s="0" t="str">
        <f aca="false">INDEX('SOC Summary'!$D$3:$D$774,MATCH($A733,'SOC Summary'!$A$3:$A$774,0))</f>
        <v>Health care</v>
      </c>
      <c r="D733" s="27" t="n">
        <f aca="false">INDEX('SOC Summary'!$H$3:$H$774,MATCH($A733,'SOC Summary'!$A$3:$A$774,0))</f>
        <v>0.32</v>
      </c>
      <c r="E733" s="24" t="n">
        <v>3190</v>
      </c>
      <c r="F733" s="24" t="n">
        <v>3900</v>
      </c>
      <c r="G733" s="24" t="n">
        <v>3970</v>
      </c>
      <c r="H733" s="24" t="n">
        <f aca="false">INDEX('SOC Summary'!$K$3:$K$774,MATCH($A733,'SOC Summary'!$A$3:$A$774,0))</f>
        <v>3410</v>
      </c>
      <c r="I733" s="24" t="n">
        <f aca="false">IF(ISNUMBER(E733),H733-E733,"")</f>
        <v>220</v>
      </c>
      <c r="J733" s="31" t="n">
        <f aca="false">IF(AND(ISNUMBER(E733),E733&gt;0),(H733-E733)/E733,"")</f>
        <v>0.0689655172413793</v>
      </c>
      <c r="K733" s="24" t="n">
        <f aca="false">IF(ISNUMBER(G733),H733-G733,"")</f>
        <v>-560</v>
      </c>
      <c r="L733" s="31" t="n">
        <f aca="false">IF(AND(ISNUMBER(G733),G733&gt;0),(H733-G733)/G733,"")</f>
        <v>-0.141057934508816</v>
      </c>
      <c r="M733" s="0" t="str">
        <f aca="false">INDEX('SOC Summary'!$L$3:$L$774,MATCH($A733,'SOC Summary'!$A$3:$A$774,0))</f>
        <v>Moderate</v>
      </c>
      <c r="X733" s="26" t="n">
        <f aca="false">_xlfn.RANK.AVG(D733,$D$5:$D$776,1)</f>
        <v>436</v>
      </c>
      <c r="Y733" s="26" t="n">
        <f aca="false">IF(L733="","",_xlfn.RANK.AVG(L733,$L$5:$L$776,1))</f>
        <v>34</v>
      </c>
    </row>
    <row r="734" customFormat="false" ht="15" hidden="false" customHeight="true" outlineLevel="0" collapsed="false">
      <c r="A734" s="0" t="s">
        <v>1845</v>
      </c>
      <c r="B734" s="0" t="str">
        <f aca="false">IFERROR(INDEX('BLS OEWS May2025'!$B$3:$B$1396,MATCH($A734,'BLS OEWS May2025'!$A$3:$A$1396,0)),"")</f>
        <v>Desktop Publishers</v>
      </c>
      <c r="C734" s="0" t="str">
        <f aca="false">INDEX('SOC Summary'!$D$3:$D$774,MATCH($A734,'SOC Summary'!$A$3:$A$774,0))</f>
        <v>Office support</v>
      </c>
      <c r="D734" s="27" t="n">
        <f aca="false">INDEX('SOC Summary'!$H$3:$H$774,MATCH($A734,'SOC Summary'!$A$3:$A$774,0))</f>
        <v>0.2</v>
      </c>
      <c r="E734" s="24" t="n">
        <v>6560</v>
      </c>
      <c r="F734" s="24" t="n">
        <v>5220</v>
      </c>
      <c r="G734" s="24" t="n">
        <v>4000</v>
      </c>
      <c r="H734" s="24" t="n">
        <f aca="false">INDEX('SOC Summary'!$K$3:$K$774,MATCH($A734,'SOC Summary'!$A$3:$A$774,0))</f>
        <v>3350</v>
      </c>
      <c r="I734" s="24" t="n">
        <f aca="false">IF(ISNUMBER(E734),H734-E734,"")</f>
        <v>-3210</v>
      </c>
      <c r="J734" s="31" t="n">
        <f aca="false">IF(AND(ISNUMBER(E734),E734&gt;0),(H734-E734)/E734,"")</f>
        <v>-0.489329268292683</v>
      </c>
      <c r="K734" s="24" t="n">
        <f aca="false">IF(ISNUMBER(G734),H734-G734,"")</f>
        <v>-650</v>
      </c>
      <c r="L734" s="31" t="n">
        <f aca="false">IF(AND(ISNUMBER(G734),G734&gt;0),(H734-G734)/G734,"")</f>
        <v>-0.1625</v>
      </c>
      <c r="M734" s="0" t="str">
        <f aca="false">INDEX('SOC Summary'!$L$3:$L$774,MATCH($A734,'SOC Summary'!$A$3:$A$774,0))</f>
        <v>Moderate</v>
      </c>
      <c r="X734" s="26" t="n">
        <f aca="false">_xlfn.RANK.AVG(D734,$D$5:$D$776,1)</f>
        <v>314</v>
      </c>
      <c r="Y734" s="26" t="n">
        <f aca="false">IF(L734="","",_xlfn.RANK.AVG(L734,$L$5:$L$776,1))</f>
        <v>26</v>
      </c>
    </row>
    <row r="735" customFormat="false" ht="15" hidden="false" customHeight="true" outlineLevel="0" collapsed="false">
      <c r="A735" s="0" t="s">
        <v>838</v>
      </c>
      <c r="B735" s="0" t="str">
        <f aca="false">IFERROR(INDEX('BLS OEWS May2025'!$B$3:$B$1396,MATCH($A735,'BLS OEWS May2025'!$A$3:$A$1396,0)),"")</f>
        <v>Geography Teachers, Postsecondary</v>
      </c>
      <c r="C735" s="0" t="str">
        <f aca="false">INDEX('SOC Summary'!$D$3:$D$774,MATCH($A735,'SOC Summary'!$A$3:$A$774,0))</f>
        <v>Educational instruction</v>
      </c>
      <c r="D735" s="27" t="n">
        <f aca="false">INDEX('SOC Summary'!$H$3:$H$774,MATCH($A735,'SOC Summary'!$A$3:$A$774,0))</f>
        <v>0.42</v>
      </c>
      <c r="E735" s="24" t="n">
        <v>3340</v>
      </c>
      <c r="F735" s="24" t="n">
        <v>3480</v>
      </c>
      <c r="G735" s="24" t="n">
        <v>3290</v>
      </c>
      <c r="H735" s="24" t="n">
        <f aca="false">INDEX('SOC Summary'!$K$3:$K$774,MATCH($A735,'SOC Summary'!$A$3:$A$774,0))</f>
        <v>3330</v>
      </c>
      <c r="I735" s="24" t="n">
        <f aca="false">IF(ISNUMBER(E735),H735-E735,"")</f>
        <v>-10</v>
      </c>
      <c r="J735" s="31" t="n">
        <f aca="false">IF(AND(ISNUMBER(E735),E735&gt;0),(H735-E735)/E735,"")</f>
        <v>-0.0029940119760479</v>
      </c>
      <c r="K735" s="24" t="n">
        <f aca="false">IF(ISNUMBER(G735),H735-G735,"")</f>
        <v>40</v>
      </c>
      <c r="L735" s="31" t="n">
        <f aca="false">IF(AND(ISNUMBER(G735),G735&gt;0),(H735-G735)/G735,"")</f>
        <v>0.0121580547112462</v>
      </c>
      <c r="M735" s="0" t="str">
        <f aca="false">INDEX('SOC Summary'!$L$3:$L$774,MATCH($A735,'SOC Summary'!$A$3:$A$774,0))</f>
        <v>Elevated</v>
      </c>
      <c r="X735" s="26" t="n">
        <f aca="false">_xlfn.RANK.AVG(D735,$D$5:$D$776,1)</f>
        <v>552.5</v>
      </c>
      <c r="Y735" s="26" t="n">
        <f aca="false">IF(L735="","",_xlfn.RANK.AVG(L735,$L$5:$L$776,1))</f>
        <v>423</v>
      </c>
    </row>
    <row r="736" customFormat="false" ht="15" hidden="false" customHeight="true" outlineLevel="0" collapsed="false">
      <c r="A736" s="0" t="s">
        <v>2080</v>
      </c>
      <c r="B736" s="0" t="str">
        <f aca="false">IFERROR(INDEX('BLS OEWS May2025'!$B$3:$B$1396,MATCH($A736,'BLS OEWS May2025'!$A$3:$A$1396,0)),"")</f>
        <v>Rock Splitters, Quarry</v>
      </c>
      <c r="C736" s="0" t="str">
        <f aca="false">INDEX('SOC Summary'!$D$3:$D$774,MATCH($A736,'SOC Summary'!$A$3:$A$774,0))</f>
        <v>Production, construction and transportation</v>
      </c>
      <c r="D736" s="27" t="n">
        <f aca="false">INDEX('SOC Summary'!$H$3:$H$774,MATCH($A736,'SOC Summary'!$A$3:$A$774,0))</f>
        <v>0</v>
      </c>
      <c r="E736" s="24" t="n">
        <v>3910</v>
      </c>
      <c r="F736" s="24" t="n">
        <v>3610</v>
      </c>
      <c r="G736" s="24" t="n">
        <v>3080</v>
      </c>
      <c r="H736" s="24" t="n">
        <f aca="false">INDEX('SOC Summary'!$K$3:$K$774,MATCH($A736,'SOC Summary'!$A$3:$A$774,0))</f>
        <v>3320</v>
      </c>
      <c r="I736" s="24" t="n">
        <f aca="false">IF(ISNUMBER(E736),H736-E736,"")</f>
        <v>-590</v>
      </c>
      <c r="J736" s="31" t="n">
        <f aca="false">IF(AND(ISNUMBER(E736),E736&gt;0),(H736-E736)/E736,"")</f>
        <v>-0.150895140664962</v>
      </c>
      <c r="K736" s="24" t="n">
        <f aca="false">IF(ISNUMBER(G736),H736-G736,"")</f>
        <v>240</v>
      </c>
      <c r="L736" s="31" t="n">
        <f aca="false">IF(AND(ISNUMBER(G736),G736&gt;0),(H736-G736)/G736,"")</f>
        <v>0.0779220779220779</v>
      </c>
      <c r="M736" s="0" t="str">
        <f aca="false">INDEX('SOC Summary'!$L$3:$L$774,MATCH($A736,'SOC Summary'!$A$3:$A$774,0))</f>
        <v>Low</v>
      </c>
      <c r="X736" s="26" t="n">
        <f aca="false">_xlfn.RANK.AVG(D736,$D$5:$D$776,1)</f>
        <v>28.5</v>
      </c>
      <c r="Y736" s="26" t="n">
        <f aca="false">IF(L736="","",_xlfn.RANK.AVG(L736,$L$5:$L$776,1))</f>
        <v>684</v>
      </c>
    </row>
    <row r="737" customFormat="false" ht="15" hidden="false" customHeight="true" outlineLevel="0" collapsed="false">
      <c r="A737" s="0" t="s">
        <v>2379</v>
      </c>
      <c r="B737" s="0" t="str">
        <f aca="false">IFERROR(INDEX('BLS OEWS May2025'!$B$3:$B$1396,MATCH($A737,'BLS OEWS May2025'!$A$3:$A$1396,0)),"")</f>
        <v>Shoe Machine Operators and Tenders</v>
      </c>
      <c r="C737" s="0" t="str">
        <f aca="false">INDEX('SOC Summary'!$D$3:$D$774,MATCH($A737,'SOC Summary'!$A$3:$A$774,0))</f>
        <v>Production, construction and transportation</v>
      </c>
      <c r="D737" s="27" t="n">
        <f aca="false">INDEX('SOC Summary'!$H$3:$H$774,MATCH($A737,'SOC Summary'!$A$3:$A$774,0))</f>
        <v>0.06</v>
      </c>
      <c r="E737" s="24" t="n">
        <v>2960</v>
      </c>
      <c r="F737" s="24" t="n">
        <v>4630</v>
      </c>
      <c r="G737" s="24" t="n">
        <v>3270</v>
      </c>
      <c r="H737" s="24" t="n">
        <f aca="false">INDEX('SOC Summary'!$K$3:$K$774,MATCH($A737,'SOC Summary'!$A$3:$A$774,0))</f>
        <v>3280</v>
      </c>
      <c r="I737" s="24" t="n">
        <f aca="false">IF(ISNUMBER(E737),H737-E737,"")</f>
        <v>320</v>
      </c>
      <c r="J737" s="31" t="n">
        <f aca="false">IF(AND(ISNUMBER(E737),E737&gt;0),(H737-E737)/E737,"")</f>
        <v>0.108108108108108</v>
      </c>
      <c r="K737" s="24" t="n">
        <f aca="false">IF(ISNUMBER(G737),H737-G737,"")</f>
        <v>10</v>
      </c>
      <c r="L737" s="31" t="n">
        <f aca="false">IF(AND(ISNUMBER(G737),G737&gt;0),(H737-G737)/G737,"")</f>
        <v>0.00305810397553517</v>
      </c>
      <c r="M737" s="0" t="str">
        <f aca="false">INDEX('SOC Summary'!$L$3:$L$774,MATCH($A737,'SOC Summary'!$A$3:$A$774,0))</f>
        <v>Low</v>
      </c>
      <c r="X737" s="26" t="n">
        <f aca="false">_xlfn.RANK.AVG(D737,$D$5:$D$776,1)</f>
        <v>118</v>
      </c>
      <c r="Y737" s="26" t="n">
        <f aca="false">IF(L737="","",_xlfn.RANK.AVG(L737,$L$5:$L$776,1))</f>
        <v>372</v>
      </c>
    </row>
    <row r="738" customFormat="false" ht="15" hidden="false" customHeight="true" outlineLevel="0" collapsed="false">
      <c r="A738" s="0" t="s">
        <v>573</v>
      </c>
      <c r="B738" s="0" t="str">
        <f aca="false">IFERROR(INDEX('BLS OEWS May2025'!$B$3:$B$1396,MATCH($A738,'BLS OEWS May2025'!$A$3:$A$1396,0)),"")</f>
        <v>Animal Scientists</v>
      </c>
      <c r="C738" s="0" t="str">
        <f aca="false">INDEX('SOC Summary'!$D$3:$D$774,MATCH($A738,'SOC Summary'!$A$3:$A$774,0))</f>
        <v>Life, physical, and social science</v>
      </c>
      <c r="D738" s="27" t="n">
        <f aca="false">INDEX('SOC Summary'!$H$3:$H$774,MATCH($A738,'SOC Summary'!$A$3:$A$774,0))</f>
        <v>0.52</v>
      </c>
      <c r="E738" s="24" t="n">
        <v>2520</v>
      </c>
      <c r="F738" s="24" t="n">
        <v>2460</v>
      </c>
      <c r="G738" s="24" t="n">
        <v>2470</v>
      </c>
      <c r="H738" s="24" t="n">
        <f aca="false">INDEX('SOC Summary'!$K$3:$K$774,MATCH($A738,'SOC Summary'!$A$3:$A$774,0))</f>
        <v>3100</v>
      </c>
      <c r="I738" s="24" t="n">
        <f aca="false">IF(ISNUMBER(E738),H738-E738,"")</f>
        <v>580</v>
      </c>
      <c r="J738" s="31" t="n">
        <f aca="false">IF(AND(ISNUMBER(E738),E738&gt;0),(H738-E738)/E738,"")</f>
        <v>0.23015873015873</v>
      </c>
      <c r="K738" s="24" t="n">
        <f aca="false">IF(ISNUMBER(G738),H738-G738,"")</f>
        <v>630</v>
      </c>
      <c r="L738" s="31" t="n">
        <f aca="false">IF(AND(ISNUMBER(G738),G738&gt;0),(H738-G738)/G738,"")</f>
        <v>0.255060728744939</v>
      </c>
      <c r="M738" s="0" t="str">
        <f aca="false">INDEX('SOC Summary'!$L$3:$L$774,MATCH($A738,'SOC Summary'!$A$3:$A$774,0))</f>
        <v>High</v>
      </c>
      <c r="X738" s="26" t="n">
        <f aca="false">_xlfn.RANK.AVG(D738,$D$5:$D$776,1)</f>
        <v>669</v>
      </c>
      <c r="Y738" s="26" t="n">
        <f aca="false">IF(L738="","",_xlfn.RANK.AVG(L738,$L$5:$L$776,1))</f>
        <v>766</v>
      </c>
    </row>
    <row r="739" customFormat="false" ht="15" hidden="false" customHeight="true" outlineLevel="0" collapsed="false">
      <c r="A739" s="0" t="s">
        <v>2633</v>
      </c>
      <c r="B739" s="0" t="str">
        <f aca="false">IFERROR(INDEX('BLS OEWS May2025'!$B$3:$B$1396,MATCH($A739,'BLS OEWS May2025'!$A$3:$A$1396,0)),"")</f>
        <v>Bridge and Lock Tenders</v>
      </c>
      <c r="C739" s="0" t="str">
        <f aca="false">INDEX('SOC Summary'!$D$3:$D$774,MATCH($A739,'SOC Summary'!$A$3:$A$774,0))</f>
        <v>Production, construction and transportation</v>
      </c>
      <c r="D739" s="27" t="n">
        <f aca="false">INDEX('SOC Summary'!$H$3:$H$774,MATCH($A739,'SOC Summary'!$A$3:$A$774,0))</f>
        <v>0.21</v>
      </c>
      <c r="E739" s="24" t="n">
        <v>3690</v>
      </c>
      <c r="F739" s="24" t="n">
        <v>3460</v>
      </c>
      <c r="G739" s="24" t="n">
        <v>2720</v>
      </c>
      <c r="H739" s="24" t="n">
        <f aca="false">INDEX('SOC Summary'!$K$3:$K$774,MATCH($A739,'SOC Summary'!$A$3:$A$774,0))</f>
        <v>3040</v>
      </c>
      <c r="I739" s="24" t="n">
        <f aca="false">IF(ISNUMBER(E739),H739-E739,"")</f>
        <v>-650</v>
      </c>
      <c r="J739" s="31" t="n">
        <f aca="false">IF(AND(ISNUMBER(E739),E739&gt;0),(H739-E739)/E739,"")</f>
        <v>-0.176151761517615</v>
      </c>
      <c r="K739" s="24" t="n">
        <f aca="false">IF(ISNUMBER(G739),H739-G739,"")</f>
        <v>320</v>
      </c>
      <c r="L739" s="31" t="n">
        <f aca="false">IF(AND(ISNUMBER(G739),G739&gt;0),(H739-G739)/G739,"")</f>
        <v>0.117647058823529</v>
      </c>
      <c r="M739" s="0" t="str">
        <f aca="false">INDEX('SOC Summary'!$L$3:$L$774,MATCH($A739,'SOC Summary'!$A$3:$A$774,0))</f>
        <v>Moderate</v>
      </c>
      <c r="X739" s="26" t="n">
        <f aca="false">_xlfn.RANK.AVG(D739,$D$5:$D$776,1)</f>
        <v>327</v>
      </c>
      <c r="Y739" s="26" t="n">
        <f aca="false">IF(L739="","",_xlfn.RANK.AVG(L739,$L$5:$L$776,1))</f>
        <v>728</v>
      </c>
    </row>
    <row r="740" customFormat="false" ht="15" hidden="false" customHeight="true" outlineLevel="0" collapsed="false">
      <c r="A740" s="0" t="s">
        <v>2223</v>
      </c>
      <c r="B740" s="0" t="str">
        <f aca="false">IFERROR(INDEX('BLS OEWS May2025'!$B$3:$B$1396,MATCH($A740,'BLS OEWS May2025'!$A$3:$A$1396,0)),"")</f>
        <v>Manufactured Building and Mobile Home Installers</v>
      </c>
      <c r="C740" s="0" t="str">
        <f aca="false">INDEX('SOC Summary'!$D$3:$D$774,MATCH($A740,'SOC Summary'!$A$3:$A$774,0))</f>
        <v>Services and other</v>
      </c>
      <c r="D740" s="27" t="n">
        <f aca="false">INDEX('SOC Summary'!$H$3:$H$774,MATCH($A740,'SOC Summary'!$A$3:$A$774,0))</f>
        <v>0.04</v>
      </c>
      <c r="E740" s="24" t="n">
        <v>3630</v>
      </c>
      <c r="F740" s="24" t="n">
        <v>2910</v>
      </c>
      <c r="G740" s="24" t="n">
        <v>2610</v>
      </c>
      <c r="H740" s="24" t="n">
        <f aca="false">INDEX('SOC Summary'!$K$3:$K$774,MATCH($A740,'SOC Summary'!$A$3:$A$774,0))</f>
        <v>3020</v>
      </c>
      <c r="I740" s="24" t="n">
        <f aca="false">IF(ISNUMBER(E740),H740-E740,"")</f>
        <v>-610</v>
      </c>
      <c r="J740" s="31" t="n">
        <f aca="false">IF(AND(ISNUMBER(E740),E740&gt;0),(H740-E740)/E740,"")</f>
        <v>-0.168044077134986</v>
      </c>
      <c r="K740" s="24" t="n">
        <f aca="false">IF(ISNUMBER(G740),H740-G740,"")</f>
        <v>410</v>
      </c>
      <c r="L740" s="31" t="n">
        <f aca="false">IF(AND(ISNUMBER(G740),G740&gt;0),(H740-G740)/G740,"")</f>
        <v>0.157088122605364</v>
      </c>
      <c r="M740" s="0" t="str">
        <f aca="false">INDEX('SOC Summary'!$L$3:$L$774,MATCH($A740,'SOC Summary'!$A$3:$A$774,0))</f>
        <v>Low</v>
      </c>
      <c r="X740" s="26" t="n">
        <f aca="false">_xlfn.RANK.AVG(D740,$D$5:$D$776,1)</f>
        <v>93</v>
      </c>
      <c r="Y740" s="26" t="n">
        <f aca="false">IF(L740="","",_xlfn.RANK.AVG(L740,$L$5:$L$776,1))</f>
        <v>749</v>
      </c>
    </row>
    <row r="741" customFormat="false" ht="15" hidden="false" customHeight="true" outlineLevel="0" collapsed="false">
      <c r="A741" s="0" t="s">
        <v>1559</v>
      </c>
      <c r="B741" s="0" t="str">
        <f aca="false">IFERROR(INDEX('BLS OEWS May2025'!$B$3:$B$1396,MATCH($A741,'BLS OEWS May2025'!$A$3:$A$1396,0)),"")</f>
        <v>Crematory Operators</v>
      </c>
      <c r="C741" s="0" t="str">
        <f aca="false">INDEX('SOC Summary'!$D$3:$D$774,MATCH($A741,'SOC Summary'!$A$3:$A$774,0))</f>
        <v>Services and other</v>
      </c>
      <c r="D741" s="27" t="n">
        <f aca="false">INDEX('SOC Summary'!$H$3:$H$774,MATCH($A741,'SOC Summary'!$A$3:$A$774,0))</f>
        <v>0.17</v>
      </c>
      <c r="E741" s="24" t="n">
        <v>2930</v>
      </c>
      <c r="F741" s="24" t="n">
        <v>3220</v>
      </c>
      <c r="G741" s="24" t="n">
        <v>2950</v>
      </c>
      <c r="H741" s="24" t="n">
        <f aca="false">INDEX('SOC Summary'!$K$3:$K$774,MATCH($A741,'SOC Summary'!$A$3:$A$774,0))</f>
        <v>2970</v>
      </c>
      <c r="I741" s="24" t="n">
        <f aca="false">IF(ISNUMBER(E741),H741-E741,"")</f>
        <v>40</v>
      </c>
      <c r="J741" s="31" t="n">
        <f aca="false">IF(AND(ISNUMBER(E741),E741&gt;0),(H741-E741)/E741,"")</f>
        <v>0.0136518771331058</v>
      </c>
      <c r="K741" s="24" t="n">
        <f aca="false">IF(ISNUMBER(G741),H741-G741,"")</f>
        <v>20</v>
      </c>
      <c r="L741" s="31" t="n">
        <f aca="false">IF(AND(ISNUMBER(G741),G741&gt;0),(H741-G741)/G741,"")</f>
        <v>0.00677966101694915</v>
      </c>
      <c r="M741" s="0" t="str">
        <f aca="false">INDEX('SOC Summary'!$L$3:$L$774,MATCH($A741,'SOC Summary'!$A$3:$A$774,0))</f>
        <v>Low</v>
      </c>
      <c r="X741" s="26" t="n">
        <f aca="false">_xlfn.RANK.AVG(D741,$D$5:$D$776,1)</f>
        <v>276</v>
      </c>
      <c r="Y741" s="26" t="n">
        <f aca="false">IF(L741="","",_xlfn.RANK.AVG(L741,$L$5:$L$776,1))</f>
        <v>392</v>
      </c>
    </row>
    <row r="742" customFormat="false" ht="15" hidden="false" customHeight="true" outlineLevel="0" collapsed="false">
      <c r="A742" s="0" t="s">
        <v>2401</v>
      </c>
      <c r="B742" s="0" t="str">
        <f aca="false">IFERROR(INDEX('BLS OEWS May2025'!$B$3:$B$1396,MATCH($A742,'BLS OEWS May2025'!$A$3:$A$1396,0)),"")</f>
        <v>Fabric and Apparel Patternmakers</v>
      </c>
      <c r="C742" s="0" t="str">
        <f aca="false">INDEX('SOC Summary'!$D$3:$D$774,MATCH($A742,'SOC Summary'!$A$3:$A$774,0))</f>
        <v>Production, construction and transportation</v>
      </c>
      <c r="D742" s="27" t="n">
        <f aca="false">INDEX('SOC Summary'!$H$3:$H$774,MATCH($A742,'SOC Summary'!$A$3:$A$774,0))</f>
        <v>0.13</v>
      </c>
      <c r="E742" s="24" t="n">
        <v>3070</v>
      </c>
      <c r="F742" s="24" t="n">
        <v>2670</v>
      </c>
      <c r="G742" s="24" t="n">
        <v>2860</v>
      </c>
      <c r="H742" s="24" t="n">
        <f aca="false">INDEX('SOC Summary'!$K$3:$K$774,MATCH($A742,'SOC Summary'!$A$3:$A$774,0))</f>
        <v>2950</v>
      </c>
      <c r="I742" s="24" t="n">
        <f aca="false">IF(ISNUMBER(E742),H742-E742,"")</f>
        <v>-120</v>
      </c>
      <c r="J742" s="31" t="n">
        <f aca="false">IF(AND(ISNUMBER(E742),E742&gt;0),(H742-E742)/E742,"")</f>
        <v>-0.0390879478827362</v>
      </c>
      <c r="K742" s="24" t="n">
        <f aca="false">IF(ISNUMBER(G742),H742-G742,"")</f>
        <v>90</v>
      </c>
      <c r="L742" s="31" t="n">
        <f aca="false">IF(AND(ISNUMBER(G742),G742&gt;0),(H742-G742)/G742,"")</f>
        <v>0.0314685314685315</v>
      </c>
      <c r="M742" s="0" t="str">
        <f aca="false">INDEX('SOC Summary'!$L$3:$L$774,MATCH($A742,'SOC Summary'!$A$3:$A$774,0))</f>
        <v>Low</v>
      </c>
      <c r="X742" s="26" t="n">
        <f aca="false">_xlfn.RANK.AVG(D742,$D$5:$D$776,1)</f>
        <v>223.5</v>
      </c>
      <c r="Y742" s="26" t="n">
        <f aca="false">IF(L742="","",_xlfn.RANK.AVG(L742,$L$5:$L$776,1))</f>
        <v>528</v>
      </c>
    </row>
    <row r="743" customFormat="false" ht="15" hidden="false" customHeight="true" outlineLevel="0" collapsed="false">
      <c r="A743" s="0" t="s">
        <v>1032</v>
      </c>
      <c r="B743" s="0" t="str">
        <f aca="false">IFERROR(INDEX('BLS OEWS May2025'!$B$3:$B$1396,MATCH($A743,'BLS OEWS May2025'!$A$3:$A$1396,0)),"")</f>
        <v>Choreographers</v>
      </c>
      <c r="C743" s="0" t="str">
        <f aca="false">INDEX('SOC Summary'!$D$3:$D$774,MATCH($A743,'SOC Summary'!$A$3:$A$774,0))</f>
        <v>Arts, sports and media</v>
      </c>
      <c r="D743" s="27" t="n">
        <f aca="false">INDEX('SOC Summary'!$H$3:$H$774,MATCH($A743,'SOC Summary'!$A$3:$A$774,0))</f>
        <v>0.11</v>
      </c>
      <c r="E743" s="24" t="n">
        <v>5400</v>
      </c>
      <c r="F743" s="24" t="n">
        <v>4190</v>
      </c>
      <c r="G743" s="24" t="n">
        <v>3430</v>
      </c>
      <c r="H743" s="24" t="n">
        <f aca="false">INDEX('SOC Summary'!$K$3:$K$774,MATCH($A743,'SOC Summary'!$A$3:$A$774,0))</f>
        <v>2860</v>
      </c>
      <c r="I743" s="24" t="n">
        <f aca="false">IF(ISNUMBER(E743),H743-E743,"")</f>
        <v>-2540</v>
      </c>
      <c r="J743" s="31" t="n">
        <f aca="false">IF(AND(ISNUMBER(E743),E743&gt;0),(H743-E743)/E743,"")</f>
        <v>-0.47037037037037</v>
      </c>
      <c r="K743" s="24" t="n">
        <f aca="false">IF(ISNUMBER(G743),H743-G743,"")</f>
        <v>-570</v>
      </c>
      <c r="L743" s="31" t="n">
        <f aca="false">IF(AND(ISNUMBER(G743),G743&gt;0),(H743-G743)/G743,"")</f>
        <v>-0.166180758017493</v>
      </c>
      <c r="M743" s="0" t="str">
        <f aca="false">INDEX('SOC Summary'!$L$3:$L$774,MATCH($A743,'SOC Summary'!$A$3:$A$774,0))</f>
        <v>Low</v>
      </c>
      <c r="X743" s="26" t="n">
        <f aca="false">_xlfn.RANK.AVG(D743,$D$5:$D$776,1)</f>
        <v>190</v>
      </c>
      <c r="Y743" s="26" t="n">
        <f aca="false">IF(L743="","",_xlfn.RANK.AVG(L743,$L$5:$L$776,1))</f>
        <v>25</v>
      </c>
    </row>
    <row r="744" customFormat="false" ht="15" hidden="false" customHeight="true" outlineLevel="0" collapsed="false">
      <c r="A744" s="0" t="s">
        <v>690</v>
      </c>
      <c r="B744" s="0" t="str">
        <f aca="false">IFERROR(INDEX('BLS OEWS May2025'!$B$3:$B$1396,MATCH($A744,'BLS OEWS May2025'!$A$3:$A$1396,0)),"")</f>
        <v>Hydrologic Technicians</v>
      </c>
      <c r="C744" s="0" t="str">
        <f aca="false">INDEX('SOC Summary'!$D$3:$D$774,MATCH($A744,'SOC Summary'!$A$3:$A$774,0))</f>
        <v>Life, physical, and social science</v>
      </c>
      <c r="D744" s="27" t="n">
        <f aca="false">INDEX('SOC Summary'!$H$3:$H$774,MATCH($A744,'SOC Summary'!$A$3:$A$774,0))</f>
        <v>0.44</v>
      </c>
      <c r="E744" s="24" t="n">
        <v>2920</v>
      </c>
      <c r="F744" s="24" t="n">
        <v>3000</v>
      </c>
      <c r="G744" s="24" t="n">
        <v>2940</v>
      </c>
      <c r="H744" s="24" t="n">
        <f aca="false">INDEX('SOC Summary'!$K$3:$K$774,MATCH($A744,'SOC Summary'!$A$3:$A$774,0))</f>
        <v>2840</v>
      </c>
      <c r="I744" s="24" t="n">
        <f aca="false">IF(ISNUMBER(E744),H744-E744,"")</f>
        <v>-80</v>
      </c>
      <c r="J744" s="31" t="n">
        <f aca="false">IF(AND(ISNUMBER(E744),E744&gt;0),(H744-E744)/E744,"")</f>
        <v>-0.0273972602739726</v>
      </c>
      <c r="K744" s="24" t="n">
        <f aca="false">IF(ISNUMBER(G744),H744-G744,"")</f>
        <v>-100</v>
      </c>
      <c r="L744" s="31" t="n">
        <f aca="false">IF(AND(ISNUMBER(G744),G744&gt;0),(H744-G744)/G744,"")</f>
        <v>-0.0340136054421769</v>
      </c>
      <c r="M744" s="0" t="str">
        <f aca="false">INDEX('SOC Summary'!$L$3:$L$774,MATCH($A744,'SOC Summary'!$A$3:$A$774,0))</f>
        <v>Elevated</v>
      </c>
      <c r="X744" s="26" t="n">
        <f aca="false">_xlfn.RANK.AVG(D744,$D$5:$D$776,1)</f>
        <v>584</v>
      </c>
      <c r="Y744" s="26" t="n">
        <f aca="false">IF(L744="","",_xlfn.RANK.AVG(L744,$L$5:$L$776,1))</f>
        <v>221</v>
      </c>
    </row>
    <row r="745" customFormat="false" ht="15" hidden="false" customHeight="true" outlineLevel="0" collapsed="false">
      <c r="A745" s="0" t="s">
        <v>1364</v>
      </c>
      <c r="B745" s="0" t="str">
        <f aca="false">IFERROR(INDEX('BLS OEWS May2025'!$B$3:$B$1396,MATCH($A745,'BLS OEWS May2025'!$A$3:$A$1396,0)),"")</f>
        <v>Forest Fire Inspectors and Prevention Specialists</v>
      </c>
      <c r="C745" s="0" t="str">
        <f aca="false">INDEX('SOC Summary'!$D$3:$D$774,MATCH($A745,'SOC Summary'!$A$3:$A$774,0))</f>
        <v>Services and other</v>
      </c>
      <c r="D745" s="27" t="n">
        <f aca="false">INDEX('SOC Summary'!$H$3:$H$774,MATCH($A745,'SOC Summary'!$A$3:$A$774,0))</f>
        <v>0.28</v>
      </c>
      <c r="E745" s="24" t="n">
        <v>2290</v>
      </c>
      <c r="F745" s="24" t="n">
        <v>2270</v>
      </c>
      <c r="G745" s="24" t="n">
        <v>2780</v>
      </c>
      <c r="H745" s="24" t="n">
        <f aca="false">INDEX('SOC Summary'!$K$3:$K$774,MATCH($A745,'SOC Summary'!$A$3:$A$774,0))</f>
        <v>2780</v>
      </c>
      <c r="I745" s="24" t="n">
        <f aca="false">IF(ISNUMBER(E745),H745-E745,"")</f>
        <v>490</v>
      </c>
      <c r="J745" s="31" t="n">
        <f aca="false">IF(AND(ISNUMBER(E745),E745&gt;0),(H745-E745)/E745,"")</f>
        <v>0.213973799126638</v>
      </c>
      <c r="K745" s="24" t="n">
        <f aca="false">IF(ISNUMBER(G745),H745-G745,"")</f>
        <v>0</v>
      </c>
      <c r="L745" s="31" t="n">
        <f aca="false">IF(AND(ISNUMBER(G745),G745&gt;0),(H745-G745)/G745,"")</f>
        <v>0</v>
      </c>
      <c r="M745" s="0" t="str">
        <f aca="false">INDEX('SOC Summary'!$L$3:$L$774,MATCH($A745,'SOC Summary'!$A$3:$A$774,0))</f>
        <v>Moderate</v>
      </c>
      <c r="X745" s="26" t="n">
        <f aca="false">_xlfn.RANK.AVG(D745,$D$5:$D$776,1)</f>
        <v>397.5</v>
      </c>
      <c r="Y745" s="26" t="n">
        <f aca="false">IF(L745="","",_xlfn.RANK.AVG(L745,$L$5:$L$776,1))</f>
        <v>358</v>
      </c>
    </row>
    <row r="746" customFormat="false" ht="15" hidden="false" customHeight="true" outlineLevel="0" collapsed="false">
      <c r="A746" s="0" t="s">
        <v>884</v>
      </c>
      <c r="B746" s="0" t="str">
        <f aca="false">IFERROR(INDEX('BLS OEWS May2025'!$B$3:$B$1396,MATCH($A746,'BLS OEWS May2025'!$A$3:$A$1396,0)),"")</f>
        <v>Family and Consumer Sciences Teachers, Postsecondary</v>
      </c>
      <c r="C746" s="0" t="str">
        <f aca="false">INDEX('SOC Summary'!$D$3:$D$774,MATCH($A746,'SOC Summary'!$A$3:$A$774,0))</f>
        <v>Educational instruction</v>
      </c>
      <c r="D746" s="27" t="n">
        <f aca="false">INDEX('SOC Summary'!$H$3:$H$774,MATCH($A746,'SOC Summary'!$A$3:$A$774,0))</f>
        <v>0.46</v>
      </c>
      <c r="E746" s="24" t="n">
        <v>2420</v>
      </c>
      <c r="F746" s="24" t="n">
        <v>2660</v>
      </c>
      <c r="G746" s="24" t="n">
        <v>2630</v>
      </c>
      <c r="H746" s="24" t="n">
        <f aca="false">INDEX('SOC Summary'!$K$3:$K$774,MATCH($A746,'SOC Summary'!$A$3:$A$774,0))</f>
        <v>2770</v>
      </c>
      <c r="I746" s="24" t="n">
        <f aca="false">IF(ISNUMBER(E746),H746-E746,"")</f>
        <v>350</v>
      </c>
      <c r="J746" s="31" t="n">
        <f aca="false">IF(AND(ISNUMBER(E746),E746&gt;0),(H746-E746)/E746,"")</f>
        <v>0.144628099173554</v>
      </c>
      <c r="K746" s="24" t="n">
        <f aca="false">IF(ISNUMBER(G746),H746-G746,"")</f>
        <v>140</v>
      </c>
      <c r="L746" s="31" t="n">
        <f aca="false">IF(AND(ISNUMBER(G746),G746&gt;0),(H746-G746)/G746,"")</f>
        <v>0.0532319391634981</v>
      </c>
      <c r="M746" s="0" t="str">
        <f aca="false">INDEX('SOC Summary'!$L$3:$L$774,MATCH($A746,'SOC Summary'!$A$3:$A$774,0))</f>
        <v>Elevated</v>
      </c>
      <c r="X746" s="26" t="n">
        <f aca="false">_xlfn.RANK.AVG(D746,$D$5:$D$776,1)</f>
        <v>610.5</v>
      </c>
      <c r="Y746" s="26" t="n">
        <f aca="false">IF(L746="","",_xlfn.RANK.AVG(L746,$L$5:$L$776,1))</f>
        <v>615</v>
      </c>
    </row>
    <row r="747" customFormat="false" ht="15" hidden="false" customHeight="true" outlineLevel="0" collapsed="false">
      <c r="A747" s="0" t="s">
        <v>1686</v>
      </c>
      <c r="B747" s="0" t="str">
        <f aca="false">IFERROR(INDEX('BLS OEWS May2025'!$B$3:$B$1396,MATCH($A747,'BLS OEWS May2025'!$A$3:$A$1396,0)),"")</f>
        <v>Door-to-Door Sales Workers, News and Street Vendors, and Related Workers</v>
      </c>
      <c r="C747" s="0" t="str">
        <f aca="false">INDEX('SOC Summary'!$D$3:$D$774,MATCH($A747,'SOC Summary'!$A$3:$A$774,0))</f>
        <v>Sales</v>
      </c>
      <c r="D747" s="27" t="n">
        <f aca="false">INDEX('SOC Summary'!$H$3:$H$774,MATCH($A747,'SOC Summary'!$A$3:$A$774,0))</f>
        <v>0.31</v>
      </c>
      <c r="E747" s="24" t="n">
        <v>8640</v>
      </c>
      <c r="F747" s="24" t="n">
        <v>6220</v>
      </c>
      <c r="G747" s="24" t="n">
        <v>4590</v>
      </c>
      <c r="H747" s="24" t="n">
        <f aca="false">INDEX('SOC Summary'!$K$3:$K$774,MATCH($A747,'SOC Summary'!$A$3:$A$774,0))</f>
        <v>2760</v>
      </c>
      <c r="I747" s="24" t="n">
        <f aca="false">IF(ISNUMBER(E747),H747-E747,"")</f>
        <v>-5880</v>
      </c>
      <c r="J747" s="31" t="n">
        <f aca="false">IF(AND(ISNUMBER(E747),E747&gt;0),(H747-E747)/E747,"")</f>
        <v>-0.680555555555556</v>
      </c>
      <c r="K747" s="24" t="n">
        <f aca="false">IF(ISNUMBER(G747),H747-G747,"")</f>
        <v>-1830</v>
      </c>
      <c r="L747" s="31" t="n">
        <f aca="false">IF(AND(ISNUMBER(G747),G747&gt;0),(H747-G747)/G747,"")</f>
        <v>-0.398692810457516</v>
      </c>
      <c r="M747" s="0" t="str">
        <f aca="false">INDEX('SOC Summary'!$L$3:$L$774,MATCH($A747,'SOC Summary'!$A$3:$A$774,0))</f>
        <v>Moderate</v>
      </c>
      <c r="X747" s="26" t="n">
        <f aca="false">_xlfn.RANK.AVG(D747,$D$5:$D$776,1)</f>
        <v>426.5</v>
      </c>
      <c r="Y747" s="26" t="n">
        <f aca="false">IF(L747="","",_xlfn.RANK.AVG(L747,$L$5:$L$776,1))</f>
        <v>1</v>
      </c>
    </row>
    <row r="748" customFormat="false" ht="15" hidden="false" customHeight="true" outlineLevel="0" collapsed="false">
      <c r="A748" s="0" t="s">
        <v>2321</v>
      </c>
      <c r="B748" s="0" t="str">
        <f aca="false">IFERROR(INDEX('BLS OEWS May2025'!$B$3:$B$1396,MATCH($A748,'BLS OEWS May2025'!$A$3:$A$1396,0)),"")</f>
        <v>Model Makers, Metal and Plastic</v>
      </c>
      <c r="C748" s="0" t="str">
        <f aca="false">INDEX('SOC Summary'!$D$3:$D$774,MATCH($A748,'SOC Summary'!$A$3:$A$774,0))</f>
        <v>Production, construction and transportation</v>
      </c>
      <c r="D748" s="27" t="n">
        <f aca="false">INDEX('SOC Summary'!$H$3:$H$774,MATCH($A748,'SOC Summary'!$A$3:$A$774,0))</f>
        <v>0.12</v>
      </c>
      <c r="E748" s="24" t="n">
        <v>3350</v>
      </c>
      <c r="F748" s="24" t="n">
        <v>2840</v>
      </c>
      <c r="G748" s="24" t="n">
        <v>3230</v>
      </c>
      <c r="H748" s="24" t="n">
        <f aca="false">INDEX('SOC Summary'!$K$3:$K$774,MATCH($A748,'SOC Summary'!$A$3:$A$774,0))</f>
        <v>2610</v>
      </c>
      <c r="I748" s="24" t="n">
        <f aca="false">IF(ISNUMBER(E748),H748-E748,"")</f>
        <v>-740</v>
      </c>
      <c r="J748" s="31" t="n">
        <f aca="false">IF(AND(ISNUMBER(E748),E748&gt;0),(H748-E748)/E748,"")</f>
        <v>-0.22089552238806</v>
      </c>
      <c r="K748" s="24" t="n">
        <f aca="false">IF(ISNUMBER(G748),H748-G748,"")</f>
        <v>-620</v>
      </c>
      <c r="L748" s="31" t="n">
        <f aca="false">IF(AND(ISNUMBER(G748),G748&gt;0),(H748-G748)/G748,"")</f>
        <v>-0.191950464396285</v>
      </c>
      <c r="M748" s="0" t="str">
        <f aca="false">INDEX('SOC Summary'!$L$3:$L$774,MATCH($A748,'SOC Summary'!$A$3:$A$774,0))</f>
        <v>Low</v>
      </c>
      <c r="X748" s="26" t="n">
        <f aca="false">_xlfn.RANK.AVG(D748,$D$5:$D$776,1)</f>
        <v>207</v>
      </c>
      <c r="Y748" s="26" t="n">
        <f aca="false">IF(L748="","",_xlfn.RANK.AVG(L748,$L$5:$L$776,1))</f>
        <v>19</v>
      </c>
    </row>
    <row r="749" customFormat="false" ht="15" hidden="false" customHeight="true" outlineLevel="0" collapsed="false">
      <c r="A749" s="0" t="s">
        <v>2669</v>
      </c>
      <c r="B749" s="0" t="str">
        <f aca="false">IFERROR(INDEX('BLS OEWS May2025'!$B$3:$B$1396,MATCH($A749,'BLS OEWS May2025'!$A$3:$A$1396,0)),"")</f>
        <v>Hoist and Winch Operators</v>
      </c>
      <c r="C749" s="0" t="str">
        <f aca="false">INDEX('SOC Summary'!$D$3:$D$774,MATCH($A749,'SOC Summary'!$A$3:$A$774,0))</f>
        <v>Production, construction and transportation</v>
      </c>
      <c r="D749" s="27" t="n">
        <f aca="false">INDEX('SOC Summary'!$H$3:$H$774,MATCH($A749,'SOC Summary'!$A$3:$A$774,0))</f>
        <v>0</v>
      </c>
      <c r="E749" s="24" t="n">
        <v>2440</v>
      </c>
      <c r="F749" s="24" t="n">
        <v>2230</v>
      </c>
      <c r="G749" s="24" t="n">
        <v>2480</v>
      </c>
      <c r="H749" s="24" t="n">
        <f aca="false">INDEX('SOC Summary'!$K$3:$K$774,MATCH($A749,'SOC Summary'!$A$3:$A$774,0))</f>
        <v>2600</v>
      </c>
      <c r="I749" s="24" t="n">
        <f aca="false">IF(ISNUMBER(E749),H749-E749,"")</f>
        <v>160</v>
      </c>
      <c r="J749" s="31" t="n">
        <f aca="false">IF(AND(ISNUMBER(E749),E749&gt;0),(H749-E749)/E749,"")</f>
        <v>0.0655737704918033</v>
      </c>
      <c r="K749" s="24" t="n">
        <f aca="false">IF(ISNUMBER(G749),H749-G749,"")</f>
        <v>120</v>
      </c>
      <c r="L749" s="31" t="n">
        <f aca="false">IF(AND(ISNUMBER(G749),G749&gt;0),(H749-G749)/G749,"")</f>
        <v>0.0483870967741936</v>
      </c>
      <c r="M749" s="0" t="str">
        <f aca="false">INDEX('SOC Summary'!$L$3:$L$774,MATCH($A749,'SOC Summary'!$A$3:$A$774,0))</f>
        <v>Low</v>
      </c>
      <c r="X749" s="26" t="n">
        <f aca="false">_xlfn.RANK.AVG(D749,$D$5:$D$776,1)</f>
        <v>28.5</v>
      </c>
      <c r="Y749" s="26" t="n">
        <f aca="false">IF(L749="","",_xlfn.RANK.AVG(L749,$L$5:$L$776,1))</f>
        <v>599</v>
      </c>
    </row>
    <row r="750" customFormat="false" ht="15" hidden="false" customHeight="true" outlineLevel="0" collapsed="false">
      <c r="A750" s="0" t="s">
        <v>2624</v>
      </c>
      <c r="B750" s="0" t="str">
        <f aca="false">IFERROR(INDEX('BLS OEWS May2025'!$B$3:$B$1396,MATCH($A750,'BLS OEWS May2025'!$A$3:$A$1396,0)),"")</f>
        <v>Motorboat Operators</v>
      </c>
      <c r="C750" s="0" t="str">
        <f aca="false">INDEX('SOC Summary'!$D$3:$D$774,MATCH($A750,'SOC Summary'!$A$3:$A$774,0))</f>
        <v>Production, construction and transportation</v>
      </c>
      <c r="D750" s="27" t="n">
        <f aca="false">INDEX('SOC Summary'!$H$3:$H$774,MATCH($A750,'SOC Summary'!$A$3:$A$774,0))</f>
        <v>0.03</v>
      </c>
      <c r="E750" s="24" t="n">
        <v>3110</v>
      </c>
      <c r="F750" s="24" t="n">
        <v>2710</v>
      </c>
      <c r="G750" s="24" t="n">
        <v>2380</v>
      </c>
      <c r="H750" s="24" t="n">
        <f aca="false">INDEX('SOC Summary'!$K$3:$K$774,MATCH($A750,'SOC Summary'!$A$3:$A$774,0))</f>
        <v>2480</v>
      </c>
      <c r="I750" s="24" t="n">
        <f aca="false">IF(ISNUMBER(E750),H750-E750,"")</f>
        <v>-630</v>
      </c>
      <c r="J750" s="31" t="n">
        <f aca="false">IF(AND(ISNUMBER(E750),E750&gt;0),(H750-E750)/E750,"")</f>
        <v>-0.202572347266881</v>
      </c>
      <c r="K750" s="24" t="n">
        <f aca="false">IF(ISNUMBER(G750),H750-G750,"")</f>
        <v>100</v>
      </c>
      <c r="L750" s="31" t="n">
        <f aca="false">IF(AND(ISNUMBER(G750),G750&gt;0),(H750-G750)/G750,"")</f>
        <v>0.0420168067226891</v>
      </c>
      <c r="M750" s="0" t="str">
        <f aca="false">INDEX('SOC Summary'!$L$3:$L$774,MATCH($A750,'SOC Summary'!$A$3:$A$774,0))</f>
        <v>Low</v>
      </c>
      <c r="X750" s="26" t="n">
        <f aca="false">_xlfn.RANK.AVG(D750,$D$5:$D$776,1)</f>
        <v>78</v>
      </c>
      <c r="Y750" s="26" t="n">
        <f aca="false">IF(L750="","",_xlfn.RANK.AVG(L750,$L$5:$L$776,1))</f>
        <v>579</v>
      </c>
    </row>
    <row r="751" customFormat="false" ht="15" hidden="false" customHeight="true" outlineLevel="0" collapsed="false">
      <c r="A751" s="0" t="s">
        <v>1577</v>
      </c>
      <c r="B751" s="0" t="str">
        <f aca="false">IFERROR(INDEX('BLS OEWS May2025'!$B$3:$B$1396,MATCH($A751,'BLS OEWS May2025'!$A$3:$A$1396,0)),"")</f>
        <v>Makeup Artists, Theatrical and Performance</v>
      </c>
      <c r="C751" s="0" t="str">
        <f aca="false">INDEX('SOC Summary'!$D$3:$D$774,MATCH($A751,'SOC Summary'!$A$3:$A$774,0))</f>
        <v>Services and other</v>
      </c>
      <c r="D751" s="27" t="n">
        <f aca="false">INDEX('SOC Summary'!$H$3:$H$774,MATCH($A751,'SOC Summary'!$A$3:$A$774,0))</f>
        <v>0.08</v>
      </c>
      <c r="E751" s="24" t="n">
        <v>2970</v>
      </c>
      <c r="F751" s="24" t="n">
        <v>4130</v>
      </c>
      <c r="G751" s="24" t="n">
        <v>3320</v>
      </c>
      <c r="H751" s="24" t="n">
        <f aca="false">INDEX('SOC Summary'!$K$3:$K$774,MATCH($A751,'SOC Summary'!$A$3:$A$774,0))</f>
        <v>2340</v>
      </c>
      <c r="I751" s="24" t="n">
        <f aca="false">IF(ISNUMBER(E751),H751-E751,"")</f>
        <v>-630</v>
      </c>
      <c r="J751" s="31" t="n">
        <f aca="false">IF(AND(ISNUMBER(E751),E751&gt;0),(H751-E751)/E751,"")</f>
        <v>-0.212121212121212</v>
      </c>
      <c r="K751" s="24" t="n">
        <f aca="false">IF(ISNUMBER(G751),H751-G751,"")</f>
        <v>-980</v>
      </c>
      <c r="L751" s="31" t="n">
        <f aca="false">IF(AND(ISNUMBER(G751),G751&gt;0),(H751-G751)/G751,"")</f>
        <v>-0.295180722891566</v>
      </c>
      <c r="M751" s="0" t="str">
        <f aca="false">INDEX('SOC Summary'!$L$3:$L$774,MATCH($A751,'SOC Summary'!$A$3:$A$774,0))</f>
        <v>Low</v>
      </c>
      <c r="X751" s="26" t="n">
        <f aca="false">_xlfn.RANK.AVG(D751,$D$5:$D$776,1)</f>
        <v>147</v>
      </c>
      <c r="Y751" s="26" t="n">
        <f aca="false">IF(L751="","",_xlfn.RANK.AVG(L751,$L$5:$L$776,1))</f>
        <v>4</v>
      </c>
    </row>
    <row r="752" customFormat="false" ht="15" hidden="false" customHeight="true" outlineLevel="0" collapsed="false">
      <c r="A752" s="0" t="s">
        <v>1955</v>
      </c>
      <c r="B752" s="0" t="str">
        <f aca="false">IFERROR(INDEX('BLS OEWS May2025'!$B$3:$B$1396,MATCH($A752,'BLS OEWS May2025'!$A$3:$A$1396,0)),"")</f>
        <v>Pile Driver Operators</v>
      </c>
      <c r="C752" s="0" t="str">
        <f aca="false">INDEX('SOC Summary'!$D$3:$D$774,MATCH($A752,'SOC Summary'!$A$3:$A$774,0))</f>
        <v>Production, construction and transportation</v>
      </c>
      <c r="D752" s="27" t="n">
        <f aca="false">INDEX('SOC Summary'!$H$3:$H$774,MATCH($A752,'SOC Summary'!$A$3:$A$774,0))</f>
        <v>0</v>
      </c>
      <c r="E752" s="24" t="n">
        <v>3290</v>
      </c>
      <c r="F752" s="24" t="n">
        <v>3010</v>
      </c>
      <c r="G752" s="24" t="n">
        <v>3040</v>
      </c>
      <c r="H752" s="24" t="n">
        <f aca="false">INDEX('SOC Summary'!$K$3:$K$774,MATCH($A752,'SOC Summary'!$A$3:$A$774,0))</f>
        <v>2310</v>
      </c>
      <c r="I752" s="24" t="n">
        <f aca="false">IF(ISNUMBER(E752),H752-E752,"")</f>
        <v>-980</v>
      </c>
      <c r="J752" s="31" t="n">
        <f aca="false">IF(AND(ISNUMBER(E752),E752&gt;0),(H752-E752)/E752,"")</f>
        <v>-0.297872340425532</v>
      </c>
      <c r="K752" s="24" t="n">
        <f aca="false">IF(ISNUMBER(G752),H752-G752,"")</f>
        <v>-730</v>
      </c>
      <c r="L752" s="31" t="n">
        <f aca="false">IF(AND(ISNUMBER(G752),G752&gt;0),(H752-G752)/G752,"")</f>
        <v>-0.240131578947368</v>
      </c>
      <c r="M752" s="0" t="str">
        <f aca="false">INDEX('SOC Summary'!$L$3:$L$774,MATCH($A752,'SOC Summary'!$A$3:$A$774,0))</f>
        <v>Low</v>
      </c>
      <c r="X752" s="26" t="n">
        <f aca="false">_xlfn.RANK.AVG(D752,$D$5:$D$776,1)</f>
        <v>28.5</v>
      </c>
      <c r="Y752" s="26" t="n">
        <f aca="false">IF(L752="","",_xlfn.RANK.AVG(L752,$L$5:$L$776,1))</f>
        <v>11</v>
      </c>
    </row>
    <row r="753" customFormat="false" ht="15" hidden="false" customHeight="true" outlineLevel="0" collapsed="false">
      <c r="A753" s="0" t="s">
        <v>654</v>
      </c>
      <c r="B753" s="0" t="str">
        <f aca="false">IFERROR(INDEX('BLS OEWS May2025'!$B$3:$B$1396,MATCH($A753,'BLS OEWS May2025'!$A$3:$A$1396,0)),"")</f>
        <v>Sociologists</v>
      </c>
      <c r="C753" s="0" t="str">
        <f aca="false">INDEX('SOC Summary'!$D$3:$D$774,MATCH($A753,'SOC Summary'!$A$3:$A$774,0))</f>
        <v>Life, physical, and social science</v>
      </c>
      <c r="D753" s="27" t="n">
        <f aca="false">INDEX('SOC Summary'!$H$3:$H$774,MATCH($A753,'SOC Summary'!$A$3:$A$774,0))</f>
        <v>0.41</v>
      </c>
      <c r="E753" s="24" t="n">
        <v>2980</v>
      </c>
      <c r="F753" s="24" t="n">
        <v>2890</v>
      </c>
      <c r="G753" s="24" t="n">
        <v>2950</v>
      </c>
      <c r="H753" s="24" t="n">
        <f aca="false">INDEX('SOC Summary'!$K$3:$K$774,MATCH($A753,'SOC Summary'!$A$3:$A$774,0))</f>
        <v>2260</v>
      </c>
      <c r="I753" s="24" t="n">
        <f aca="false">IF(ISNUMBER(E753),H753-E753,"")</f>
        <v>-720</v>
      </c>
      <c r="J753" s="31" t="n">
        <f aca="false">IF(AND(ISNUMBER(E753),E753&gt;0),(H753-E753)/E753,"")</f>
        <v>-0.241610738255034</v>
      </c>
      <c r="K753" s="24" t="n">
        <f aca="false">IF(ISNUMBER(G753),H753-G753,"")</f>
        <v>-690</v>
      </c>
      <c r="L753" s="31" t="n">
        <f aca="false">IF(AND(ISNUMBER(G753),G753&gt;0),(H753-G753)/G753,"")</f>
        <v>-0.233898305084746</v>
      </c>
      <c r="M753" s="0" t="str">
        <f aca="false">INDEX('SOC Summary'!$L$3:$L$774,MATCH($A753,'SOC Summary'!$A$3:$A$774,0))</f>
        <v>Elevated</v>
      </c>
      <c r="X753" s="26" t="n">
        <f aca="false">_xlfn.RANK.AVG(D753,$D$5:$D$776,1)</f>
        <v>534</v>
      </c>
      <c r="Y753" s="26" t="n">
        <f aca="false">IF(L753="","",_xlfn.RANK.AVG(L753,$L$5:$L$776,1))</f>
        <v>12</v>
      </c>
    </row>
    <row r="754" customFormat="false" ht="15" hidden="false" customHeight="true" outlineLevel="0" collapsed="false">
      <c r="A754" s="0" t="s">
        <v>2383</v>
      </c>
      <c r="B754" s="0" t="str">
        <f aca="false">IFERROR(INDEX('BLS OEWS May2025'!$B$3:$B$1396,MATCH($A754,'BLS OEWS May2025'!$A$3:$A$1396,0)),"")</f>
        <v>Sewers, Hand</v>
      </c>
      <c r="C754" s="0" t="str">
        <f aca="false">INDEX('SOC Summary'!$D$3:$D$774,MATCH($A754,'SOC Summary'!$A$3:$A$774,0))</f>
        <v>Production, construction and transportation</v>
      </c>
      <c r="D754" s="27" t="n">
        <f aca="false">INDEX('SOC Summary'!$H$3:$H$774,MATCH($A754,'SOC Summary'!$A$3:$A$774,0))</f>
        <v>0</v>
      </c>
      <c r="E754" s="24" t="n">
        <v>3440</v>
      </c>
      <c r="F754" s="24" t="n">
        <v>3390</v>
      </c>
      <c r="G754" s="24" t="n">
        <v>2240</v>
      </c>
      <c r="H754" s="24" t="n">
        <f aca="false">INDEX('SOC Summary'!$K$3:$K$774,MATCH($A754,'SOC Summary'!$A$3:$A$774,0))</f>
        <v>2190</v>
      </c>
      <c r="I754" s="24" t="n">
        <f aca="false">IF(ISNUMBER(E754),H754-E754,"")</f>
        <v>-1250</v>
      </c>
      <c r="J754" s="31" t="n">
        <f aca="false">IF(AND(ISNUMBER(E754),E754&gt;0),(H754-E754)/E754,"")</f>
        <v>-0.363372093023256</v>
      </c>
      <c r="K754" s="24" t="n">
        <f aca="false">IF(ISNUMBER(G754),H754-G754,"")</f>
        <v>-50</v>
      </c>
      <c r="L754" s="31" t="n">
        <f aca="false">IF(AND(ISNUMBER(G754),G754&gt;0),(H754-G754)/G754,"")</f>
        <v>-0.0223214285714286</v>
      </c>
      <c r="M754" s="0" t="str">
        <f aca="false">INDEX('SOC Summary'!$L$3:$L$774,MATCH($A754,'SOC Summary'!$A$3:$A$774,0))</f>
        <v>Low</v>
      </c>
      <c r="X754" s="26" t="n">
        <f aca="false">_xlfn.RANK.AVG(D754,$D$5:$D$776,1)</f>
        <v>28.5</v>
      </c>
      <c r="Y754" s="26" t="n">
        <f aca="false">IF(L754="","",_xlfn.RANK.AVG(L754,$L$5:$L$776,1))</f>
        <v>266</v>
      </c>
    </row>
    <row r="755" customFormat="false" ht="15" hidden="false" customHeight="true" outlineLevel="0" collapsed="false">
      <c r="A755" s="0" t="s">
        <v>2072</v>
      </c>
      <c r="B755" s="0" t="str">
        <f aca="false">IFERROR(INDEX('BLS OEWS May2025'!$B$3:$B$1396,MATCH($A755,'BLS OEWS May2025'!$A$3:$A$1396,0)),"")</f>
        <v>Roof Bolters, Mining</v>
      </c>
      <c r="C755" s="0" t="str">
        <f aca="false">INDEX('SOC Summary'!$D$3:$D$774,MATCH($A755,'SOC Summary'!$A$3:$A$774,0))</f>
        <v>Production, construction and transportation</v>
      </c>
      <c r="D755" s="27" t="n">
        <f aca="false">INDEX('SOC Summary'!$H$3:$H$774,MATCH($A755,'SOC Summary'!$A$3:$A$774,0))</f>
        <v>0</v>
      </c>
      <c r="E755" s="24" t="n">
        <v>1700</v>
      </c>
      <c r="F755" s="24" t="n">
        <v>1960</v>
      </c>
      <c r="G755" s="24" t="n">
        <v>2230</v>
      </c>
      <c r="H755" s="24" t="n">
        <f aca="false">INDEX('SOC Summary'!$K$3:$K$774,MATCH($A755,'SOC Summary'!$A$3:$A$774,0))</f>
        <v>2160</v>
      </c>
      <c r="I755" s="24" t="n">
        <f aca="false">IF(ISNUMBER(E755),H755-E755,"")</f>
        <v>460</v>
      </c>
      <c r="J755" s="31" t="n">
        <f aca="false">IF(AND(ISNUMBER(E755),E755&gt;0),(H755-E755)/E755,"")</f>
        <v>0.270588235294118</v>
      </c>
      <c r="K755" s="24" t="n">
        <f aca="false">IF(ISNUMBER(G755),H755-G755,"")</f>
        <v>-70</v>
      </c>
      <c r="L755" s="31" t="n">
        <f aca="false">IF(AND(ISNUMBER(G755),G755&gt;0),(H755-G755)/G755,"")</f>
        <v>-0.031390134529148</v>
      </c>
      <c r="M755" s="0" t="str">
        <f aca="false">INDEX('SOC Summary'!$L$3:$L$774,MATCH($A755,'SOC Summary'!$A$3:$A$774,0))</f>
        <v>Low</v>
      </c>
      <c r="X755" s="26" t="n">
        <f aca="false">_xlfn.RANK.AVG(D755,$D$5:$D$776,1)</f>
        <v>28.5</v>
      </c>
      <c r="Y755" s="26" t="n">
        <f aca="false">IF(L755="","",_xlfn.RANK.AVG(L755,$L$5:$L$776,1))</f>
        <v>230</v>
      </c>
    </row>
    <row r="756" customFormat="false" ht="15" hidden="false" customHeight="true" outlineLevel="0" collapsed="false">
      <c r="A756" s="0" t="s">
        <v>609</v>
      </c>
      <c r="B756" s="0" t="str">
        <f aca="false">IFERROR(INDEX('BLS OEWS May2025'!$B$3:$B$1396,MATCH($A756,'BLS OEWS May2025'!$A$3:$A$1396,0)),"")</f>
        <v>Astronomers</v>
      </c>
      <c r="C756" s="0" t="str">
        <f aca="false">INDEX('SOC Summary'!$D$3:$D$774,MATCH($A756,'SOC Summary'!$A$3:$A$774,0))</f>
        <v>Life, physical, and social science</v>
      </c>
      <c r="D756" s="27" t="n">
        <f aca="false">INDEX('SOC Summary'!$H$3:$H$774,MATCH($A756,'SOC Summary'!$A$3:$A$774,0))</f>
        <v>0.41</v>
      </c>
      <c r="E756" s="24" t="n">
        <v>2160</v>
      </c>
      <c r="F756" s="24" t="n">
        <v>2080</v>
      </c>
      <c r="G756" s="24" t="n">
        <v>1560</v>
      </c>
      <c r="H756" s="24" t="n">
        <f aca="false">INDEX('SOC Summary'!$K$3:$K$774,MATCH($A756,'SOC Summary'!$A$3:$A$774,0))</f>
        <v>2120</v>
      </c>
      <c r="I756" s="24" t="n">
        <f aca="false">IF(ISNUMBER(E756),H756-E756,"")</f>
        <v>-40</v>
      </c>
      <c r="J756" s="31" t="n">
        <f aca="false">IF(AND(ISNUMBER(E756),E756&gt;0),(H756-E756)/E756,"")</f>
        <v>-0.0185185185185185</v>
      </c>
      <c r="K756" s="24" t="n">
        <f aca="false">IF(ISNUMBER(G756),H756-G756,"")</f>
        <v>560</v>
      </c>
      <c r="L756" s="31" t="n">
        <f aca="false">IF(AND(ISNUMBER(G756),G756&gt;0),(H756-G756)/G756,"")</f>
        <v>0.358974358974359</v>
      </c>
      <c r="M756" s="0" t="str">
        <f aca="false">INDEX('SOC Summary'!$L$3:$L$774,MATCH($A756,'SOC Summary'!$A$3:$A$774,0))</f>
        <v>Elevated</v>
      </c>
      <c r="X756" s="26" t="n">
        <f aca="false">_xlfn.RANK.AVG(D756,$D$5:$D$776,1)</f>
        <v>534</v>
      </c>
      <c r="Y756" s="26" t="n">
        <f aca="false">IF(L756="","",_xlfn.RANK.AVG(L756,$L$5:$L$776,1))</f>
        <v>767</v>
      </c>
    </row>
    <row r="757" customFormat="false" ht="15" hidden="false" customHeight="true" outlineLevel="0" collapsed="false">
      <c r="A757" s="0" t="s">
        <v>445</v>
      </c>
      <c r="B757" s="0" t="str">
        <f aca="false">IFERROR(INDEX('BLS OEWS May2025'!$B$3:$B$1396,MATCH($A757,'BLS OEWS May2025'!$A$3:$A$1396,0)),"")</f>
        <v>Mathematicians</v>
      </c>
      <c r="C757" s="0" t="str">
        <f aca="false">INDEX('SOC Summary'!$D$3:$D$774,MATCH($A757,'SOC Summary'!$A$3:$A$774,0))</f>
        <v>Computer and math</v>
      </c>
      <c r="D757" s="27" t="n">
        <f aca="false">INDEX('SOC Summary'!$H$3:$H$774,MATCH($A757,'SOC Summary'!$A$3:$A$774,0))</f>
        <v>0.64</v>
      </c>
      <c r="E757" s="24" t="n">
        <v>2070</v>
      </c>
      <c r="F757" s="24" t="n">
        <v>2220</v>
      </c>
      <c r="G757" s="24" t="n">
        <v>2220</v>
      </c>
      <c r="H757" s="24" t="n">
        <f aca="false">INDEX('SOC Summary'!$K$3:$K$774,MATCH($A757,'SOC Summary'!$A$3:$A$774,0))</f>
        <v>2030</v>
      </c>
      <c r="I757" s="24" t="n">
        <f aca="false">IF(ISNUMBER(E757),H757-E757,"")</f>
        <v>-40</v>
      </c>
      <c r="J757" s="31" t="n">
        <f aca="false">IF(AND(ISNUMBER(E757),E757&gt;0),(H757-E757)/E757,"")</f>
        <v>-0.0193236714975845</v>
      </c>
      <c r="K757" s="24" t="n">
        <f aca="false">IF(ISNUMBER(G757),H757-G757,"")</f>
        <v>-190</v>
      </c>
      <c r="L757" s="31" t="n">
        <f aca="false">IF(AND(ISNUMBER(G757),G757&gt;0),(H757-G757)/G757,"")</f>
        <v>-0.0855855855855856</v>
      </c>
      <c r="M757" s="0" t="str">
        <f aca="false">INDEX('SOC Summary'!$L$3:$L$774,MATCH($A757,'SOC Summary'!$A$3:$A$774,0))</f>
        <v>High</v>
      </c>
      <c r="X757" s="26" t="n">
        <f aca="false">_xlfn.RANK.AVG(D757,$D$5:$D$776,1)</f>
        <v>743</v>
      </c>
      <c r="Y757" s="26" t="n">
        <f aca="false">IF(L757="","",_xlfn.RANK.AVG(L757,$L$5:$L$776,1))</f>
        <v>94</v>
      </c>
    </row>
    <row r="758" customFormat="false" ht="15" hidden="false" customHeight="true" outlineLevel="0" collapsed="false">
      <c r="A758" s="0" t="s">
        <v>2199</v>
      </c>
      <c r="B758" s="0" t="str">
        <f aca="false">IFERROR(INDEX('BLS OEWS May2025'!$B$3:$B$1396,MATCH($A758,'BLS OEWS May2025'!$A$3:$A$1396,0)),"")</f>
        <v>Camera and Photographic Equipment Repairers</v>
      </c>
      <c r="C758" s="0" t="str">
        <f aca="false">INDEX('SOC Summary'!$D$3:$D$774,MATCH($A758,'SOC Summary'!$A$3:$A$774,0))</f>
        <v>Services and other</v>
      </c>
      <c r="D758" s="27" t="n">
        <f aca="false">INDEX('SOC Summary'!$H$3:$H$774,MATCH($A758,'SOC Summary'!$A$3:$A$774,0))</f>
        <v>0.11</v>
      </c>
      <c r="E758" s="24" t="n">
        <v>2120</v>
      </c>
      <c r="F758" s="24" t="n">
        <v>2540</v>
      </c>
      <c r="G758" s="24" t="n">
        <v>2010</v>
      </c>
      <c r="H758" s="24" t="n">
        <f aca="false">INDEX('SOC Summary'!$K$3:$K$774,MATCH($A758,'SOC Summary'!$A$3:$A$774,0))</f>
        <v>1650</v>
      </c>
      <c r="I758" s="24" t="n">
        <f aca="false">IF(ISNUMBER(E758),H758-E758,"")</f>
        <v>-470</v>
      </c>
      <c r="J758" s="31" t="n">
        <f aca="false">IF(AND(ISNUMBER(E758),E758&gt;0),(H758-E758)/E758,"")</f>
        <v>-0.221698113207547</v>
      </c>
      <c r="K758" s="24" t="n">
        <f aca="false">IF(ISNUMBER(G758),H758-G758,"")</f>
        <v>-360</v>
      </c>
      <c r="L758" s="31" t="n">
        <f aca="false">IF(AND(ISNUMBER(G758),G758&gt;0),(H758-G758)/G758,"")</f>
        <v>-0.17910447761194</v>
      </c>
      <c r="M758" s="0" t="str">
        <f aca="false">INDEX('SOC Summary'!$L$3:$L$774,MATCH($A758,'SOC Summary'!$A$3:$A$774,0))</f>
        <v>Low</v>
      </c>
      <c r="X758" s="26" t="n">
        <f aca="false">_xlfn.RANK.AVG(D758,$D$5:$D$776,1)</f>
        <v>190</v>
      </c>
      <c r="Y758" s="26" t="n">
        <f aca="false">IF(L758="","",_xlfn.RANK.AVG(L758,$L$5:$L$776,1))</f>
        <v>22</v>
      </c>
    </row>
    <row r="759" customFormat="false" ht="15" hidden="false" customHeight="true" outlineLevel="0" collapsed="false">
      <c r="A759" s="0" t="s">
        <v>1981</v>
      </c>
      <c r="B759" s="0" t="str">
        <f aca="false">IFERROR(INDEX('BLS OEWS May2025'!$B$3:$B$1396,MATCH($A759,'BLS OEWS May2025'!$A$3:$A$1396,0)),"")</f>
        <v>Paperhangers</v>
      </c>
      <c r="C759" s="0" t="str">
        <f aca="false">INDEX('SOC Summary'!$D$3:$D$774,MATCH($A759,'SOC Summary'!$A$3:$A$774,0))</f>
        <v>Production, construction and transportation</v>
      </c>
      <c r="D759" s="27" t="n">
        <f aca="false">INDEX('SOC Summary'!$H$3:$H$774,MATCH($A759,'SOC Summary'!$A$3:$A$774,0))</f>
        <v>0</v>
      </c>
      <c r="E759" s="24" t="n">
        <v>2220</v>
      </c>
      <c r="F759" s="24" t="n">
        <v>1830</v>
      </c>
      <c r="G759" s="24" t="n">
        <v>1520</v>
      </c>
      <c r="H759" s="24" t="n">
        <f aca="false">INDEX('SOC Summary'!$K$3:$K$774,MATCH($A759,'SOC Summary'!$A$3:$A$774,0))</f>
        <v>1570</v>
      </c>
      <c r="I759" s="24" t="n">
        <f aca="false">IF(ISNUMBER(E759),H759-E759,"")</f>
        <v>-650</v>
      </c>
      <c r="J759" s="31" t="n">
        <f aca="false">IF(AND(ISNUMBER(E759),E759&gt;0),(H759-E759)/E759,"")</f>
        <v>-0.292792792792793</v>
      </c>
      <c r="K759" s="24" t="n">
        <f aca="false">IF(ISNUMBER(G759),H759-G759,"")</f>
        <v>50</v>
      </c>
      <c r="L759" s="31" t="n">
        <f aca="false">IF(AND(ISNUMBER(G759),G759&gt;0),(H759-G759)/G759,"")</f>
        <v>0.0328947368421053</v>
      </c>
      <c r="M759" s="0" t="str">
        <f aca="false">INDEX('SOC Summary'!$L$3:$L$774,MATCH($A759,'SOC Summary'!$A$3:$A$774,0))</f>
        <v>Low</v>
      </c>
      <c r="X759" s="26" t="n">
        <f aca="false">_xlfn.RANK.AVG(D759,$D$5:$D$776,1)</f>
        <v>28.5</v>
      </c>
      <c r="Y759" s="26" t="n">
        <f aca="false">IF(L759="","",_xlfn.RANK.AVG(L759,$L$5:$L$776,1))</f>
        <v>538</v>
      </c>
    </row>
    <row r="760" customFormat="false" ht="15" hidden="false" customHeight="true" outlineLevel="0" collapsed="false">
      <c r="A760" s="0" t="s">
        <v>818</v>
      </c>
      <c r="B760" s="0" t="str">
        <f aca="false">IFERROR(INDEX('BLS OEWS May2025'!$B$3:$B$1396,MATCH($A760,'BLS OEWS May2025'!$A$3:$A$1396,0)),"")</f>
        <v>Forestry and Conservation Science Teachers, Postsecondary</v>
      </c>
      <c r="C760" s="0" t="str">
        <f aca="false">INDEX('SOC Summary'!$D$3:$D$774,MATCH($A760,'SOC Summary'!$A$3:$A$774,0))</f>
        <v>Educational instruction</v>
      </c>
      <c r="D760" s="27" t="n">
        <f aca="false">INDEX('SOC Summary'!$H$3:$H$774,MATCH($A760,'SOC Summary'!$A$3:$A$774,0))</f>
        <v>0.51</v>
      </c>
      <c r="E760" s="24" t="n">
        <v>1270</v>
      </c>
      <c r="F760" s="24" t="n">
        <v>1260</v>
      </c>
      <c r="G760" s="24" t="n">
        <v>1310</v>
      </c>
      <c r="H760" s="24" t="n">
        <f aca="false">INDEX('SOC Summary'!$K$3:$K$774,MATCH($A760,'SOC Summary'!$A$3:$A$774,0))</f>
        <v>1520</v>
      </c>
      <c r="I760" s="24" t="n">
        <f aca="false">IF(ISNUMBER(E760),H760-E760,"")</f>
        <v>250</v>
      </c>
      <c r="J760" s="31" t="n">
        <f aca="false">IF(AND(ISNUMBER(E760),E760&gt;0),(H760-E760)/E760,"")</f>
        <v>0.196850393700787</v>
      </c>
      <c r="K760" s="24" t="n">
        <f aca="false">IF(ISNUMBER(G760),H760-G760,"")</f>
        <v>210</v>
      </c>
      <c r="L760" s="31" t="n">
        <f aca="false">IF(AND(ISNUMBER(G760),G760&gt;0),(H760-G760)/G760,"")</f>
        <v>0.16030534351145</v>
      </c>
      <c r="M760" s="0" t="str">
        <f aca="false">INDEX('SOC Summary'!$L$3:$L$774,MATCH($A760,'SOC Summary'!$A$3:$A$774,0))</f>
        <v>High</v>
      </c>
      <c r="X760" s="26" t="n">
        <f aca="false">_xlfn.RANK.AVG(D760,$D$5:$D$776,1)</f>
        <v>661.5</v>
      </c>
      <c r="Y760" s="26" t="n">
        <f aca="false">IF(L760="","",_xlfn.RANK.AVG(L760,$L$5:$L$776,1))</f>
        <v>752</v>
      </c>
    </row>
    <row r="761" customFormat="false" ht="15" hidden="false" customHeight="true" outlineLevel="0" collapsed="false">
      <c r="A761" s="0" t="s">
        <v>482</v>
      </c>
      <c r="B761" s="0" t="str">
        <f aca="false">IFERROR(INDEX('BLS OEWS May2025'!$B$3:$B$1396,MATCH($A761,'BLS OEWS May2025'!$A$3:$A$1396,0)),"")</f>
        <v>Agricultural Engineers</v>
      </c>
      <c r="C761" s="0" t="str">
        <f aca="false">INDEX('SOC Summary'!$D$3:$D$774,MATCH($A761,'SOC Summary'!$A$3:$A$774,0))</f>
        <v>Engineering</v>
      </c>
      <c r="D761" s="27" t="n">
        <f aca="false">INDEX('SOC Summary'!$H$3:$H$774,MATCH($A761,'SOC Summary'!$A$3:$A$774,0))</f>
        <v>0.33</v>
      </c>
      <c r="E761" s="24" t="n">
        <v>1500</v>
      </c>
      <c r="F761" s="24" t="n">
        <v>1860</v>
      </c>
      <c r="G761" s="24" t="n">
        <v>1680</v>
      </c>
      <c r="H761" s="24" t="n">
        <f aca="false">INDEX('SOC Summary'!$K$3:$K$774,MATCH($A761,'SOC Summary'!$A$3:$A$774,0))</f>
        <v>1480</v>
      </c>
      <c r="I761" s="24" t="n">
        <f aca="false">IF(ISNUMBER(E761),H761-E761,"")</f>
        <v>-20</v>
      </c>
      <c r="J761" s="31" t="n">
        <f aca="false">IF(AND(ISNUMBER(E761),E761&gt;0),(H761-E761)/E761,"")</f>
        <v>-0.0133333333333333</v>
      </c>
      <c r="K761" s="24" t="n">
        <f aca="false">IF(ISNUMBER(G761),H761-G761,"")</f>
        <v>-200</v>
      </c>
      <c r="L761" s="31" t="n">
        <f aca="false">IF(AND(ISNUMBER(G761),G761&gt;0),(H761-G761)/G761,"")</f>
        <v>-0.119047619047619</v>
      </c>
      <c r="M761" s="0" t="str">
        <f aca="false">INDEX('SOC Summary'!$L$3:$L$774,MATCH($A761,'SOC Summary'!$A$3:$A$774,0))</f>
        <v>Moderate</v>
      </c>
      <c r="X761" s="26" t="n">
        <f aca="false">_xlfn.RANK.AVG(D761,$D$5:$D$776,1)</f>
        <v>446</v>
      </c>
      <c r="Y761" s="26" t="n">
        <f aca="false">IF(L761="","",_xlfn.RANK.AVG(L761,$L$5:$L$776,1))</f>
        <v>52</v>
      </c>
    </row>
    <row r="762" customFormat="false" ht="15" hidden="false" customHeight="true" outlineLevel="0" collapsed="false">
      <c r="A762" s="0" t="s">
        <v>1539</v>
      </c>
      <c r="B762" s="0" t="str">
        <f aca="false">IFERROR(INDEX('BLS OEWS May2025'!$B$3:$B$1396,MATCH($A762,'BLS OEWS May2025'!$A$3:$A$1396,0)),"")</f>
        <v>Motion Picture Projectionists</v>
      </c>
      <c r="C762" s="0" t="str">
        <f aca="false">INDEX('SOC Summary'!$D$3:$D$774,MATCH($A762,'SOC Summary'!$A$3:$A$774,0))</f>
        <v>Services and other</v>
      </c>
      <c r="D762" s="27" t="n">
        <f aca="false">INDEX('SOC Summary'!$H$3:$H$774,MATCH($A762,'SOC Summary'!$A$3:$A$774,0))</f>
        <v>0.04</v>
      </c>
      <c r="E762" s="24" t="n">
        <v>1900</v>
      </c>
      <c r="F762" s="24" t="n">
        <v>2610</v>
      </c>
      <c r="G762" s="24" t="n">
        <v>1950</v>
      </c>
      <c r="H762" s="24" t="n">
        <f aca="false">INDEX('SOC Summary'!$K$3:$K$774,MATCH($A762,'SOC Summary'!$A$3:$A$774,0))</f>
        <v>1480</v>
      </c>
      <c r="I762" s="24" t="n">
        <f aca="false">IF(ISNUMBER(E762),H762-E762,"")</f>
        <v>-420</v>
      </c>
      <c r="J762" s="31" t="n">
        <f aca="false">IF(AND(ISNUMBER(E762),E762&gt;0),(H762-E762)/E762,"")</f>
        <v>-0.221052631578947</v>
      </c>
      <c r="K762" s="24" t="n">
        <f aca="false">IF(ISNUMBER(G762),H762-G762,"")</f>
        <v>-470</v>
      </c>
      <c r="L762" s="31" t="n">
        <f aca="false">IF(AND(ISNUMBER(G762),G762&gt;0),(H762-G762)/G762,"")</f>
        <v>-0.241025641025641</v>
      </c>
      <c r="M762" s="0" t="str">
        <f aca="false">INDEX('SOC Summary'!$L$3:$L$774,MATCH($A762,'SOC Summary'!$A$3:$A$774,0))</f>
        <v>Low</v>
      </c>
      <c r="X762" s="26" t="n">
        <f aca="false">_xlfn.RANK.AVG(D762,$D$5:$D$776,1)</f>
        <v>93</v>
      </c>
      <c r="Y762" s="26" t="n">
        <f aca="false">IF(L762="","",_xlfn.RANK.AVG(L762,$L$5:$L$776,1))</f>
        <v>10</v>
      </c>
    </row>
    <row r="763" customFormat="false" ht="15" hidden="false" customHeight="true" outlineLevel="0" collapsed="false">
      <c r="A763" s="0" t="s">
        <v>2323</v>
      </c>
      <c r="B763" s="0" t="str">
        <f aca="false">IFERROR(INDEX('BLS OEWS May2025'!$B$3:$B$1396,MATCH($A763,'BLS OEWS May2025'!$A$3:$A$1396,0)),"")</f>
        <v>Patternmakers, Metal and Plastic</v>
      </c>
      <c r="C763" s="0" t="str">
        <f aca="false">INDEX('SOC Summary'!$D$3:$D$774,MATCH($A763,'SOC Summary'!$A$3:$A$774,0))</f>
        <v>Production, construction and transportation</v>
      </c>
      <c r="D763" s="27" t="n">
        <f aca="false">INDEX('SOC Summary'!$H$3:$H$774,MATCH($A763,'SOC Summary'!$A$3:$A$774,0))</f>
        <v>0.04</v>
      </c>
      <c r="E763" s="24" t="n">
        <v>2230</v>
      </c>
      <c r="F763" s="24" t="n">
        <v>2150</v>
      </c>
      <c r="G763" s="24" t="n">
        <v>1570</v>
      </c>
      <c r="H763" s="24" t="n">
        <f aca="false">INDEX('SOC Summary'!$K$3:$K$774,MATCH($A763,'SOC Summary'!$A$3:$A$774,0))</f>
        <v>1470</v>
      </c>
      <c r="I763" s="24" t="n">
        <f aca="false">IF(ISNUMBER(E763),H763-E763,"")</f>
        <v>-760</v>
      </c>
      <c r="J763" s="31" t="n">
        <f aca="false">IF(AND(ISNUMBER(E763),E763&gt;0),(H763-E763)/E763,"")</f>
        <v>-0.340807174887892</v>
      </c>
      <c r="K763" s="24" t="n">
        <f aca="false">IF(ISNUMBER(G763),H763-G763,"")</f>
        <v>-100</v>
      </c>
      <c r="L763" s="31" t="n">
        <f aca="false">IF(AND(ISNUMBER(G763),G763&gt;0),(H763-G763)/G763,"")</f>
        <v>-0.0636942675159236</v>
      </c>
      <c r="M763" s="0" t="str">
        <f aca="false">INDEX('SOC Summary'!$L$3:$L$774,MATCH($A763,'SOC Summary'!$A$3:$A$774,0))</f>
        <v>Low</v>
      </c>
      <c r="X763" s="26" t="n">
        <f aca="false">_xlfn.RANK.AVG(D763,$D$5:$D$776,1)</f>
        <v>93</v>
      </c>
      <c r="Y763" s="26" t="n">
        <f aca="false">IF(L763="","",_xlfn.RANK.AVG(L763,$L$5:$L$776,1))</f>
        <v>136</v>
      </c>
    </row>
    <row r="764" customFormat="false" ht="15" hidden="false" customHeight="true" outlineLevel="0" collapsed="false">
      <c r="A764" s="0" t="s">
        <v>662</v>
      </c>
      <c r="B764" s="0" t="str">
        <f aca="false">IFERROR(INDEX('BLS OEWS May2025'!$B$3:$B$1396,MATCH($A764,'BLS OEWS May2025'!$A$3:$A$1396,0)),"")</f>
        <v>Geographers</v>
      </c>
      <c r="C764" s="0" t="str">
        <f aca="false">INDEX('SOC Summary'!$D$3:$D$774,MATCH($A764,'SOC Summary'!$A$3:$A$774,0))</f>
        <v>Life, physical, and social science</v>
      </c>
      <c r="D764" s="27" t="n">
        <f aca="false">INDEX('SOC Summary'!$H$3:$H$774,MATCH($A764,'SOC Summary'!$A$3:$A$774,0))</f>
        <v>0.38</v>
      </c>
      <c r="E764" s="24" t="n">
        <v>1360</v>
      </c>
      <c r="F764" s="24" t="n">
        <v>1460</v>
      </c>
      <c r="G764" s="24" t="n">
        <v>1380</v>
      </c>
      <c r="H764" s="24" t="n">
        <f aca="false">INDEX('SOC Summary'!$K$3:$K$774,MATCH($A764,'SOC Summary'!$A$3:$A$774,0))</f>
        <v>1400</v>
      </c>
      <c r="I764" s="24" t="n">
        <f aca="false">IF(ISNUMBER(E764),H764-E764,"")</f>
        <v>40</v>
      </c>
      <c r="J764" s="31" t="n">
        <f aca="false">IF(AND(ISNUMBER(E764),E764&gt;0),(H764-E764)/E764,"")</f>
        <v>0.0294117647058824</v>
      </c>
      <c r="K764" s="24" t="n">
        <f aca="false">IF(ISNUMBER(G764),H764-G764,"")</f>
        <v>20</v>
      </c>
      <c r="L764" s="31" t="n">
        <f aca="false">IF(AND(ISNUMBER(G764),G764&gt;0),(H764-G764)/G764,"")</f>
        <v>0.0144927536231884</v>
      </c>
      <c r="M764" s="0" t="str">
        <f aca="false">INDEX('SOC Summary'!$L$3:$L$774,MATCH($A764,'SOC Summary'!$A$3:$A$774,0))</f>
        <v>Elevated</v>
      </c>
      <c r="X764" s="26" t="n">
        <f aca="false">_xlfn.RANK.AVG(D764,$D$5:$D$776,1)</f>
        <v>492.5</v>
      </c>
      <c r="Y764" s="26" t="n">
        <f aca="false">IF(L764="","",_xlfn.RANK.AVG(L764,$L$5:$L$776,1))</f>
        <v>439</v>
      </c>
    </row>
    <row r="765" customFormat="false" ht="15" hidden="false" customHeight="true" outlineLevel="0" collapsed="false">
      <c r="A765" s="0" t="s">
        <v>2205</v>
      </c>
      <c r="B765" s="0" t="str">
        <f aca="false">IFERROR(INDEX('BLS OEWS May2025'!$B$3:$B$1396,MATCH($A765,'BLS OEWS May2025'!$A$3:$A$1396,0)),"")</f>
        <v>Watch and Clock Repairers</v>
      </c>
      <c r="C765" s="0" t="str">
        <f aca="false">INDEX('SOC Summary'!$D$3:$D$774,MATCH($A765,'SOC Summary'!$A$3:$A$774,0))</f>
        <v>Services and other</v>
      </c>
      <c r="D765" s="27" t="n">
        <f aca="false">INDEX('SOC Summary'!$H$3:$H$774,MATCH($A765,'SOC Summary'!$A$3:$A$774,0))</f>
        <v>0.16</v>
      </c>
      <c r="E765" s="24" t="n">
        <v>1880</v>
      </c>
      <c r="F765" s="24" t="n">
        <v>1880</v>
      </c>
      <c r="G765" s="24" t="n">
        <v>1300</v>
      </c>
      <c r="H765" s="24" t="n">
        <f aca="false">INDEX('SOC Summary'!$K$3:$K$774,MATCH($A765,'SOC Summary'!$A$3:$A$774,0))</f>
        <v>1310</v>
      </c>
      <c r="I765" s="24" t="n">
        <f aca="false">IF(ISNUMBER(E765),H765-E765,"")</f>
        <v>-570</v>
      </c>
      <c r="J765" s="31" t="n">
        <f aca="false">IF(AND(ISNUMBER(E765),E765&gt;0),(H765-E765)/E765,"")</f>
        <v>-0.303191489361702</v>
      </c>
      <c r="K765" s="24" t="n">
        <f aca="false">IF(ISNUMBER(G765),H765-G765,"")</f>
        <v>10</v>
      </c>
      <c r="L765" s="31" t="n">
        <f aca="false">IF(AND(ISNUMBER(G765),G765&gt;0),(H765-G765)/G765,"")</f>
        <v>0.00769230769230769</v>
      </c>
      <c r="M765" s="0" t="str">
        <f aca="false">INDEX('SOC Summary'!$L$3:$L$774,MATCH($A765,'SOC Summary'!$A$3:$A$774,0))</f>
        <v>Low</v>
      </c>
      <c r="X765" s="26" t="n">
        <f aca="false">_xlfn.RANK.AVG(D765,$D$5:$D$776,1)</f>
        <v>264</v>
      </c>
      <c r="Y765" s="26" t="n">
        <f aca="false">IF(L765="","",_xlfn.RANK.AVG(L765,$L$5:$L$776,1))</f>
        <v>398</v>
      </c>
    </row>
    <row r="766" customFormat="false" ht="15" hidden="false" customHeight="true" outlineLevel="0" collapsed="false">
      <c r="A766" s="0" t="s">
        <v>1203</v>
      </c>
      <c r="B766" s="0" t="str">
        <f aca="false">IFERROR(INDEX('BLS OEWS May2025'!$B$3:$B$1396,MATCH($A766,'BLS OEWS May2025'!$A$3:$A$1396,0)),"")</f>
        <v>Pediatric Surgeons</v>
      </c>
      <c r="C766" s="0" t="str">
        <f aca="false">INDEX('SOC Summary'!$D$3:$D$774,MATCH($A766,'SOC Summary'!$A$3:$A$774,0))</f>
        <v>Health care</v>
      </c>
      <c r="D766" s="27" t="n">
        <f aca="false">INDEX('SOC Summary'!$H$3:$H$774,MATCH($A766,'SOC Summary'!$A$3:$A$774,0))</f>
        <v>0.31</v>
      </c>
      <c r="E766" s="24" t="n">
        <v>780</v>
      </c>
      <c r="F766" s="24" t="n">
        <v>1180</v>
      </c>
      <c r="G766" s="24" t="n">
        <v>1050</v>
      </c>
      <c r="H766" s="24" t="n">
        <f aca="false">INDEX('SOC Summary'!$K$3:$K$774,MATCH($A766,'SOC Summary'!$A$3:$A$774,0))</f>
        <v>1190</v>
      </c>
      <c r="I766" s="24" t="n">
        <f aca="false">IF(ISNUMBER(E766),H766-E766,"")</f>
        <v>410</v>
      </c>
      <c r="J766" s="31" t="n">
        <f aca="false">IF(AND(ISNUMBER(E766),E766&gt;0),(H766-E766)/E766,"")</f>
        <v>0.525641025641026</v>
      </c>
      <c r="K766" s="24" t="n">
        <f aca="false">IF(ISNUMBER(G766),H766-G766,"")</f>
        <v>140</v>
      </c>
      <c r="L766" s="31" t="n">
        <f aca="false">IF(AND(ISNUMBER(G766),G766&gt;0),(H766-G766)/G766,"")</f>
        <v>0.133333333333333</v>
      </c>
      <c r="M766" s="0" t="str">
        <f aca="false">INDEX('SOC Summary'!$L$3:$L$774,MATCH($A766,'SOC Summary'!$A$3:$A$774,0))</f>
        <v>Moderate</v>
      </c>
      <c r="X766" s="26" t="n">
        <f aca="false">_xlfn.RANK.AVG(D766,$D$5:$D$776,1)</f>
        <v>426.5</v>
      </c>
      <c r="Y766" s="26" t="n">
        <f aca="false">IF(L766="","",_xlfn.RANK.AVG(L766,$L$5:$L$776,1))</f>
        <v>739</v>
      </c>
    </row>
    <row r="767" customFormat="false" ht="15" hidden="false" customHeight="true" outlineLevel="0" collapsed="false">
      <c r="A767" s="0" t="s">
        <v>1946</v>
      </c>
      <c r="B767" s="0" t="str">
        <f aca="false">IFERROR(INDEX('BLS OEWS May2025'!$B$3:$B$1396,MATCH($A767,'BLS OEWS May2025'!$A$3:$A$1396,0)),"")</f>
        <v>Terrazzo Workers and Finishers</v>
      </c>
      <c r="C767" s="0" t="str">
        <f aca="false">INDEX('SOC Summary'!$D$3:$D$774,MATCH($A767,'SOC Summary'!$A$3:$A$774,0))</f>
        <v>Production, construction and transportation</v>
      </c>
      <c r="D767" s="27" t="n">
        <f aca="false">INDEX('SOC Summary'!$H$3:$H$774,MATCH($A767,'SOC Summary'!$A$3:$A$774,0))</f>
        <v>0</v>
      </c>
      <c r="E767" s="24" t="n">
        <v>1460</v>
      </c>
      <c r="F767" s="24" t="n">
        <v>1460</v>
      </c>
      <c r="G767" s="24" t="n">
        <v>1450</v>
      </c>
      <c r="H767" s="24" t="n">
        <f aca="false">INDEX('SOC Summary'!$K$3:$K$774,MATCH($A767,'SOC Summary'!$A$3:$A$774,0))</f>
        <v>1180</v>
      </c>
      <c r="I767" s="24" t="n">
        <f aca="false">IF(ISNUMBER(E767),H767-E767,"")</f>
        <v>-280</v>
      </c>
      <c r="J767" s="31" t="n">
        <f aca="false">IF(AND(ISNUMBER(E767),E767&gt;0),(H767-E767)/E767,"")</f>
        <v>-0.191780821917808</v>
      </c>
      <c r="K767" s="24" t="n">
        <f aca="false">IF(ISNUMBER(G767),H767-G767,"")</f>
        <v>-270</v>
      </c>
      <c r="L767" s="31" t="n">
        <f aca="false">IF(AND(ISNUMBER(G767),G767&gt;0),(H767-G767)/G767,"")</f>
        <v>-0.186206896551724</v>
      </c>
      <c r="M767" s="0" t="str">
        <f aca="false">INDEX('SOC Summary'!$L$3:$L$774,MATCH($A767,'SOC Summary'!$A$3:$A$774,0))</f>
        <v>Low</v>
      </c>
      <c r="X767" s="26" t="n">
        <f aca="false">_xlfn.RANK.AVG(D767,$D$5:$D$776,1)</f>
        <v>28.5</v>
      </c>
      <c r="Y767" s="26" t="n">
        <f aca="false">IF(L767="","",_xlfn.RANK.AVG(L767,$L$5:$L$776,1))</f>
        <v>20</v>
      </c>
    </row>
    <row r="768" customFormat="false" ht="15" hidden="false" customHeight="true" outlineLevel="0" collapsed="false">
      <c r="A768" s="0" t="s">
        <v>1432</v>
      </c>
      <c r="B768" s="0" t="str">
        <f aca="false">IFERROR(INDEX('BLS OEWS May2025'!$B$3:$B$1396,MATCH($A768,'BLS OEWS May2025'!$A$3:$A$1396,0)),"")</f>
        <v>Cooks, Private Household</v>
      </c>
      <c r="C768" s="0" t="str">
        <f aca="false">INDEX('SOC Summary'!$D$3:$D$774,MATCH($A768,'SOC Summary'!$A$3:$A$774,0))</f>
        <v>Services and other</v>
      </c>
      <c r="D768" s="27" t="n">
        <f aca="false">INDEX('SOC Summary'!$H$3:$H$774,MATCH($A768,'SOC Summary'!$A$3:$A$774,0))</f>
        <v>0.32</v>
      </c>
      <c r="E768" s="24" t="n">
        <v>610</v>
      </c>
      <c r="F768" s="24" t="n">
        <v>740</v>
      </c>
      <c r="G768" s="24" t="n">
        <v>900</v>
      </c>
      <c r="H768" s="24" t="n">
        <f aca="false">INDEX('SOC Summary'!$K$3:$K$774,MATCH($A768,'SOC Summary'!$A$3:$A$774,0))</f>
        <v>1100</v>
      </c>
      <c r="I768" s="24" t="n">
        <f aca="false">IF(ISNUMBER(E768),H768-E768,"")</f>
        <v>490</v>
      </c>
      <c r="J768" s="31" t="n">
        <f aca="false">IF(AND(ISNUMBER(E768),E768&gt;0),(H768-E768)/E768,"")</f>
        <v>0.80327868852459</v>
      </c>
      <c r="K768" s="24" t="n">
        <f aca="false">IF(ISNUMBER(G768),H768-G768,"")</f>
        <v>200</v>
      </c>
      <c r="L768" s="31" t="n">
        <f aca="false">IF(AND(ISNUMBER(G768),G768&gt;0),(H768-G768)/G768,"")</f>
        <v>0.222222222222222</v>
      </c>
      <c r="M768" s="0" t="str">
        <f aca="false">INDEX('SOC Summary'!$L$3:$L$774,MATCH($A768,'SOC Summary'!$A$3:$A$774,0))</f>
        <v>Moderate</v>
      </c>
      <c r="X768" s="26" t="n">
        <f aca="false">_xlfn.RANK.AVG(D768,$D$5:$D$776,1)</f>
        <v>436</v>
      </c>
      <c r="Y768" s="26" t="n">
        <f aca="false">IF(L768="","",_xlfn.RANK.AVG(L768,$L$5:$L$776,1))</f>
        <v>763.5</v>
      </c>
    </row>
    <row r="769" customFormat="false" ht="15" hidden="false" customHeight="true" outlineLevel="0" collapsed="false">
      <c r="A769" s="0" t="s">
        <v>2189</v>
      </c>
      <c r="B769" s="0" t="str">
        <f aca="false">IFERROR(INDEX('BLS OEWS May2025'!$B$3:$B$1396,MATCH($A769,'BLS OEWS May2025'!$A$3:$A$1396,0)),"")</f>
        <v>Refractory Materials Repairers, Except Brickmasons</v>
      </c>
      <c r="C769" s="0" t="str">
        <f aca="false">INDEX('SOC Summary'!$D$3:$D$774,MATCH($A769,'SOC Summary'!$A$3:$A$774,0))</f>
        <v>Services and other</v>
      </c>
      <c r="D769" s="27" t="n">
        <f aca="false">INDEX('SOC Summary'!$H$3:$H$774,MATCH($A769,'SOC Summary'!$A$3:$A$774,0))</f>
        <v>0</v>
      </c>
      <c r="E769" s="24" t="n">
        <v>580</v>
      </c>
      <c r="F769" s="24" t="n">
        <v>540</v>
      </c>
      <c r="G769" s="24" t="n">
        <v>1100</v>
      </c>
      <c r="H769" s="24" t="n">
        <f aca="false">INDEX('SOC Summary'!$K$3:$K$774,MATCH($A769,'SOC Summary'!$A$3:$A$774,0))</f>
        <v>1080</v>
      </c>
      <c r="I769" s="24" t="n">
        <f aca="false">IF(ISNUMBER(E769),H769-E769,"")</f>
        <v>500</v>
      </c>
      <c r="J769" s="31" t="n">
        <f aca="false">IF(AND(ISNUMBER(E769),E769&gt;0),(H769-E769)/E769,"")</f>
        <v>0.862068965517241</v>
      </c>
      <c r="K769" s="24" t="n">
        <f aca="false">IF(ISNUMBER(G769),H769-G769,"")</f>
        <v>-20</v>
      </c>
      <c r="L769" s="31" t="n">
        <f aca="false">IF(AND(ISNUMBER(G769),G769&gt;0),(H769-G769)/G769,"")</f>
        <v>-0.0181818181818182</v>
      </c>
      <c r="M769" s="0" t="str">
        <f aca="false">INDEX('SOC Summary'!$L$3:$L$774,MATCH($A769,'SOC Summary'!$A$3:$A$774,0))</f>
        <v>Low</v>
      </c>
      <c r="X769" s="26" t="n">
        <f aca="false">_xlfn.RANK.AVG(D769,$D$5:$D$776,1)</f>
        <v>28.5</v>
      </c>
      <c r="Y769" s="26" t="n">
        <f aca="false">IF(L769="","",_xlfn.RANK.AVG(L769,$L$5:$L$776,1))</f>
        <v>291</v>
      </c>
    </row>
    <row r="770" customFormat="false" ht="15" hidden="false" customHeight="true" outlineLevel="0" collapsed="false">
      <c r="A770" s="0" t="s">
        <v>2666</v>
      </c>
      <c r="B770" s="0" t="str">
        <f aca="false">IFERROR(INDEX('BLS OEWS May2025'!$B$3:$B$1396,MATCH($A770,'BLS OEWS May2025'!$A$3:$A$1396,0)),"")</f>
        <v>Dredge Operators</v>
      </c>
      <c r="C770" s="0" t="str">
        <f aca="false">INDEX('SOC Summary'!$D$3:$D$774,MATCH($A770,'SOC Summary'!$A$3:$A$774,0))</f>
        <v>Production, construction and transportation</v>
      </c>
      <c r="D770" s="27" t="n">
        <f aca="false">INDEX('SOC Summary'!$H$3:$H$774,MATCH($A770,'SOC Summary'!$A$3:$A$774,0))</f>
        <v>0</v>
      </c>
      <c r="E770" s="24" t="n">
        <v>940</v>
      </c>
      <c r="F770" s="24" t="n">
        <v>940</v>
      </c>
      <c r="G770" s="24" t="n">
        <v>1030</v>
      </c>
      <c r="H770" s="24" t="n">
        <f aca="false">INDEX('SOC Summary'!$K$3:$K$774,MATCH($A770,'SOC Summary'!$A$3:$A$774,0))</f>
        <v>1040</v>
      </c>
      <c r="I770" s="24" t="n">
        <f aca="false">IF(ISNUMBER(E770),H770-E770,"")</f>
        <v>100</v>
      </c>
      <c r="J770" s="31" t="n">
        <f aca="false">IF(AND(ISNUMBER(E770),E770&gt;0),(H770-E770)/E770,"")</f>
        <v>0.106382978723404</v>
      </c>
      <c r="K770" s="24" t="n">
        <f aca="false">IF(ISNUMBER(G770),H770-G770,"")</f>
        <v>10</v>
      </c>
      <c r="L770" s="31" t="n">
        <f aca="false">IF(AND(ISNUMBER(G770),G770&gt;0),(H770-G770)/G770,"")</f>
        <v>0.00970873786407767</v>
      </c>
      <c r="M770" s="0" t="str">
        <f aca="false">INDEX('SOC Summary'!$L$3:$L$774,MATCH($A770,'SOC Summary'!$A$3:$A$774,0))</f>
        <v>Low</v>
      </c>
      <c r="X770" s="26" t="n">
        <f aca="false">_xlfn.RANK.AVG(D770,$D$5:$D$776,1)</f>
        <v>28.5</v>
      </c>
      <c r="Y770" s="26" t="n">
        <f aca="false">IF(L770="","",_xlfn.RANK.AVG(L770,$L$5:$L$776,1))</f>
        <v>411</v>
      </c>
    </row>
    <row r="771" customFormat="false" ht="15" hidden="false" customHeight="true" outlineLevel="0" collapsed="false">
      <c r="A771" s="0" t="s">
        <v>1114</v>
      </c>
      <c r="B771" s="0" t="str">
        <f aca="false">IFERROR(INDEX('BLS OEWS May2025'!$B$3:$B$1396,MATCH($A771,'BLS OEWS May2025'!$A$3:$A$1396,0)),"")</f>
        <v>Prosthodontists</v>
      </c>
      <c r="C771" s="0" t="str">
        <f aca="false">INDEX('SOC Summary'!$D$3:$D$774,MATCH($A771,'SOC Summary'!$A$3:$A$774,0))</f>
        <v>Health care</v>
      </c>
      <c r="D771" s="27" t="n">
        <f aca="false">INDEX('SOC Summary'!$H$3:$H$774,MATCH($A771,'SOC Summary'!$A$3:$A$774,0))</f>
        <v>0</v>
      </c>
      <c r="E771" s="24"/>
      <c r="F771" s="24" t="n">
        <v>570</v>
      </c>
      <c r="G771" s="24" t="n">
        <v>760</v>
      </c>
      <c r="H771" s="24" t="n">
        <f aca="false">INDEX('SOC Summary'!$K$3:$K$774,MATCH($A771,'SOC Summary'!$A$3:$A$774,0))</f>
        <v>870</v>
      </c>
      <c r="I771" s="24" t="str">
        <f aca="false">IF(ISNUMBER(E771),H771-E771,"")</f>
        <v/>
      </c>
      <c r="J771" s="31" t="str">
        <f aca="false">IF(AND(ISNUMBER(E771),E771&gt;0),(H771-E771)/E771,"")</f>
        <v/>
      </c>
      <c r="K771" s="24" t="n">
        <f aca="false">IF(ISNUMBER(G771),H771-G771,"")</f>
        <v>110</v>
      </c>
      <c r="L771" s="31" t="n">
        <f aca="false">IF(AND(ISNUMBER(G771),G771&gt;0),(H771-G771)/G771,"")</f>
        <v>0.144736842105263</v>
      </c>
      <c r="M771" s="0" t="str">
        <f aca="false">INDEX('SOC Summary'!$L$3:$L$774,MATCH($A771,'SOC Summary'!$A$3:$A$774,0))</f>
        <v>Low</v>
      </c>
      <c r="X771" s="26" t="n">
        <f aca="false">_xlfn.RANK.AVG(D771,$D$5:$D$776,1)</f>
        <v>28.5</v>
      </c>
      <c r="Y771" s="26" t="n">
        <f aca="false">IF(L771="","",_xlfn.RANK.AVG(L771,$L$5:$L$776,1))</f>
        <v>744</v>
      </c>
    </row>
    <row r="772" customFormat="false" ht="15" hidden="false" customHeight="true" outlineLevel="0" collapsed="false">
      <c r="A772" s="0" t="s">
        <v>644</v>
      </c>
      <c r="B772" s="0" t="str">
        <f aca="false">IFERROR(INDEX('BLS OEWS May2025'!$B$3:$B$1396,MATCH($A772,'BLS OEWS May2025'!$A$3:$A$1396,0)),"")</f>
        <v>Industrial-Organizational Psychologists</v>
      </c>
      <c r="C772" s="0" t="str">
        <f aca="false">INDEX('SOC Summary'!$D$3:$D$774,MATCH($A772,'SOC Summary'!$A$3:$A$774,0))</f>
        <v>Life, physical, and social science</v>
      </c>
      <c r="D772" s="27" t="n">
        <f aca="false">INDEX('SOC Summary'!$H$3:$H$774,MATCH($A772,'SOC Summary'!$A$3:$A$774,0))</f>
        <v>0.51</v>
      </c>
      <c r="E772" s="24" t="n">
        <v>1280</v>
      </c>
      <c r="F772" s="24" t="n">
        <v>1030</v>
      </c>
      <c r="G772" s="24" t="n">
        <v>1050</v>
      </c>
      <c r="H772" s="24" t="n">
        <f aca="false">INDEX('SOC Summary'!$K$3:$K$774,MATCH($A772,'SOC Summary'!$A$3:$A$774,0))</f>
        <v>790</v>
      </c>
      <c r="I772" s="24" t="n">
        <f aca="false">IF(ISNUMBER(E772),H772-E772,"")</f>
        <v>-490</v>
      </c>
      <c r="J772" s="31" t="n">
        <f aca="false">IF(AND(ISNUMBER(E772),E772&gt;0),(H772-E772)/E772,"")</f>
        <v>-0.3828125</v>
      </c>
      <c r="K772" s="24" t="n">
        <f aca="false">IF(ISNUMBER(G772),H772-G772,"")</f>
        <v>-260</v>
      </c>
      <c r="L772" s="31" t="n">
        <f aca="false">IF(AND(ISNUMBER(G772),G772&gt;0),(H772-G772)/G772,"")</f>
        <v>-0.247619047619048</v>
      </c>
      <c r="M772" s="0" t="str">
        <f aca="false">INDEX('SOC Summary'!$L$3:$L$774,MATCH($A772,'SOC Summary'!$A$3:$A$774,0))</f>
        <v>High</v>
      </c>
      <c r="X772" s="26" t="n">
        <f aca="false">_xlfn.RANK.AVG(D772,$D$5:$D$776,1)</f>
        <v>661.5</v>
      </c>
      <c r="Y772" s="26" t="n">
        <f aca="false">IF(L772="","",_xlfn.RANK.AVG(L772,$L$5:$L$776,1))</f>
        <v>8</v>
      </c>
    </row>
    <row r="773" customFormat="false" ht="15" hidden="false" customHeight="true" outlineLevel="0" collapsed="false">
      <c r="A773" s="0" t="s">
        <v>319</v>
      </c>
      <c r="B773" s="0" t="str">
        <f aca="false">IFERROR(INDEX('BLS OEWS May2025'!$B$3:$B$1396,MATCH($A773,'BLS OEWS May2025'!$A$3:$A$1396,0)),"")</f>
        <v>Farm Labor Contractors</v>
      </c>
      <c r="C773" s="0" t="str">
        <f aca="false">INDEX('SOC Summary'!$D$3:$D$774,MATCH($A773,'SOC Summary'!$A$3:$A$774,0))</f>
        <v>Business and finance</v>
      </c>
      <c r="D773" s="27" t="n">
        <f aca="false">INDEX('SOC Summary'!$H$3:$H$774,MATCH($A773,'SOC Summary'!$A$3:$A$774,0))</f>
        <v>0.13</v>
      </c>
      <c r="E773" s="24" t="n">
        <v>550</v>
      </c>
      <c r="F773" s="24" t="n">
        <v>460</v>
      </c>
      <c r="G773" s="24" t="n">
        <v>410</v>
      </c>
      <c r="H773" s="24" t="n">
        <f aca="false">INDEX('SOC Summary'!$K$3:$K$774,MATCH($A773,'SOC Summary'!$A$3:$A$774,0))</f>
        <v>310</v>
      </c>
      <c r="I773" s="24" t="n">
        <f aca="false">IF(ISNUMBER(E773),H773-E773,"")</f>
        <v>-240</v>
      </c>
      <c r="J773" s="31" t="n">
        <f aca="false">IF(AND(ISNUMBER(E773),E773&gt;0),(H773-E773)/E773,"")</f>
        <v>-0.436363636363636</v>
      </c>
      <c r="K773" s="24" t="n">
        <f aca="false">IF(ISNUMBER(G773),H773-G773,"")</f>
        <v>-100</v>
      </c>
      <c r="L773" s="31" t="n">
        <f aca="false">IF(AND(ISNUMBER(G773),G773&gt;0),(H773-G773)/G773,"")</f>
        <v>-0.24390243902439</v>
      </c>
      <c r="M773" s="0" t="str">
        <f aca="false">INDEX('SOC Summary'!$L$3:$L$774,MATCH($A773,'SOC Summary'!$A$3:$A$774,0))</f>
        <v>Low</v>
      </c>
      <c r="X773" s="26" t="n">
        <f aca="false">_xlfn.RANK.AVG(D773,$D$5:$D$776,1)</f>
        <v>223.5</v>
      </c>
      <c r="Y773" s="26" t="n">
        <f aca="false">IF(L773="","",_xlfn.RANK.AVG(L773,$L$5:$L$776,1))</f>
        <v>9</v>
      </c>
    </row>
    <row r="774" customFormat="false" ht="15" hidden="false" customHeight="true" outlineLevel="0" collapsed="false">
      <c r="A774" s="0" t="s">
        <v>2417</v>
      </c>
      <c r="B774" s="0" t="str">
        <f aca="false">IFERROR(INDEX('BLS OEWS May2025'!$B$3:$B$1396,MATCH($A774,'BLS OEWS May2025'!$A$3:$A$1396,0)),"")</f>
        <v>Model Makers, Wood</v>
      </c>
      <c r="C774" s="0" t="str">
        <f aca="false">INDEX('SOC Summary'!$D$3:$D$774,MATCH($A774,'SOC Summary'!$A$3:$A$774,0))</f>
        <v>Production, construction and transportation</v>
      </c>
      <c r="D774" s="27" t="n">
        <f aca="false">INDEX('SOC Summary'!$H$3:$H$774,MATCH($A774,'SOC Summary'!$A$3:$A$774,0))</f>
        <v>0.1</v>
      </c>
      <c r="E774" s="24" t="n">
        <v>720</v>
      </c>
      <c r="F774" s="24" t="n">
        <v>590</v>
      </c>
      <c r="G774" s="24" t="n">
        <v>360</v>
      </c>
      <c r="H774" s="24" t="n">
        <f aca="false">INDEX('SOC Summary'!$K$3:$K$774,MATCH($A774,'SOC Summary'!$A$3:$A$774,0))</f>
        <v>280</v>
      </c>
      <c r="I774" s="24" t="n">
        <f aca="false">IF(ISNUMBER(E774),H774-E774,"")</f>
        <v>-440</v>
      </c>
      <c r="J774" s="31" t="n">
        <f aca="false">IF(AND(ISNUMBER(E774),E774&gt;0),(H774-E774)/E774,"")</f>
        <v>-0.611111111111111</v>
      </c>
      <c r="K774" s="24" t="n">
        <f aca="false">IF(ISNUMBER(G774),H774-G774,"")</f>
        <v>-80</v>
      </c>
      <c r="L774" s="31" t="n">
        <f aca="false">IF(AND(ISNUMBER(G774),G774&gt;0),(H774-G774)/G774,"")</f>
        <v>-0.222222222222222</v>
      </c>
      <c r="M774" s="0" t="str">
        <f aca="false">INDEX('SOC Summary'!$L$3:$L$774,MATCH($A774,'SOC Summary'!$A$3:$A$774,0))</f>
        <v>Low</v>
      </c>
      <c r="X774" s="26" t="n">
        <f aca="false">_xlfn.RANK.AVG(D774,$D$5:$D$776,1)</f>
        <v>173.5</v>
      </c>
      <c r="Y774" s="26" t="n">
        <f aca="false">IF(L774="","",_xlfn.RANK.AVG(L774,$L$5:$L$776,1))</f>
        <v>14</v>
      </c>
    </row>
    <row r="775" customFormat="false" ht="15" hidden="false" customHeight="true" outlineLevel="0" collapsed="false">
      <c r="A775" s="0" t="s">
        <v>2262</v>
      </c>
      <c r="B775" s="0" t="str">
        <f aca="false">IFERROR(INDEX('BLS OEWS May2025'!$B$3:$B$1396,MATCH($A775,'BLS OEWS May2025'!$A$3:$A$1396,0)),"")</f>
        <v>Timing Device Assemblers and Adjusters</v>
      </c>
      <c r="C775" s="0" t="str">
        <f aca="false">INDEX('SOC Summary'!$D$3:$D$774,MATCH($A775,'SOC Summary'!$A$3:$A$774,0))</f>
        <v>Production, construction and transportation</v>
      </c>
      <c r="D775" s="27" t="n">
        <f aca="false">INDEX('SOC Summary'!$H$3:$H$774,MATCH($A775,'SOC Summary'!$A$3:$A$774,0))</f>
        <v>0.03</v>
      </c>
      <c r="E775" s="24" t="n">
        <v>370</v>
      </c>
      <c r="F775" s="24" t="n">
        <v>400</v>
      </c>
      <c r="G775" s="24" t="n">
        <v>230</v>
      </c>
      <c r="H775" s="24" t="n">
        <f aca="false">INDEX('SOC Summary'!$K$3:$K$774,MATCH($A775,'SOC Summary'!$A$3:$A$774,0))</f>
        <v>250</v>
      </c>
      <c r="I775" s="24" t="n">
        <f aca="false">IF(ISNUMBER(E775),H775-E775,"")</f>
        <v>-120</v>
      </c>
      <c r="J775" s="31" t="n">
        <f aca="false">IF(AND(ISNUMBER(E775),E775&gt;0),(H775-E775)/E775,"")</f>
        <v>-0.324324324324324</v>
      </c>
      <c r="K775" s="24" t="n">
        <f aca="false">IF(ISNUMBER(G775),H775-G775,"")</f>
        <v>20</v>
      </c>
      <c r="L775" s="31" t="n">
        <f aca="false">IF(AND(ISNUMBER(G775),G775&gt;0),(H775-G775)/G775,"")</f>
        <v>0.0869565217391304</v>
      </c>
      <c r="M775" s="0" t="str">
        <f aca="false">INDEX('SOC Summary'!$L$3:$L$774,MATCH($A775,'SOC Summary'!$A$3:$A$774,0))</f>
        <v>Low</v>
      </c>
      <c r="X775" s="26" t="n">
        <f aca="false">_xlfn.RANK.AVG(D775,$D$5:$D$776,1)</f>
        <v>78</v>
      </c>
      <c r="Y775" s="26" t="n">
        <f aca="false">IF(L775="","",_xlfn.RANK.AVG(L775,$L$5:$L$776,1))</f>
        <v>698</v>
      </c>
    </row>
    <row r="776" customFormat="false" ht="15" hidden="false" customHeight="true" outlineLevel="0" collapsed="false">
      <c r="A776" s="0" t="s">
        <v>2419</v>
      </c>
      <c r="B776" s="0" t="str">
        <f aca="false">IFERROR(INDEX('BLS OEWS May2025'!$B$3:$B$1396,MATCH($A776,'BLS OEWS May2025'!$A$3:$A$1396,0)),"")</f>
        <v>Patternmakers, Wood</v>
      </c>
      <c r="C776" s="0" t="str">
        <f aca="false">INDEX('SOC Summary'!$D$3:$D$774,MATCH($A776,'SOC Summary'!$A$3:$A$774,0))</f>
        <v>Production, construction and transportation</v>
      </c>
      <c r="D776" s="27" t="n">
        <f aca="false">INDEX('SOC Summary'!$H$3:$H$774,MATCH($A776,'SOC Summary'!$A$3:$A$774,0))</f>
        <v>0.14</v>
      </c>
      <c r="E776" s="24" t="n">
        <v>330</v>
      </c>
      <c r="F776" s="24" t="n">
        <v>260</v>
      </c>
      <c r="G776" s="24" t="n">
        <v>180</v>
      </c>
      <c r="H776" s="24" t="n">
        <f aca="false">INDEX('SOC Summary'!$K$3:$K$774,MATCH($A776,'SOC Summary'!$A$3:$A$774,0))</f>
        <v>220</v>
      </c>
      <c r="I776" s="24" t="n">
        <f aca="false">IF(ISNUMBER(E776),H776-E776,"")</f>
        <v>-110</v>
      </c>
      <c r="J776" s="31" t="n">
        <f aca="false">IF(AND(ISNUMBER(E776),E776&gt;0),(H776-E776)/E776,"")</f>
        <v>-0.333333333333333</v>
      </c>
      <c r="K776" s="24" t="n">
        <f aca="false">IF(ISNUMBER(G776),H776-G776,"")</f>
        <v>40</v>
      </c>
      <c r="L776" s="31" t="n">
        <f aca="false">IF(AND(ISNUMBER(G776),G776&gt;0),(H776-G776)/G776,"")</f>
        <v>0.222222222222222</v>
      </c>
      <c r="M776" s="0" t="str">
        <f aca="false">INDEX('SOC Summary'!$L$3:$L$774,MATCH($A776,'SOC Summary'!$A$3:$A$774,0))</f>
        <v>Low</v>
      </c>
      <c r="X776" s="26" t="n">
        <f aca="false">_xlfn.RANK.AVG(D776,$D$5:$D$776,1)</f>
        <v>237</v>
      </c>
      <c r="Y776" s="26" t="n">
        <f aca="false">IF(L776="","",_xlfn.RANK.AVG(L776,$L$5:$L$776,1))</f>
        <v>763.5</v>
      </c>
    </row>
  </sheetData>
  <autoFilter ref="A4:M776">
    <sortState ref="A5:M776">
      <sortCondition ref="D5:D776" descending="1" customList=""/>
    </sortState>
  </autoFilter>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29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J7" activeCellId="0" sqref="J7"/>
    </sheetView>
  </sheetViews>
  <sheetFormatPr defaultColWidth="8.71484375" defaultRowHeight="15" zeroHeight="false" outlineLevelRow="0" outlineLevelCol="0"/>
  <cols>
    <col collapsed="false" customWidth="true" hidden="false" outlineLevel="0" max="1" min="1" style="0" width="14"/>
    <col collapsed="false" customWidth="true" hidden="false" outlineLevel="0" max="2" min="2" style="0" width="70.86"/>
    <col collapsed="false" customWidth="true" hidden="false" outlineLevel="0" max="3" min="3" style="0" width="26"/>
    <col collapsed="false" customWidth="true" hidden="false" outlineLevel="0" max="9" min="4" style="0" width="14"/>
    <col collapsed="false" customWidth="true" hidden="false" outlineLevel="0" max="10" min="10" style="0" width="16"/>
    <col collapsed="false" customWidth="true" hidden="false" outlineLevel="0" max="11" min="11" style="0" width="14"/>
    <col collapsed="false" customWidth="true" hidden="false" outlineLevel="0" max="12" min="12" style="0" width="16"/>
    <col collapsed="false" customWidth="true" hidden="false" outlineLevel="0" max="13" min="13" style="0" width="14"/>
    <col collapsed="false" customWidth="true" hidden="false" outlineLevel="0" max="20" min="14" style="0" width="6"/>
    <col collapsed="false" customWidth="true" hidden="false" outlineLevel="0" max="21" min="21" style="0" width="14"/>
    <col collapsed="false" customWidth="true" hidden="false" outlineLevel="0" max="24" min="22" style="0" width="12"/>
    <col collapsed="false" customWidth="true" hidden="false" outlineLevel="0" max="25" min="25" style="0" width="8"/>
  </cols>
  <sheetData>
    <row r="1" customFormat="false" ht="17.25" hidden="false" customHeight="true" outlineLevel="0" collapsed="false">
      <c r="A1" s="2" t="s">
        <v>4589</v>
      </c>
    </row>
    <row r="2" customFormat="false" ht="27.75" hidden="false" customHeight="true" outlineLevel="0" collapsed="false">
      <c r="A2" s="39" t="s">
        <v>4590</v>
      </c>
      <c r="E2" s="3" t="s">
        <v>4591</v>
      </c>
      <c r="V2" s="40"/>
    </row>
    <row r="4" customFormat="false" ht="27.75" hidden="false" customHeight="true" outlineLevel="0" collapsed="false">
      <c r="A4" s="4" t="s">
        <v>4474</v>
      </c>
      <c r="B4" s="4" t="s">
        <v>4592</v>
      </c>
      <c r="C4" s="4" t="s">
        <v>2707</v>
      </c>
      <c r="D4" s="4" t="s">
        <v>4480</v>
      </c>
      <c r="E4" s="4" t="s">
        <v>4593</v>
      </c>
      <c r="F4" s="4" t="s">
        <v>4594</v>
      </c>
      <c r="G4" s="4" t="s">
        <v>4595</v>
      </c>
      <c r="H4" s="4" t="s">
        <v>4596</v>
      </c>
      <c r="I4" s="4" t="s">
        <v>4597</v>
      </c>
      <c r="J4" s="4" t="s">
        <v>4598</v>
      </c>
      <c r="K4" s="4" t="s">
        <v>4599</v>
      </c>
      <c r="L4" s="4" t="s">
        <v>4600</v>
      </c>
      <c r="M4" s="4" t="s">
        <v>4484</v>
      </c>
      <c r="U4" s="26" t="s">
        <v>4601</v>
      </c>
      <c r="V4" s="4"/>
      <c r="W4" s="4" t="s">
        <v>4602</v>
      </c>
      <c r="X4" s="4"/>
      <c r="Y4" s="4"/>
    </row>
    <row r="5" customFormat="false" ht="15" hidden="false" customHeight="true" outlineLevel="0" collapsed="false">
      <c r="A5" s="0" t="s">
        <v>1743</v>
      </c>
      <c r="B5" s="0" t="str">
        <f aca="false">IFERROR(INDEX('BLS OEWS May2025'!$B$3:$B$1396,MATCH($A5,'BLS OEWS May2025'!$A$3:$A$1396,0)),"")</f>
        <v>Correspondence Clerks</v>
      </c>
      <c r="C5" s="0" t="str">
        <f aca="false">INDEX('SOC Summary'!$D$3:$D$774,MATCH($A5,'SOC Summary'!$A$3:$A$774,0))</f>
        <v>Office support</v>
      </c>
      <c r="D5" s="27" t="n">
        <f aca="false">INDEX('SOC Summary'!$H$3:$H$774,MATCH($A5,'SOC Summary'!$A$3:$A$774,0))</f>
        <v>0.86</v>
      </c>
      <c r="E5" s="24" t="n">
        <v>4970</v>
      </c>
      <c r="F5" s="24" t="n">
        <v>4650</v>
      </c>
      <c r="G5" s="24" t="n">
        <v>6260</v>
      </c>
      <c r="H5" s="24" t="n">
        <f aca="false">INDEX('SOC Summary'!$K$3:$K$774,MATCH($A5,'SOC Summary'!$A$3:$A$774,0))</f>
        <v>4290</v>
      </c>
      <c r="I5" s="24" t="n">
        <f aca="false">IF(ISNUMBER(E5),H5-E5,"")</f>
        <v>-680</v>
      </c>
      <c r="J5" s="31" t="n">
        <f aca="false">IF(AND(ISNUMBER(E5),E5&gt;0),(H5-E5)/E5,"")</f>
        <v>-0.13682092555332</v>
      </c>
      <c r="K5" s="24" t="n">
        <f aca="false">IF(ISNUMBER(G5),H5-G5,"")</f>
        <v>-1970</v>
      </c>
      <c r="L5" s="31" t="n">
        <f aca="false">IF(AND(ISNUMBER(G5),G5&gt;0),(H5-G5)/G5,"")</f>
        <v>-0.314696485623003</v>
      </c>
      <c r="M5" s="0" t="str">
        <f aca="false">INDEX('SOC Summary'!$L$3:$L$774,MATCH($A5,'SOC Summary'!$A$3:$A$774,0))</f>
        <v>High</v>
      </c>
      <c r="X5" s="26" t="n">
        <f aca="false">_xlfn.RANK.AVG(D5,$D$5:$D$292,1)</f>
        <v>288</v>
      </c>
      <c r="Y5" s="26" t="n">
        <f aca="false">IF(L5="","",_xlfn.RANK.AVG(L5,$L$5:$L$292,1))</f>
        <v>1</v>
      </c>
    </row>
    <row r="6" customFormat="false" ht="15" hidden="false" customHeight="true" outlineLevel="0" collapsed="false">
      <c r="A6" s="0" t="s">
        <v>1746</v>
      </c>
      <c r="B6" s="0" t="str">
        <f aca="false">IFERROR(INDEX('BLS OEWS May2025'!$B$3:$B$1396,MATCH($A6,'BLS OEWS May2025'!$A$3:$A$1396,0)),"")</f>
        <v>Court, Municipal, and License Clerks</v>
      </c>
      <c r="C6" s="0" t="str">
        <f aca="false">INDEX('SOC Summary'!$D$3:$D$774,MATCH($A6,'SOC Summary'!$A$3:$A$774,0))</f>
        <v>Office support</v>
      </c>
      <c r="D6" s="27" t="n">
        <f aca="false">INDEX('SOC Summary'!$H$3:$H$774,MATCH($A6,'SOC Summary'!$A$3:$A$774,0))</f>
        <v>0.76</v>
      </c>
      <c r="E6" s="24" t="n">
        <v>159760</v>
      </c>
      <c r="F6" s="24" t="n">
        <v>157960</v>
      </c>
      <c r="G6" s="24" t="n">
        <v>170010</v>
      </c>
      <c r="H6" s="24" t="n">
        <f aca="false">INDEX('SOC Summary'!$K$3:$K$774,MATCH($A6,'SOC Summary'!$A$3:$A$774,0))</f>
        <v>179750</v>
      </c>
      <c r="I6" s="24" t="n">
        <f aca="false">IF(ISNUMBER(E6),H6-E6,"")</f>
        <v>19990</v>
      </c>
      <c r="J6" s="31" t="n">
        <f aca="false">IF(AND(ISNUMBER(E6),E6&gt;0),(H6-E6)/E6,"")</f>
        <v>0.125125187781673</v>
      </c>
      <c r="K6" s="24" t="n">
        <f aca="false">IF(ISNUMBER(G6),H6-G6,"")</f>
        <v>9740</v>
      </c>
      <c r="L6" s="31" t="n">
        <f aca="false">IF(AND(ISNUMBER(G6),G6&gt;0),(H6-G6)/G6,"")</f>
        <v>0.0572907476030822</v>
      </c>
      <c r="M6" s="0" t="str">
        <f aca="false">INDEX('SOC Summary'!$L$3:$L$774,MATCH($A6,'SOC Summary'!$A$3:$A$774,0))</f>
        <v>High</v>
      </c>
      <c r="X6" s="26" t="n">
        <f aca="false">_xlfn.RANK.AVG(D6,$D$5:$D$292,1)</f>
        <v>287</v>
      </c>
      <c r="Y6" s="26" t="n">
        <f aca="false">IF(L6="","",_xlfn.RANK.AVG(L6,$L$5:$L$292,1))</f>
        <v>232</v>
      </c>
    </row>
    <row r="7" customFormat="false" ht="15" hidden="false" customHeight="true" outlineLevel="0" collapsed="false">
      <c r="A7" s="0" t="s">
        <v>1776</v>
      </c>
      <c r="B7" s="0" t="str">
        <f aca="false">IFERROR(INDEX('BLS OEWS May2025'!$B$3:$B$1396,MATCH($A7,'BLS OEWS May2025'!$A$3:$A$1396,0)),"")</f>
        <v>Order Clerks</v>
      </c>
      <c r="C7" s="0" t="str">
        <f aca="false">INDEX('SOC Summary'!$D$3:$D$774,MATCH($A7,'SOC Summary'!$A$3:$A$774,0))</f>
        <v>Office support</v>
      </c>
      <c r="D7" s="27" t="n">
        <f aca="false">INDEX('SOC Summary'!$H$3:$H$774,MATCH($A7,'SOC Summary'!$A$3:$A$774,0))</f>
        <v>0.72</v>
      </c>
      <c r="E7" s="24" t="n">
        <v>113500</v>
      </c>
      <c r="F7" s="24" t="n">
        <v>91830</v>
      </c>
      <c r="G7" s="24" t="n">
        <v>83420</v>
      </c>
      <c r="H7" s="24" t="n">
        <f aca="false">INDEX('SOC Summary'!$K$3:$K$774,MATCH($A7,'SOC Summary'!$A$3:$A$774,0))</f>
        <v>75200</v>
      </c>
      <c r="I7" s="24" t="n">
        <f aca="false">IF(ISNUMBER(E7),H7-E7,"")</f>
        <v>-38300</v>
      </c>
      <c r="J7" s="31" t="n">
        <f aca="false">IF(AND(ISNUMBER(E7),E7&gt;0),(H7-E7)/E7,"")</f>
        <v>-0.337444933920705</v>
      </c>
      <c r="K7" s="24" t="n">
        <f aca="false">IF(ISNUMBER(G7),H7-G7,"")</f>
        <v>-8220</v>
      </c>
      <c r="L7" s="31" t="n">
        <f aca="false">IF(AND(ISNUMBER(G7),G7&gt;0),(H7-G7)/G7,"")</f>
        <v>-0.0985375209781827</v>
      </c>
      <c r="M7" s="0" t="str">
        <f aca="false">INDEX('SOC Summary'!$L$3:$L$774,MATCH($A7,'SOC Summary'!$A$3:$A$774,0))</f>
        <v>High</v>
      </c>
      <c r="X7" s="26" t="n">
        <f aca="false">_xlfn.RANK.AVG(D7,$D$5:$D$292,1)</f>
        <v>285.5</v>
      </c>
      <c r="Y7" s="26" t="n">
        <f aca="false">IF(L7="","",_xlfn.RANK.AVG(L7,$L$5:$L$292,1))</f>
        <v>26</v>
      </c>
    </row>
    <row r="8" customFormat="false" ht="15" hidden="false" customHeight="true" outlineLevel="0" collapsed="false">
      <c r="A8" s="0" t="s">
        <v>1841</v>
      </c>
      <c r="B8" s="0" t="str">
        <f aca="false">IFERROR(INDEX('BLS OEWS May2025'!$B$3:$B$1396,MATCH($A8,'BLS OEWS May2025'!$A$3:$A$1396,0)),"")</f>
        <v>Word Processors and Typists</v>
      </c>
      <c r="C8" s="0" t="str">
        <f aca="false">INDEX('SOC Summary'!$D$3:$D$774,MATCH($A8,'SOC Summary'!$A$3:$A$774,0))</f>
        <v>Office support</v>
      </c>
      <c r="D8" s="27" t="n">
        <f aca="false">INDEX('SOC Summary'!$H$3:$H$774,MATCH($A8,'SOC Summary'!$A$3:$A$774,0))</f>
        <v>0.72</v>
      </c>
      <c r="E8" s="24" t="n">
        <v>41990</v>
      </c>
      <c r="F8" s="24" t="n">
        <v>37200</v>
      </c>
      <c r="G8" s="24" t="n">
        <v>36030</v>
      </c>
      <c r="H8" s="24" t="n">
        <f aca="false">INDEX('SOC Summary'!$K$3:$K$774,MATCH($A8,'SOC Summary'!$A$3:$A$774,0))</f>
        <v>35010</v>
      </c>
      <c r="I8" s="24" t="n">
        <f aca="false">IF(ISNUMBER(E8),H8-E8,"")</f>
        <v>-6980</v>
      </c>
      <c r="J8" s="31" t="n">
        <f aca="false">IF(AND(ISNUMBER(E8),E8&gt;0),(H8-E8)/E8,"")</f>
        <v>-0.166230054774946</v>
      </c>
      <c r="K8" s="24" t="n">
        <f aca="false">IF(ISNUMBER(G8),H8-G8,"")</f>
        <v>-1020</v>
      </c>
      <c r="L8" s="31" t="n">
        <f aca="false">IF(AND(ISNUMBER(G8),G8&gt;0),(H8-G8)/G8,"")</f>
        <v>-0.0283097418817652</v>
      </c>
      <c r="M8" s="0" t="str">
        <f aca="false">INDEX('SOC Summary'!$L$3:$L$774,MATCH($A8,'SOC Summary'!$A$3:$A$774,0))</f>
        <v>High</v>
      </c>
      <c r="X8" s="26" t="n">
        <f aca="false">_xlfn.RANK.AVG(D8,$D$5:$D$292,1)</f>
        <v>285.5</v>
      </c>
      <c r="Y8" s="26" t="n">
        <f aca="false">IF(L8="","",_xlfn.RANK.AVG(L8,$L$5:$L$292,1))</f>
        <v>90</v>
      </c>
    </row>
    <row r="9" customFormat="false" ht="15" hidden="false" customHeight="true" outlineLevel="0" collapsed="false">
      <c r="A9" s="0" t="s">
        <v>327</v>
      </c>
      <c r="B9" s="0" t="str">
        <f aca="false">IFERROR(INDEX('BLS OEWS May2025'!$B$3:$B$1396,MATCH($A9,'BLS OEWS May2025'!$A$3:$A$1396,0)),"")</f>
        <v>Project Management Specialists</v>
      </c>
      <c r="C9" s="0" t="str">
        <f aca="false">INDEX('SOC Summary'!$D$3:$D$774,MATCH($A9,'SOC Summary'!$A$3:$A$774,0))</f>
        <v>Business and finance</v>
      </c>
      <c r="D9" s="27" t="n">
        <f aca="false">INDEX('SOC Summary'!$H$3:$H$774,MATCH($A9,'SOC Summary'!$A$3:$A$774,0))</f>
        <v>0.7</v>
      </c>
      <c r="E9" s="24" t="n">
        <v>843910</v>
      </c>
      <c r="F9" s="24" t="n">
        <v>947630</v>
      </c>
      <c r="G9" s="24" t="n">
        <v>1006160</v>
      </c>
      <c r="H9" s="24" t="n">
        <f aca="false">INDEX('SOC Summary'!$K$3:$K$774,MATCH($A9,'SOC Summary'!$A$3:$A$774,0))</f>
        <v>1066670</v>
      </c>
      <c r="I9" s="24" t="n">
        <f aca="false">IF(ISNUMBER(E9),H9-E9,"")</f>
        <v>222760</v>
      </c>
      <c r="J9" s="31" t="n">
        <f aca="false">IF(AND(ISNUMBER(E9),E9&gt;0),(H9-E9)/E9,"")</f>
        <v>0.263961796874074</v>
      </c>
      <c r="K9" s="24" t="n">
        <f aca="false">IF(ISNUMBER(G9),H9-G9,"")</f>
        <v>60510</v>
      </c>
      <c r="L9" s="31" t="n">
        <f aca="false">IF(AND(ISNUMBER(G9),G9&gt;0),(H9-G9)/G9,"")</f>
        <v>0.0601395404309454</v>
      </c>
      <c r="M9" s="0" t="str">
        <f aca="false">INDEX('SOC Summary'!$L$3:$L$774,MATCH($A9,'SOC Summary'!$A$3:$A$774,0))</f>
        <v>High</v>
      </c>
      <c r="X9" s="26" t="n">
        <f aca="false">_xlfn.RANK.AVG(D9,$D$5:$D$292,1)</f>
        <v>282</v>
      </c>
      <c r="Y9" s="26" t="n">
        <f aca="false">IF(L9="","",_xlfn.RANK.AVG(L9,$L$5:$L$292,1))</f>
        <v>236</v>
      </c>
    </row>
    <row r="10" customFormat="false" ht="15" hidden="false" customHeight="true" outlineLevel="0" collapsed="false">
      <c r="A10" s="0" t="s">
        <v>428</v>
      </c>
      <c r="B10" s="0" t="str">
        <f aca="false">IFERROR(INDEX('BLS OEWS May2025'!$B$3:$B$1396,MATCH($A10,'BLS OEWS May2025'!$A$3:$A$1396,0)),"")</f>
        <v>Software Quality Assurance Analysts and Testers</v>
      </c>
      <c r="C10" s="0" t="str">
        <f aca="false">INDEX('SOC Summary'!$D$3:$D$774,MATCH($A10,'SOC Summary'!$A$3:$A$774,0))</f>
        <v>Computer and math</v>
      </c>
      <c r="D10" s="27" t="n">
        <f aca="false">INDEX('SOC Summary'!$H$3:$H$774,MATCH($A10,'SOC Summary'!$A$3:$A$774,0))</f>
        <v>0.7</v>
      </c>
      <c r="E10" s="24" t="n">
        <v>196420</v>
      </c>
      <c r="F10" s="24" t="n">
        <v>203040</v>
      </c>
      <c r="G10" s="24" t="n">
        <v>199800</v>
      </c>
      <c r="H10" s="24" t="n">
        <f aca="false">INDEX('SOC Summary'!$K$3:$K$774,MATCH($A10,'SOC Summary'!$A$3:$A$774,0))</f>
        <v>186740</v>
      </c>
      <c r="I10" s="24" t="n">
        <f aca="false">IF(ISNUMBER(E10),H10-E10,"")</f>
        <v>-9680</v>
      </c>
      <c r="J10" s="31" t="n">
        <f aca="false">IF(AND(ISNUMBER(E10),E10&gt;0),(H10-E10)/E10,"")</f>
        <v>-0.0492821504938397</v>
      </c>
      <c r="K10" s="24" t="n">
        <f aca="false">IF(ISNUMBER(G10),H10-G10,"")</f>
        <v>-13060</v>
      </c>
      <c r="L10" s="31" t="n">
        <f aca="false">IF(AND(ISNUMBER(G10),G10&gt;0),(H10-G10)/G10,"")</f>
        <v>-0.0653653653653654</v>
      </c>
      <c r="M10" s="0" t="str">
        <f aca="false">INDEX('SOC Summary'!$L$3:$L$774,MATCH($A10,'SOC Summary'!$A$3:$A$774,0))</f>
        <v>High</v>
      </c>
      <c r="X10" s="26" t="n">
        <f aca="false">_xlfn.RANK.AVG(D10,$D$5:$D$292,1)</f>
        <v>282</v>
      </c>
      <c r="Y10" s="26" t="n">
        <f aca="false">IF(L10="","",_xlfn.RANK.AVG(L10,$L$5:$L$292,1))</f>
        <v>39</v>
      </c>
    </row>
    <row r="11" customFormat="false" ht="15" hidden="false" customHeight="true" outlineLevel="0" collapsed="false">
      <c r="A11" s="0" t="s">
        <v>1770</v>
      </c>
      <c r="B11" s="0" t="str">
        <f aca="false">IFERROR(INDEX('BLS OEWS May2025'!$B$3:$B$1396,MATCH($A11,'BLS OEWS May2025'!$A$3:$A$1396,0)),"")</f>
        <v>Loan Interviewers and Clerks</v>
      </c>
      <c r="C11" s="0" t="str">
        <f aca="false">INDEX('SOC Summary'!$D$3:$D$774,MATCH($A11,'SOC Summary'!$A$3:$A$774,0))</f>
        <v>Office support</v>
      </c>
      <c r="D11" s="27" t="n">
        <f aca="false">INDEX('SOC Summary'!$H$3:$H$774,MATCH($A11,'SOC Summary'!$A$3:$A$774,0))</f>
        <v>0.7</v>
      </c>
      <c r="E11" s="24" t="n">
        <v>242630</v>
      </c>
      <c r="F11" s="24" t="n">
        <v>203940</v>
      </c>
      <c r="G11" s="24" t="n">
        <v>173100</v>
      </c>
      <c r="H11" s="24" t="n">
        <f aca="false">INDEX('SOC Summary'!$K$3:$K$774,MATCH($A11,'SOC Summary'!$A$3:$A$774,0))</f>
        <v>164790</v>
      </c>
      <c r="I11" s="24" t="n">
        <f aca="false">IF(ISNUMBER(E11),H11-E11,"")</f>
        <v>-77840</v>
      </c>
      <c r="J11" s="31" t="n">
        <f aca="false">IF(AND(ISNUMBER(E11),E11&gt;0),(H11-E11)/E11,"")</f>
        <v>-0.320817705972056</v>
      </c>
      <c r="K11" s="24" t="n">
        <f aca="false">IF(ISNUMBER(G11),H11-G11,"")</f>
        <v>-8310</v>
      </c>
      <c r="L11" s="31" t="n">
        <f aca="false">IF(AND(ISNUMBER(G11),G11&gt;0),(H11-G11)/G11,"")</f>
        <v>-0.0480069324090121</v>
      </c>
      <c r="M11" s="0" t="str">
        <f aca="false">INDEX('SOC Summary'!$L$3:$L$774,MATCH($A11,'SOC Summary'!$A$3:$A$774,0))</f>
        <v>High</v>
      </c>
      <c r="X11" s="26" t="n">
        <f aca="false">_xlfn.RANK.AVG(D11,$D$5:$D$292,1)</f>
        <v>282</v>
      </c>
      <c r="Y11" s="26" t="n">
        <f aca="false">IF(L11="","",_xlfn.RANK.AVG(L11,$L$5:$L$292,1))</f>
        <v>60</v>
      </c>
    </row>
    <row r="12" customFormat="false" ht="15" hidden="false" customHeight="true" outlineLevel="0" collapsed="false">
      <c r="A12" s="0" t="s">
        <v>1713</v>
      </c>
      <c r="B12" s="0" t="str">
        <f aca="false">IFERROR(INDEX('BLS OEWS May2025'!$B$3:$B$1396,MATCH($A12,'BLS OEWS May2025'!$A$3:$A$1396,0)),"")</f>
        <v>Bill and Account Collectors</v>
      </c>
      <c r="C12" s="0" t="str">
        <f aca="false">INDEX('SOC Summary'!$D$3:$D$774,MATCH($A12,'SOC Summary'!$A$3:$A$774,0))</f>
        <v>Office support</v>
      </c>
      <c r="D12" s="27" t="n">
        <f aca="false">INDEX('SOC Summary'!$H$3:$H$774,MATCH($A12,'SOC Summary'!$A$3:$A$774,0))</f>
        <v>0.7</v>
      </c>
      <c r="E12" s="24" t="n">
        <v>202840</v>
      </c>
      <c r="F12" s="24" t="n">
        <v>190910</v>
      </c>
      <c r="G12" s="24" t="n">
        <v>165020</v>
      </c>
      <c r="H12" s="24" t="n">
        <f aca="false">INDEX('SOC Summary'!$K$3:$K$774,MATCH($A12,'SOC Summary'!$A$3:$A$774,0))</f>
        <v>158830</v>
      </c>
      <c r="I12" s="24" t="n">
        <f aca="false">IF(ISNUMBER(E12),H12-E12,"")</f>
        <v>-44010</v>
      </c>
      <c r="J12" s="31" t="n">
        <f aca="false">IF(AND(ISNUMBER(E12),E12&gt;0),(H12-E12)/E12,"")</f>
        <v>-0.216969039637152</v>
      </c>
      <c r="K12" s="24" t="n">
        <f aca="false">IF(ISNUMBER(G12),H12-G12,"")</f>
        <v>-6190</v>
      </c>
      <c r="L12" s="31" t="n">
        <f aca="false">IF(AND(ISNUMBER(G12),G12&gt;0),(H12-G12)/G12,"")</f>
        <v>-0.0375106047751788</v>
      </c>
      <c r="M12" s="0" t="str">
        <f aca="false">INDEX('SOC Summary'!$L$3:$L$774,MATCH($A12,'SOC Summary'!$A$3:$A$774,0))</f>
        <v>High</v>
      </c>
      <c r="X12" s="26" t="n">
        <f aca="false">_xlfn.RANK.AVG(D12,$D$5:$D$292,1)</f>
        <v>282</v>
      </c>
      <c r="Y12" s="26" t="n">
        <f aca="false">IF(L12="","",_xlfn.RANK.AVG(L12,$L$5:$L$292,1))</f>
        <v>76</v>
      </c>
    </row>
    <row r="13" customFormat="false" ht="15" hidden="false" customHeight="true" outlineLevel="0" collapsed="false">
      <c r="A13" s="0" t="s">
        <v>1725</v>
      </c>
      <c r="B13" s="0" t="str">
        <f aca="false">IFERROR(INDEX('BLS OEWS May2025'!$B$3:$B$1396,MATCH($A13,'BLS OEWS May2025'!$A$3:$A$1396,0)),"")</f>
        <v>Payroll and Timekeeping Clerks</v>
      </c>
      <c r="C13" s="0" t="str">
        <f aca="false">INDEX('SOC Summary'!$D$3:$D$774,MATCH($A13,'SOC Summary'!$A$3:$A$774,0))</f>
        <v>Office support</v>
      </c>
      <c r="D13" s="27" t="n">
        <f aca="false">INDEX('SOC Summary'!$H$3:$H$774,MATCH($A13,'SOC Summary'!$A$3:$A$774,0))</f>
        <v>0.7</v>
      </c>
      <c r="E13" s="24" t="n">
        <v>159190</v>
      </c>
      <c r="F13" s="24" t="n">
        <v>157230</v>
      </c>
      <c r="G13" s="24" t="n">
        <v>156950</v>
      </c>
      <c r="H13" s="24" t="n">
        <f aca="false">INDEX('SOC Summary'!$K$3:$K$774,MATCH($A13,'SOC Summary'!$A$3:$A$774,0))</f>
        <v>153140</v>
      </c>
      <c r="I13" s="24" t="n">
        <f aca="false">IF(ISNUMBER(E13),H13-E13,"")</f>
        <v>-6050</v>
      </c>
      <c r="J13" s="31" t="n">
        <f aca="false">IF(AND(ISNUMBER(E13),E13&gt;0),(H13-E13)/E13,"")</f>
        <v>-0.0380048998052642</v>
      </c>
      <c r="K13" s="24" t="n">
        <f aca="false">IF(ISNUMBER(G13),H13-G13,"")</f>
        <v>-3810</v>
      </c>
      <c r="L13" s="31" t="n">
        <f aca="false">IF(AND(ISNUMBER(G13),G13&gt;0),(H13-G13)/G13,"")</f>
        <v>-0.0242752468939153</v>
      </c>
      <c r="M13" s="0" t="str">
        <f aca="false">INDEX('SOC Summary'!$L$3:$L$774,MATCH($A13,'SOC Summary'!$A$3:$A$774,0))</f>
        <v>High</v>
      </c>
      <c r="X13" s="26" t="n">
        <f aca="false">_xlfn.RANK.AVG(D13,$D$5:$D$292,1)</f>
        <v>282</v>
      </c>
      <c r="Y13" s="26" t="n">
        <f aca="false">IF(L13="","",_xlfn.RANK.AVG(L13,$L$5:$L$292,1))</f>
        <v>96</v>
      </c>
    </row>
    <row r="14" customFormat="false" ht="15" hidden="false" customHeight="true" outlineLevel="0" collapsed="false">
      <c r="A14" s="0" t="s">
        <v>379</v>
      </c>
      <c r="B14" s="0" t="str">
        <f aca="false">IFERROR(INDEX('BLS OEWS May2025'!$B$3:$B$1396,MATCH($A14,'BLS OEWS May2025'!$A$3:$A$1396,0)),"")</f>
        <v>Credit Counselors</v>
      </c>
      <c r="C14" s="0" t="str">
        <f aca="false">INDEX('SOC Summary'!$D$3:$D$774,MATCH($A14,'SOC Summary'!$A$3:$A$774,0))</f>
        <v>Business and finance</v>
      </c>
      <c r="D14" s="27" t="n">
        <f aca="false">INDEX('SOC Summary'!$H$3:$H$774,MATCH($A14,'SOC Summary'!$A$3:$A$774,0))</f>
        <v>0.69</v>
      </c>
      <c r="E14" s="24" t="n">
        <v>29090</v>
      </c>
      <c r="F14" s="24" t="n">
        <v>27950</v>
      </c>
      <c r="G14" s="24" t="n">
        <v>28110</v>
      </c>
      <c r="H14" s="24" t="n">
        <f aca="false">INDEX('SOC Summary'!$K$3:$K$774,MATCH($A14,'SOC Summary'!$A$3:$A$774,0))</f>
        <v>27770</v>
      </c>
      <c r="I14" s="24" t="n">
        <f aca="false">IF(ISNUMBER(E14),H14-E14,"")</f>
        <v>-1320</v>
      </c>
      <c r="J14" s="31" t="n">
        <f aca="false">IF(AND(ISNUMBER(E14),E14&gt;0),(H14-E14)/E14,"")</f>
        <v>-0.0453764180130629</v>
      </c>
      <c r="K14" s="24" t="n">
        <f aca="false">IF(ISNUMBER(G14),H14-G14,"")</f>
        <v>-340</v>
      </c>
      <c r="L14" s="31" t="n">
        <f aca="false">IF(AND(ISNUMBER(G14),G14&gt;0),(H14-G14)/G14,"")</f>
        <v>-0.0120953397367485</v>
      </c>
      <c r="M14" s="0" t="str">
        <f aca="false">INDEX('SOC Summary'!$L$3:$L$774,MATCH($A14,'SOC Summary'!$A$3:$A$774,0))</f>
        <v>High</v>
      </c>
      <c r="X14" s="26" t="n">
        <f aca="false">_xlfn.RANK.AVG(D14,$D$5:$D$292,1)</f>
        <v>279</v>
      </c>
      <c r="Y14" s="26" t="n">
        <f aca="false">IF(L14="","",_xlfn.RANK.AVG(L14,$L$5:$L$292,1))</f>
        <v>116</v>
      </c>
    </row>
    <row r="15" customFormat="false" ht="15" hidden="false" customHeight="true" outlineLevel="0" collapsed="false">
      <c r="A15" s="0" t="s">
        <v>1719</v>
      </c>
      <c r="B15" s="0" t="str">
        <f aca="false">IFERROR(INDEX('BLS OEWS May2025'!$B$3:$B$1396,MATCH($A15,'BLS OEWS May2025'!$A$3:$A$1396,0)),"")</f>
        <v>Bookkeeping, Accounting, and Auditing Clerks</v>
      </c>
      <c r="C15" s="0" t="str">
        <f aca="false">INDEX('SOC Summary'!$D$3:$D$774,MATCH($A15,'SOC Summary'!$A$3:$A$774,0))</f>
        <v>Office support</v>
      </c>
      <c r="D15" s="27" t="n">
        <f aca="false">INDEX('SOC Summary'!$H$3:$H$774,MATCH($A15,'SOC Summary'!$A$3:$A$774,0))</f>
        <v>0.68</v>
      </c>
      <c r="E15" s="24" t="n">
        <v>1550750</v>
      </c>
      <c r="F15" s="24" t="n">
        <v>1501910</v>
      </c>
      <c r="G15" s="24" t="n">
        <v>1455770</v>
      </c>
      <c r="H15" s="24" t="n">
        <f aca="false">INDEX('SOC Summary'!$K$3:$K$774,MATCH($A15,'SOC Summary'!$A$3:$A$774,0))</f>
        <v>1373680</v>
      </c>
      <c r="I15" s="24" t="n">
        <f aca="false">IF(ISNUMBER(E15),H15-E15,"")</f>
        <v>-177070</v>
      </c>
      <c r="J15" s="31" t="n">
        <f aca="false">IF(AND(ISNUMBER(E15),E15&gt;0),(H15-E15)/E15,"")</f>
        <v>-0.114183459616315</v>
      </c>
      <c r="K15" s="24" t="n">
        <f aca="false">IF(ISNUMBER(G15),H15-G15,"")</f>
        <v>-82090</v>
      </c>
      <c r="L15" s="31" t="n">
        <f aca="false">IF(AND(ISNUMBER(G15),G15&gt;0),(H15-G15)/G15,"")</f>
        <v>-0.0563894021720464</v>
      </c>
      <c r="M15" s="0" t="str">
        <f aca="false">INDEX('SOC Summary'!$L$3:$L$774,MATCH($A15,'SOC Summary'!$A$3:$A$774,0))</f>
        <v>High</v>
      </c>
      <c r="X15" s="26" t="n">
        <f aca="false">_xlfn.RANK.AVG(D15,$D$5:$D$292,1)</f>
        <v>276.5</v>
      </c>
      <c r="Y15" s="26" t="n">
        <f aca="false">IF(L15="","",_xlfn.RANK.AVG(L15,$L$5:$L$292,1))</f>
        <v>51</v>
      </c>
    </row>
    <row r="16" customFormat="false" ht="15" hidden="false" customHeight="true" outlineLevel="0" collapsed="false">
      <c r="A16" s="0" t="s">
        <v>1827</v>
      </c>
      <c r="B16" s="0" t="str">
        <f aca="false">IFERROR(INDEX('BLS OEWS May2025'!$B$3:$B$1396,MATCH($A16,'BLS OEWS May2025'!$A$3:$A$1396,0)),"")</f>
        <v>Executive Secretaries and Executive Administrative Assistants</v>
      </c>
      <c r="C16" s="0" t="str">
        <f aca="false">INDEX('SOC Summary'!$D$3:$D$774,MATCH($A16,'SOC Summary'!$A$3:$A$774,0))</f>
        <v>Office support</v>
      </c>
      <c r="D16" s="27" t="n">
        <f aca="false">INDEX('SOC Summary'!$H$3:$H$774,MATCH($A16,'SOC Summary'!$A$3:$A$774,0))</f>
        <v>0.68</v>
      </c>
      <c r="E16" s="24" t="n">
        <v>475240</v>
      </c>
      <c r="F16" s="24" t="n">
        <v>483570</v>
      </c>
      <c r="G16" s="24" t="n">
        <v>472770</v>
      </c>
      <c r="H16" s="24" t="n">
        <f aca="false">INDEX('SOC Summary'!$K$3:$K$774,MATCH($A16,'SOC Summary'!$A$3:$A$774,0))</f>
        <v>459910</v>
      </c>
      <c r="I16" s="24" t="n">
        <f aca="false">IF(ISNUMBER(E16),H16-E16,"")</f>
        <v>-15330</v>
      </c>
      <c r="J16" s="31" t="n">
        <f aca="false">IF(AND(ISNUMBER(E16),E16&gt;0),(H16-E16)/E16,"")</f>
        <v>-0.0322573857419409</v>
      </c>
      <c r="K16" s="24" t="n">
        <f aca="false">IF(ISNUMBER(G16),H16-G16,"")</f>
        <v>-12860</v>
      </c>
      <c r="L16" s="31" t="n">
        <f aca="false">IF(AND(ISNUMBER(G16),G16&gt;0),(H16-G16)/G16,"")</f>
        <v>-0.027201387566893</v>
      </c>
      <c r="M16" s="0" t="str">
        <f aca="false">INDEX('SOC Summary'!$L$3:$L$774,MATCH($A16,'SOC Summary'!$A$3:$A$774,0))</f>
        <v>High</v>
      </c>
      <c r="X16" s="26" t="n">
        <f aca="false">_xlfn.RANK.AVG(D16,$D$5:$D$292,1)</f>
        <v>276.5</v>
      </c>
      <c r="Y16" s="26" t="n">
        <f aca="false">IF(L16="","",_xlfn.RANK.AVG(L16,$L$5:$L$292,1))</f>
        <v>92</v>
      </c>
    </row>
    <row r="17" customFormat="false" ht="15" hidden="false" customHeight="true" outlineLevel="0" collapsed="false">
      <c r="A17" s="0" t="s">
        <v>1848</v>
      </c>
      <c r="B17" s="0" t="str">
        <f aca="false">IFERROR(INDEX('BLS OEWS May2025'!$B$3:$B$1396,MATCH($A17,'BLS OEWS May2025'!$A$3:$A$1396,0)),"")</f>
        <v>Insurance Claims and Policy Processing Clerks</v>
      </c>
      <c r="C17" s="0" t="str">
        <f aca="false">INDEX('SOC Summary'!$D$3:$D$774,MATCH($A17,'SOC Summary'!$A$3:$A$774,0))</f>
        <v>Office support</v>
      </c>
      <c r="D17" s="27" t="n">
        <f aca="false">INDEX('SOC Summary'!$H$3:$H$774,MATCH($A17,'SOC Summary'!$A$3:$A$774,0))</f>
        <v>0.68</v>
      </c>
      <c r="E17" s="24" t="n">
        <v>227580</v>
      </c>
      <c r="F17" s="24" t="n">
        <v>241650</v>
      </c>
      <c r="G17" s="24" t="n">
        <v>229070</v>
      </c>
      <c r="H17" s="24" t="n">
        <f aca="false">INDEX('SOC Summary'!$K$3:$K$774,MATCH($A17,'SOC Summary'!$A$3:$A$774,0))</f>
        <v>214260</v>
      </c>
      <c r="I17" s="24" t="n">
        <f aca="false">IF(ISNUMBER(E17),H17-E17,"")</f>
        <v>-13320</v>
      </c>
      <c r="J17" s="31" t="n">
        <f aca="false">IF(AND(ISNUMBER(E17),E17&gt;0),(H17-E17)/E17,"")</f>
        <v>-0.0585288689691537</v>
      </c>
      <c r="K17" s="24" t="n">
        <f aca="false">IF(ISNUMBER(G17),H17-G17,"")</f>
        <v>-14810</v>
      </c>
      <c r="L17" s="31" t="n">
        <f aca="false">IF(AND(ISNUMBER(G17),G17&gt;0),(H17-G17)/G17,"")</f>
        <v>-0.0646527262408871</v>
      </c>
      <c r="M17" s="0" t="str">
        <f aca="false">INDEX('SOC Summary'!$L$3:$L$774,MATCH($A17,'SOC Summary'!$A$3:$A$774,0))</f>
        <v>High</v>
      </c>
      <c r="X17" s="26" t="n">
        <f aca="false">_xlfn.RANK.AVG(D17,$D$5:$D$292,1)</f>
        <v>276.5</v>
      </c>
      <c r="Y17" s="26" t="n">
        <f aca="false">IF(L17="","",_xlfn.RANK.AVG(L17,$L$5:$L$292,1))</f>
        <v>40</v>
      </c>
    </row>
    <row r="18" customFormat="false" ht="15" hidden="false" customHeight="true" outlineLevel="0" collapsed="false">
      <c r="A18" s="0" t="s">
        <v>1779</v>
      </c>
      <c r="B18" s="0" t="str">
        <f aca="false">IFERROR(INDEX('BLS OEWS May2025'!$B$3:$B$1396,MATCH($A18,'BLS OEWS May2025'!$A$3:$A$1396,0)),"")</f>
        <v>Human Resources Assistants, Except Payroll and Timekeeping</v>
      </c>
      <c r="C18" s="0" t="str">
        <f aca="false">INDEX('SOC Summary'!$D$3:$D$774,MATCH($A18,'SOC Summary'!$A$3:$A$774,0))</f>
        <v>Office support</v>
      </c>
      <c r="D18" s="27" t="n">
        <f aca="false">INDEX('SOC Summary'!$H$3:$H$774,MATCH($A18,'SOC Summary'!$A$3:$A$774,0))</f>
        <v>0.68</v>
      </c>
      <c r="E18" s="24" t="n">
        <v>103680</v>
      </c>
      <c r="F18" s="24" t="n">
        <v>101440</v>
      </c>
      <c r="G18" s="24" t="n">
        <v>92580</v>
      </c>
      <c r="H18" s="24" t="n">
        <f aca="false">INDEX('SOC Summary'!$K$3:$K$774,MATCH($A18,'SOC Summary'!$A$3:$A$774,0))</f>
        <v>90220</v>
      </c>
      <c r="I18" s="24" t="n">
        <f aca="false">IF(ISNUMBER(E18),H18-E18,"")</f>
        <v>-13460</v>
      </c>
      <c r="J18" s="31" t="n">
        <f aca="false">IF(AND(ISNUMBER(E18),E18&gt;0),(H18-E18)/E18,"")</f>
        <v>-0.129822530864198</v>
      </c>
      <c r="K18" s="24" t="n">
        <f aca="false">IF(ISNUMBER(G18),H18-G18,"")</f>
        <v>-2360</v>
      </c>
      <c r="L18" s="31" t="n">
        <f aca="false">IF(AND(ISNUMBER(G18),G18&gt;0),(H18-G18)/G18,"")</f>
        <v>-0.0254914668394902</v>
      </c>
      <c r="M18" s="0" t="str">
        <f aca="false">INDEX('SOC Summary'!$L$3:$L$774,MATCH($A18,'SOC Summary'!$A$3:$A$774,0))</f>
        <v>High</v>
      </c>
      <c r="X18" s="26" t="n">
        <f aca="false">_xlfn.RANK.AVG(D18,$D$5:$D$292,1)</f>
        <v>276.5</v>
      </c>
      <c r="Y18" s="26" t="n">
        <f aca="false">IF(L18="","",_xlfn.RANK.AVG(L18,$L$5:$L$292,1))</f>
        <v>94</v>
      </c>
    </row>
    <row r="19" customFormat="false" ht="15" hidden="false" customHeight="true" outlineLevel="0" collapsed="false">
      <c r="A19" s="0" t="s">
        <v>939</v>
      </c>
      <c r="B19" s="0" t="str">
        <f aca="false">IFERROR(INDEX('BLS OEWS May2025'!$B$3:$B$1396,MATCH($A19,'BLS OEWS May2025'!$A$3:$A$1396,0)),"")</f>
        <v>Tutors</v>
      </c>
      <c r="C19" s="0" t="str">
        <f aca="false">INDEX('SOC Summary'!$D$3:$D$774,MATCH($A19,'SOC Summary'!$A$3:$A$774,0))</f>
        <v>Educational instruction</v>
      </c>
      <c r="D19" s="27" t="n">
        <f aca="false">INDEX('SOC Summary'!$H$3:$H$774,MATCH($A19,'SOC Summary'!$A$3:$A$774,0))</f>
        <v>0.67</v>
      </c>
      <c r="E19" s="24" t="n">
        <v>174980</v>
      </c>
      <c r="F19" s="24" t="n">
        <v>162300</v>
      </c>
      <c r="G19" s="24" t="n">
        <v>174660</v>
      </c>
      <c r="H19" s="24" t="n">
        <f aca="false">INDEX('SOC Summary'!$K$3:$K$774,MATCH($A19,'SOC Summary'!$A$3:$A$774,0))</f>
        <v>175070</v>
      </c>
      <c r="I19" s="24" t="n">
        <f aca="false">IF(ISNUMBER(E19),H19-E19,"")</f>
        <v>90</v>
      </c>
      <c r="J19" s="31" t="n">
        <f aca="false">IF(AND(ISNUMBER(E19),E19&gt;0),(H19-E19)/E19,"")</f>
        <v>0.000514344496513887</v>
      </c>
      <c r="K19" s="24" t="n">
        <f aca="false">IF(ISNUMBER(G19),H19-G19,"")</f>
        <v>410</v>
      </c>
      <c r="L19" s="31" t="n">
        <f aca="false">IF(AND(ISNUMBER(G19),G19&gt;0),(H19-G19)/G19,"")</f>
        <v>0.00234741784037559</v>
      </c>
      <c r="M19" s="0" t="str">
        <f aca="false">INDEX('SOC Summary'!$L$3:$L$774,MATCH($A19,'SOC Summary'!$A$3:$A$774,0))</f>
        <v>High</v>
      </c>
      <c r="X19" s="26" t="n">
        <f aca="false">_xlfn.RANK.AVG(D19,$D$5:$D$292,1)</f>
        <v>274</v>
      </c>
      <c r="Y19" s="26" t="n">
        <f aca="false">IF(L19="","",_xlfn.RANK.AVG(L19,$L$5:$L$292,1))</f>
        <v>144</v>
      </c>
    </row>
    <row r="20" customFormat="false" ht="15" hidden="false" customHeight="true" outlineLevel="0" collapsed="false">
      <c r="A20" s="0" t="s">
        <v>1831</v>
      </c>
      <c r="B20" s="0" t="str">
        <f aca="false">IFERROR(INDEX('BLS OEWS May2025'!$B$3:$B$1396,MATCH($A20,'BLS OEWS May2025'!$A$3:$A$1396,0)),"")</f>
        <v>Medical Secretaries and Administrative Assistants</v>
      </c>
      <c r="C20" s="0" t="str">
        <f aca="false">INDEX('SOC Summary'!$D$3:$D$774,MATCH($A20,'SOC Summary'!$A$3:$A$774,0))</f>
        <v>Office support</v>
      </c>
      <c r="D20" s="27" t="n">
        <f aca="false">INDEX('SOC Summary'!$H$3:$H$774,MATCH($A20,'SOC Summary'!$A$3:$A$774,0))</f>
        <v>0.66</v>
      </c>
      <c r="E20" s="24" t="n">
        <v>682630</v>
      </c>
      <c r="F20" s="24" t="n">
        <v>749500</v>
      </c>
      <c r="G20" s="24" t="n">
        <v>830760</v>
      </c>
      <c r="H20" s="24" t="n">
        <f aca="false">INDEX('SOC Summary'!$K$3:$K$774,MATCH($A20,'SOC Summary'!$A$3:$A$774,0))</f>
        <v>961610</v>
      </c>
      <c r="I20" s="24" t="n">
        <f aca="false">IF(ISNUMBER(E20),H20-E20,"")</f>
        <v>278980</v>
      </c>
      <c r="J20" s="31" t="n">
        <f aca="false">IF(AND(ISNUMBER(E20),E20&gt;0),(H20-E20)/E20,"")</f>
        <v>0.408684060179014</v>
      </c>
      <c r="K20" s="24" t="n">
        <f aca="false">IF(ISNUMBER(G20),H20-G20,"")</f>
        <v>130850</v>
      </c>
      <c r="L20" s="31" t="n">
        <f aca="false">IF(AND(ISNUMBER(G20),G20&gt;0),(H20-G20)/G20,"")</f>
        <v>0.157506379700515</v>
      </c>
      <c r="M20" s="0" t="str">
        <f aca="false">INDEX('SOC Summary'!$L$3:$L$774,MATCH($A20,'SOC Summary'!$A$3:$A$774,0))</f>
        <v>High</v>
      </c>
      <c r="X20" s="26" t="n">
        <f aca="false">_xlfn.RANK.AVG(D20,$D$5:$D$292,1)</f>
        <v>271.5</v>
      </c>
      <c r="Y20" s="26" t="n">
        <f aca="false">IF(L20="","",_xlfn.RANK.AVG(L20,$L$5:$L$292,1))</f>
        <v>281</v>
      </c>
    </row>
    <row r="21" customFormat="false" ht="15" hidden="false" customHeight="true" outlineLevel="0" collapsed="false">
      <c r="A21" s="0" t="s">
        <v>343</v>
      </c>
      <c r="B21" s="0" t="str">
        <f aca="false">IFERROR(INDEX('BLS OEWS May2025'!$B$3:$B$1396,MATCH($A21,'BLS OEWS May2025'!$A$3:$A$1396,0)),"")</f>
        <v>Training and Development Specialists</v>
      </c>
      <c r="C21" s="0" t="str">
        <f aca="false">INDEX('SOC Summary'!$D$3:$D$774,MATCH($A21,'SOC Summary'!$A$3:$A$774,0))</f>
        <v>Business and finance</v>
      </c>
      <c r="D21" s="27" t="n">
        <f aca="false">INDEX('SOC Summary'!$H$3:$H$774,MATCH($A21,'SOC Summary'!$A$3:$A$774,0))</f>
        <v>0.66</v>
      </c>
      <c r="E21" s="24" t="n">
        <v>367180</v>
      </c>
      <c r="F21" s="24" t="n">
        <v>403480</v>
      </c>
      <c r="G21" s="24" t="n">
        <v>436610</v>
      </c>
      <c r="H21" s="24" t="n">
        <f aca="false">INDEX('SOC Summary'!$K$3:$K$774,MATCH($A21,'SOC Summary'!$A$3:$A$774,0))</f>
        <v>458300</v>
      </c>
      <c r="I21" s="24" t="n">
        <f aca="false">IF(ISNUMBER(E21),H21-E21,"")</f>
        <v>91120</v>
      </c>
      <c r="J21" s="31" t="n">
        <f aca="false">IF(AND(ISNUMBER(E21),E21&gt;0),(H21-E21)/E21,"")</f>
        <v>0.248161664578681</v>
      </c>
      <c r="K21" s="24" t="n">
        <f aca="false">IF(ISNUMBER(G21),H21-G21,"")</f>
        <v>21690</v>
      </c>
      <c r="L21" s="31" t="n">
        <f aca="false">IF(AND(ISNUMBER(G21),G21&gt;0),(H21-G21)/G21,"")</f>
        <v>0.0496782025148302</v>
      </c>
      <c r="M21" s="0" t="str">
        <f aca="false">INDEX('SOC Summary'!$L$3:$L$774,MATCH($A21,'SOC Summary'!$A$3:$A$774,0))</f>
        <v>High</v>
      </c>
      <c r="X21" s="26" t="n">
        <f aca="false">_xlfn.RANK.AVG(D21,$D$5:$D$292,1)</f>
        <v>271.5</v>
      </c>
      <c r="Y21" s="26" t="n">
        <f aca="false">IF(L21="","",_xlfn.RANK.AVG(L21,$L$5:$L$292,1))</f>
        <v>219</v>
      </c>
    </row>
    <row r="22" customFormat="false" ht="15" hidden="false" customHeight="true" outlineLevel="0" collapsed="false">
      <c r="A22" s="0" t="s">
        <v>1728</v>
      </c>
      <c r="B22" s="0" t="str">
        <f aca="false">IFERROR(INDEX('BLS OEWS May2025'!$B$3:$B$1396,MATCH($A22,'BLS OEWS May2025'!$A$3:$A$1396,0)),"")</f>
        <v>Procurement Clerks</v>
      </c>
      <c r="C22" s="0" t="str">
        <f aca="false">INDEX('SOC Summary'!$D$3:$D$774,MATCH($A22,'SOC Summary'!$A$3:$A$774,0))</f>
        <v>Office support</v>
      </c>
      <c r="D22" s="27" t="n">
        <f aca="false">INDEX('SOC Summary'!$H$3:$H$774,MATCH($A22,'SOC Summary'!$A$3:$A$774,0))</f>
        <v>0.66</v>
      </c>
      <c r="E22" s="24" t="n">
        <v>63340</v>
      </c>
      <c r="F22" s="24" t="n">
        <v>61580</v>
      </c>
      <c r="G22" s="24" t="n">
        <v>59900</v>
      </c>
      <c r="H22" s="24" t="n">
        <f aca="false">INDEX('SOC Summary'!$K$3:$K$774,MATCH($A22,'SOC Summary'!$A$3:$A$774,0))</f>
        <v>55810</v>
      </c>
      <c r="I22" s="24" t="n">
        <f aca="false">IF(ISNUMBER(E22),H22-E22,"")</f>
        <v>-7530</v>
      </c>
      <c r="J22" s="31" t="n">
        <f aca="false">IF(AND(ISNUMBER(E22),E22&gt;0),(H22-E22)/E22,"")</f>
        <v>-0.118882222923903</v>
      </c>
      <c r="K22" s="24" t="n">
        <f aca="false">IF(ISNUMBER(G22),H22-G22,"")</f>
        <v>-4090</v>
      </c>
      <c r="L22" s="31" t="n">
        <f aca="false">IF(AND(ISNUMBER(G22),G22&gt;0),(H22-G22)/G22,"")</f>
        <v>-0.0682804674457429</v>
      </c>
      <c r="M22" s="0" t="str">
        <f aca="false">INDEX('SOC Summary'!$L$3:$L$774,MATCH($A22,'SOC Summary'!$A$3:$A$774,0))</f>
        <v>High</v>
      </c>
      <c r="X22" s="26" t="n">
        <f aca="false">_xlfn.RANK.AVG(D22,$D$5:$D$292,1)</f>
        <v>271.5</v>
      </c>
      <c r="Y22" s="26" t="n">
        <f aca="false">IF(L22="","",_xlfn.RANK.AVG(L22,$L$5:$L$292,1))</f>
        <v>38</v>
      </c>
    </row>
    <row r="23" customFormat="false" ht="15" hidden="false" customHeight="true" outlineLevel="0" collapsed="false">
      <c r="A23" s="0" t="s">
        <v>1860</v>
      </c>
      <c r="B23" s="0" t="str">
        <f aca="false">IFERROR(INDEX('BLS OEWS May2025'!$B$3:$B$1396,MATCH($A23,'BLS OEWS May2025'!$A$3:$A$1396,0)),"")</f>
        <v>Proofreaders and Copy Markers</v>
      </c>
      <c r="C23" s="0" t="str">
        <f aca="false">INDEX('SOC Summary'!$D$3:$D$774,MATCH($A23,'SOC Summary'!$A$3:$A$774,0))</f>
        <v>Office support</v>
      </c>
      <c r="D23" s="27" t="n">
        <f aca="false">INDEX('SOC Summary'!$H$3:$H$774,MATCH($A23,'SOC Summary'!$A$3:$A$774,0))</f>
        <v>0.66</v>
      </c>
      <c r="E23" s="24" t="n">
        <v>5120</v>
      </c>
      <c r="F23" s="24" t="n">
        <v>5490</v>
      </c>
      <c r="G23" s="24" t="n">
        <v>5160</v>
      </c>
      <c r="H23" s="24" t="n">
        <f aca="false">INDEX('SOC Summary'!$K$3:$K$774,MATCH($A23,'SOC Summary'!$A$3:$A$774,0))</f>
        <v>4580</v>
      </c>
      <c r="I23" s="24" t="n">
        <f aca="false">IF(ISNUMBER(E23),H23-E23,"")</f>
        <v>-540</v>
      </c>
      <c r="J23" s="31" t="n">
        <f aca="false">IF(AND(ISNUMBER(E23),E23&gt;0),(H23-E23)/E23,"")</f>
        <v>-0.10546875</v>
      </c>
      <c r="K23" s="24" t="n">
        <f aca="false">IF(ISNUMBER(G23),H23-G23,"")</f>
        <v>-580</v>
      </c>
      <c r="L23" s="31" t="n">
        <f aca="false">IF(AND(ISNUMBER(G23),G23&gt;0),(H23-G23)/G23,"")</f>
        <v>-0.112403100775194</v>
      </c>
      <c r="M23" s="0" t="str">
        <f aca="false">INDEX('SOC Summary'!$L$3:$L$774,MATCH($A23,'SOC Summary'!$A$3:$A$774,0))</f>
        <v>High</v>
      </c>
      <c r="X23" s="26" t="n">
        <f aca="false">_xlfn.RANK.AVG(D23,$D$5:$D$292,1)</f>
        <v>271.5</v>
      </c>
      <c r="Y23" s="26" t="n">
        <f aca="false">IF(L23="","",_xlfn.RANK.AVG(L23,$L$5:$L$292,1))</f>
        <v>21</v>
      </c>
    </row>
    <row r="24" customFormat="false" ht="15" hidden="false" customHeight="true" outlineLevel="0" collapsed="false">
      <c r="A24" s="0" t="s">
        <v>1764</v>
      </c>
      <c r="B24" s="0" t="str">
        <f aca="false">IFERROR(INDEX('BLS OEWS May2025'!$B$3:$B$1396,MATCH($A24,'BLS OEWS May2025'!$A$3:$A$1396,0)),"")</f>
        <v>Interviewers, Except Eligibility and Loan</v>
      </c>
      <c r="C24" s="0" t="str">
        <f aca="false">INDEX('SOC Summary'!$D$3:$D$774,MATCH($A24,'SOC Summary'!$A$3:$A$774,0))</f>
        <v>Office support</v>
      </c>
      <c r="D24" s="27" t="n">
        <f aca="false">INDEX('SOC Summary'!$H$3:$H$774,MATCH($A24,'SOC Summary'!$A$3:$A$774,0))</f>
        <v>0.65</v>
      </c>
      <c r="E24" s="24" t="n">
        <v>168680</v>
      </c>
      <c r="F24" s="24" t="n">
        <v>160550</v>
      </c>
      <c r="G24" s="24" t="n">
        <v>157310</v>
      </c>
      <c r="H24" s="24" t="n">
        <f aca="false">INDEX('SOC Summary'!$K$3:$K$774,MATCH($A24,'SOC Summary'!$A$3:$A$774,0))</f>
        <v>148060</v>
      </c>
      <c r="I24" s="24" t="n">
        <f aca="false">IF(ISNUMBER(E24),H24-E24,"")</f>
        <v>-20620</v>
      </c>
      <c r="J24" s="31" t="n">
        <f aca="false">IF(AND(ISNUMBER(E24),E24&gt;0),(H24-E24)/E24,"")</f>
        <v>-0.122243300924828</v>
      </c>
      <c r="K24" s="24" t="n">
        <f aca="false">IF(ISNUMBER(G24),H24-G24,"")</f>
        <v>-9250</v>
      </c>
      <c r="L24" s="31" t="n">
        <f aca="false">IF(AND(ISNUMBER(G24),G24&gt;0),(H24-G24)/G24,"")</f>
        <v>-0.0588010933824932</v>
      </c>
      <c r="M24" s="0" t="str">
        <f aca="false">INDEX('SOC Summary'!$L$3:$L$774,MATCH($A24,'SOC Summary'!$A$3:$A$774,0))</f>
        <v>High</v>
      </c>
      <c r="X24" s="26" t="n">
        <f aca="false">_xlfn.RANK.AVG(D24,$D$5:$D$292,1)</f>
        <v>268</v>
      </c>
      <c r="Y24" s="26" t="n">
        <f aca="false">IF(L24="","",_xlfn.RANK.AVG(L24,$L$5:$L$292,1))</f>
        <v>48</v>
      </c>
    </row>
    <row r="25" customFormat="false" ht="15" hidden="false" customHeight="true" outlineLevel="0" collapsed="false">
      <c r="A25" s="0" t="s">
        <v>430</v>
      </c>
      <c r="B25" s="0" t="str">
        <f aca="false">IFERROR(INDEX('BLS OEWS May2025'!$B$3:$B$1396,MATCH($A25,'BLS OEWS May2025'!$A$3:$A$1396,0)),"")</f>
        <v>Web Developers</v>
      </c>
      <c r="C25" s="0" t="str">
        <f aca="false">INDEX('SOC Summary'!$D$3:$D$774,MATCH($A25,'SOC Summary'!$A$3:$A$774,0))</f>
        <v>Computer and math</v>
      </c>
      <c r="D25" s="27" t="n">
        <f aca="false">INDEX('SOC Summary'!$H$3:$H$774,MATCH($A25,'SOC Summary'!$A$3:$A$774,0))</f>
        <v>0.65</v>
      </c>
      <c r="E25" s="24" t="n">
        <v>88620</v>
      </c>
      <c r="F25" s="24" t="n">
        <v>85350</v>
      </c>
      <c r="G25" s="24" t="n">
        <v>78860</v>
      </c>
      <c r="H25" s="24" t="n">
        <f aca="false">INDEX('SOC Summary'!$K$3:$K$774,MATCH($A25,'SOC Summary'!$A$3:$A$774,0))</f>
        <v>70190</v>
      </c>
      <c r="I25" s="24" t="n">
        <f aca="false">IF(ISNUMBER(E25),H25-E25,"")</f>
        <v>-18430</v>
      </c>
      <c r="J25" s="31" t="n">
        <f aca="false">IF(AND(ISNUMBER(E25),E25&gt;0),(H25-E25)/E25,"")</f>
        <v>-0.20796659896186</v>
      </c>
      <c r="K25" s="24" t="n">
        <f aca="false">IF(ISNUMBER(G25),H25-G25,"")</f>
        <v>-8670</v>
      </c>
      <c r="L25" s="31" t="n">
        <f aca="false">IF(AND(ISNUMBER(G25),G25&gt;0),(H25-G25)/G25,"")</f>
        <v>-0.109941668780117</v>
      </c>
      <c r="M25" s="0" t="str">
        <f aca="false">INDEX('SOC Summary'!$L$3:$L$774,MATCH($A25,'SOC Summary'!$A$3:$A$774,0))</f>
        <v>High</v>
      </c>
      <c r="X25" s="26" t="n">
        <f aca="false">_xlfn.RANK.AVG(D25,$D$5:$D$292,1)</f>
        <v>268</v>
      </c>
      <c r="Y25" s="26" t="n">
        <f aca="false">IF(L25="","",_xlfn.RANK.AVG(L25,$L$5:$L$292,1))</f>
        <v>22</v>
      </c>
    </row>
    <row r="26" customFormat="false" ht="15" hidden="false" customHeight="true" outlineLevel="0" collapsed="false">
      <c r="A26" s="0" t="s">
        <v>611</v>
      </c>
      <c r="B26" s="0" t="str">
        <f aca="false">IFERROR(INDEX('BLS OEWS May2025'!$B$3:$B$1396,MATCH($A26,'BLS OEWS May2025'!$A$3:$A$1396,0)),"")</f>
        <v>Physicists</v>
      </c>
      <c r="C26" s="0" t="str">
        <f aca="false">INDEX('SOC Summary'!$D$3:$D$774,MATCH($A26,'SOC Summary'!$A$3:$A$774,0))</f>
        <v>Life, physical, and social science</v>
      </c>
      <c r="D26" s="27" t="n">
        <f aca="false">INDEX('SOC Summary'!$H$3:$H$774,MATCH($A26,'SOC Summary'!$A$3:$A$774,0))</f>
        <v>0.65</v>
      </c>
      <c r="E26" s="24" t="n">
        <v>18840</v>
      </c>
      <c r="F26" s="24" t="n">
        <v>18350</v>
      </c>
      <c r="G26" s="24" t="n">
        <v>21340</v>
      </c>
      <c r="H26" s="24" t="n">
        <f aca="false">INDEX('SOC Summary'!$K$3:$K$774,MATCH($A26,'SOC Summary'!$A$3:$A$774,0))</f>
        <v>20430</v>
      </c>
      <c r="I26" s="24" t="n">
        <f aca="false">IF(ISNUMBER(E26),H26-E26,"")</f>
        <v>1590</v>
      </c>
      <c r="J26" s="31" t="n">
        <f aca="false">IF(AND(ISNUMBER(E26),E26&gt;0),(H26-E26)/E26,"")</f>
        <v>0.0843949044585987</v>
      </c>
      <c r="K26" s="24" t="n">
        <f aca="false">IF(ISNUMBER(G26),H26-G26,"")</f>
        <v>-910</v>
      </c>
      <c r="L26" s="31" t="n">
        <f aca="false">IF(AND(ISNUMBER(G26),G26&gt;0),(H26-G26)/G26,"")</f>
        <v>-0.0426429240862231</v>
      </c>
      <c r="M26" s="0" t="str">
        <f aca="false">INDEX('SOC Summary'!$L$3:$L$774,MATCH($A26,'SOC Summary'!$A$3:$A$774,0))</f>
        <v>High</v>
      </c>
      <c r="X26" s="26" t="n">
        <f aca="false">_xlfn.RANK.AVG(D26,$D$5:$D$292,1)</f>
        <v>268</v>
      </c>
      <c r="Y26" s="26" t="n">
        <f aca="false">IF(L26="","",_xlfn.RANK.AVG(L26,$L$5:$L$292,1))</f>
        <v>69</v>
      </c>
    </row>
    <row r="27" customFormat="false" ht="15" hidden="false" customHeight="true" outlineLevel="0" collapsed="false">
      <c r="A27" s="0" t="s">
        <v>1782</v>
      </c>
      <c r="B27" s="0" t="str">
        <f aca="false">IFERROR(INDEX('BLS OEWS May2025'!$B$3:$B$1396,MATCH($A27,'BLS OEWS May2025'!$A$3:$A$1396,0)),"")</f>
        <v>Receptionists and Information Clerks</v>
      </c>
      <c r="C27" s="0" t="str">
        <f aca="false">INDEX('SOC Summary'!$D$3:$D$774,MATCH($A27,'SOC Summary'!$A$3:$A$774,0))</f>
        <v>Office support</v>
      </c>
      <c r="D27" s="27" t="n">
        <f aca="false">INDEX('SOC Summary'!$H$3:$H$774,MATCH($A27,'SOC Summary'!$A$3:$A$774,0))</f>
        <v>0.64</v>
      </c>
      <c r="E27" s="24" t="n">
        <v>1011170</v>
      </c>
      <c r="F27" s="24" t="n">
        <v>1003820</v>
      </c>
      <c r="G27" s="24" t="n">
        <v>964530</v>
      </c>
      <c r="H27" s="24" t="n">
        <f aca="false">INDEX('SOC Summary'!$K$3:$K$774,MATCH($A27,'SOC Summary'!$A$3:$A$774,0))</f>
        <v>910180</v>
      </c>
      <c r="I27" s="24" t="n">
        <f aca="false">IF(ISNUMBER(E27),H27-E27,"")</f>
        <v>-100990</v>
      </c>
      <c r="J27" s="31" t="n">
        <f aca="false">IF(AND(ISNUMBER(E27),E27&gt;0),(H27-E27)/E27,"")</f>
        <v>-0.0998744029193904</v>
      </c>
      <c r="K27" s="24" t="n">
        <f aca="false">IF(ISNUMBER(G27),H27-G27,"")</f>
        <v>-54350</v>
      </c>
      <c r="L27" s="31" t="n">
        <f aca="false">IF(AND(ISNUMBER(G27),G27&gt;0),(H27-G27)/G27,"")</f>
        <v>-0.0563486879620126</v>
      </c>
      <c r="M27" s="0" t="str">
        <f aca="false">INDEX('SOC Summary'!$L$3:$L$774,MATCH($A27,'SOC Summary'!$A$3:$A$774,0))</f>
        <v>High</v>
      </c>
      <c r="X27" s="26" t="n">
        <f aca="false">_xlfn.RANK.AVG(D27,$D$5:$D$292,1)</f>
        <v>265</v>
      </c>
      <c r="Y27" s="26" t="n">
        <f aca="false">IF(L27="","",_xlfn.RANK.AVG(L27,$L$5:$L$292,1))</f>
        <v>52</v>
      </c>
    </row>
    <row r="28" customFormat="false" ht="15" hidden="false" customHeight="true" outlineLevel="0" collapsed="false">
      <c r="A28" s="0" t="s">
        <v>424</v>
      </c>
      <c r="B28" s="0" t="str">
        <f aca="false">IFERROR(INDEX('BLS OEWS May2025'!$B$3:$B$1396,MATCH($A28,'BLS OEWS May2025'!$A$3:$A$1396,0)),"")</f>
        <v>Computer Programmers</v>
      </c>
      <c r="C28" s="0" t="str">
        <f aca="false">INDEX('SOC Summary'!$D$3:$D$774,MATCH($A28,'SOC Summary'!$A$3:$A$774,0))</f>
        <v>Computer and math</v>
      </c>
      <c r="D28" s="27" t="n">
        <f aca="false">INDEX('SOC Summary'!$H$3:$H$774,MATCH($A28,'SOC Summary'!$A$3:$A$774,0))</f>
        <v>0.64</v>
      </c>
      <c r="E28" s="24" t="n">
        <v>132740</v>
      </c>
      <c r="F28" s="24" t="n">
        <v>120370</v>
      </c>
      <c r="G28" s="24" t="n">
        <v>109870</v>
      </c>
      <c r="H28" s="24" t="n">
        <f aca="false">INDEX('SOC Summary'!$K$3:$K$774,MATCH($A28,'SOC Summary'!$A$3:$A$774,0))</f>
        <v>92230</v>
      </c>
      <c r="I28" s="24" t="n">
        <f aca="false">IF(ISNUMBER(E28),H28-E28,"")</f>
        <v>-40510</v>
      </c>
      <c r="J28" s="31" t="n">
        <f aca="false">IF(AND(ISNUMBER(E28),E28&gt;0),(H28-E28)/E28,"")</f>
        <v>-0.305183064637638</v>
      </c>
      <c r="K28" s="24" t="n">
        <f aca="false">IF(ISNUMBER(G28),H28-G28,"")</f>
        <v>-17640</v>
      </c>
      <c r="L28" s="31" t="n">
        <f aca="false">IF(AND(ISNUMBER(G28),G28&gt;0),(H28-G28)/G28,"")</f>
        <v>-0.160553381268772</v>
      </c>
      <c r="M28" s="0" t="str">
        <f aca="false">INDEX('SOC Summary'!$L$3:$L$774,MATCH($A28,'SOC Summary'!$A$3:$A$774,0))</f>
        <v>High</v>
      </c>
      <c r="X28" s="26" t="n">
        <f aca="false">_xlfn.RANK.AVG(D28,$D$5:$D$292,1)</f>
        <v>265</v>
      </c>
      <c r="Y28" s="26" t="n">
        <f aca="false">IF(L28="","",_xlfn.RANK.AVG(L28,$L$5:$L$292,1))</f>
        <v>10</v>
      </c>
    </row>
    <row r="29" customFormat="false" ht="15" hidden="false" customHeight="true" outlineLevel="0" collapsed="false">
      <c r="A29" s="0" t="s">
        <v>445</v>
      </c>
      <c r="B29" s="0" t="str">
        <f aca="false">IFERROR(INDEX('BLS OEWS May2025'!$B$3:$B$1396,MATCH($A29,'BLS OEWS May2025'!$A$3:$A$1396,0)),"")</f>
        <v>Mathematicians</v>
      </c>
      <c r="C29" s="0" t="str">
        <f aca="false">INDEX('SOC Summary'!$D$3:$D$774,MATCH($A29,'SOC Summary'!$A$3:$A$774,0))</f>
        <v>Computer and math</v>
      </c>
      <c r="D29" s="27" t="n">
        <f aca="false">INDEX('SOC Summary'!$H$3:$H$774,MATCH($A29,'SOC Summary'!$A$3:$A$774,0))</f>
        <v>0.64</v>
      </c>
      <c r="E29" s="24" t="n">
        <v>2070</v>
      </c>
      <c r="F29" s="24" t="n">
        <v>2220</v>
      </c>
      <c r="G29" s="24" t="n">
        <v>2220</v>
      </c>
      <c r="H29" s="24" t="n">
        <f aca="false">INDEX('SOC Summary'!$K$3:$K$774,MATCH($A29,'SOC Summary'!$A$3:$A$774,0))</f>
        <v>2030</v>
      </c>
      <c r="I29" s="24" t="n">
        <f aca="false">IF(ISNUMBER(E29),H29-E29,"")</f>
        <v>-40</v>
      </c>
      <c r="J29" s="31" t="n">
        <f aca="false">IF(AND(ISNUMBER(E29),E29&gt;0),(H29-E29)/E29,"")</f>
        <v>-0.0193236714975845</v>
      </c>
      <c r="K29" s="24" t="n">
        <f aca="false">IF(ISNUMBER(G29),H29-G29,"")</f>
        <v>-190</v>
      </c>
      <c r="L29" s="31" t="n">
        <f aca="false">IF(AND(ISNUMBER(G29),G29&gt;0),(H29-G29)/G29,"")</f>
        <v>-0.0855855855855856</v>
      </c>
      <c r="M29" s="0" t="str">
        <f aca="false">INDEX('SOC Summary'!$L$3:$L$774,MATCH($A29,'SOC Summary'!$A$3:$A$774,0))</f>
        <v>High</v>
      </c>
      <c r="X29" s="26" t="n">
        <f aca="false">_xlfn.RANK.AVG(D29,$D$5:$D$292,1)</f>
        <v>265</v>
      </c>
      <c r="Y29" s="26" t="n">
        <f aca="false">IF(L29="","",_xlfn.RANK.AVG(L29,$L$5:$L$292,1))</f>
        <v>29</v>
      </c>
    </row>
    <row r="30" customFormat="false" ht="15" hidden="false" customHeight="true" outlineLevel="0" collapsed="false">
      <c r="A30" s="0" t="s">
        <v>418</v>
      </c>
      <c r="B30" s="0" t="str">
        <f aca="false">IFERROR(INDEX('BLS OEWS May2025'!$B$3:$B$1396,MATCH($A30,'BLS OEWS May2025'!$A$3:$A$1396,0)),"")</f>
        <v>Database Architects</v>
      </c>
      <c r="C30" s="0" t="str">
        <f aca="false">INDEX('SOC Summary'!$D$3:$D$774,MATCH($A30,'SOC Summary'!$A$3:$A$774,0))</f>
        <v>Computer and math</v>
      </c>
      <c r="D30" s="27" t="n">
        <f aca="false">INDEX('SOC Summary'!$H$3:$H$774,MATCH($A30,'SOC Summary'!$A$3:$A$774,0))</f>
        <v>0.63</v>
      </c>
      <c r="E30" s="24" t="n">
        <v>62470</v>
      </c>
      <c r="F30" s="24" t="n">
        <v>59920</v>
      </c>
      <c r="G30" s="24" t="n">
        <v>64770</v>
      </c>
      <c r="H30" s="24" t="n">
        <f aca="false">INDEX('SOC Summary'!$K$3:$K$774,MATCH($A30,'SOC Summary'!$A$3:$A$774,0))</f>
        <v>67140</v>
      </c>
      <c r="I30" s="24" t="n">
        <f aca="false">IF(ISNUMBER(E30),H30-E30,"")</f>
        <v>4670</v>
      </c>
      <c r="J30" s="31" t="n">
        <f aca="false">IF(AND(ISNUMBER(E30),E30&gt;0),(H30-E30)/E30,"")</f>
        <v>0.0747558828237554</v>
      </c>
      <c r="K30" s="24" t="n">
        <f aca="false">IF(ISNUMBER(G30),H30-G30,"")</f>
        <v>2370</v>
      </c>
      <c r="L30" s="31" t="n">
        <f aca="false">IF(AND(ISNUMBER(G30),G30&gt;0),(H30-G30)/G30,"")</f>
        <v>0.0365910143584993</v>
      </c>
      <c r="M30" s="0" t="str">
        <f aca="false">INDEX('SOC Summary'!$L$3:$L$774,MATCH($A30,'SOC Summary'!$A$3:$A$774,0))</f>
        <v>High</v>
      </c>
      <c r="X30" s="26" t="n">
        <f aca="false">_xlfn.RANK.AVG(D30,$D$5:$D$292,1)</f>
        <v>262</v>
      </c>
      <c r="Y30" s="26" t="n">
        <f aca="false">IF(L30="","",_xlfn.RANK.AVG(L30,$L$5:$L$292,1))</f>
        <v>202</v>
      </c>
    </row>
    <row r="31" customFormat="false" ht="15" hidden="false" customHeight="true" outlineLevel="0" collapsed="false">
      <c r="A31" s="0" t="s">
        <v>232</v>
      </c>
      <c r="B31" s="0" t="str">
        <f aca="false">IFERROR(INDEX('BLS OEWS May2025'!$B$3:$B$1396,MATCH($A31,'BLS OEWS May2025'!$A$3:$A$1396,0)),"")</f>
        <v>Training and Development Managers</v>
      </c>
      <c r="C31" s="0" t="str">
        <f aca="false">INDEX('SOC Summary'!$D$3:$D$774,MATCH($A31,'SOC Summary'!$A$3:$A$774,0))</f>
        <v>Management</v>
      </c>
      <c r="D31" s="27" t="n">
        <f aca="false">INDEX('SOC Summary'!$H$3:$H$774,MATCH($A31,'SOC Summary'!$A$3:$A$774,0))</f>
        <v>0.63</v>
      </c>
      <c r="E31" s="24" t="n">
        <v>39550</v>
      </c>
      <c r="F31" s="24" t="n">
        <v>41540</v>
      </c>
      <c r="G31" s="24" t="n">
        <v>44960</v>
      </c>
      <c r="H31" s="24" t="n">
        <f aca="false">INDEX('SOC Summary'!$K$3:$K$774,MATCH($A31,'SOC Summary'!$A$3:$A$774,0))</f>
        <v>48050</v>
      </c>
      <c r="I31" s="24" t="n">
        <f aca="false">IF(ISNUMBER(E31),H31-E31,"")</f>
        <v>8500</v>
      </c>
      <c r="J31" s="31" t="n">
        <f aca="false">IF(AND(ISNUMBER(E31),E31&gt;0),(H31-E31)/E31,"")</f>
        <v>0.214917825537295</v>
      </c>
      <c r="K31" s="24" t="n">
        <f aca="false">IF(ISNUMBER(G31),H31-G31,"")</f>
        <v>3090</v>
      </c>
      <c r="L31" s="31" t="n">
        <f aca="false">IF(AND(ISNUMBER(G31),G31&gt;0),(H31-G31)/G31,"")</f>
        <v>0.0687277580071174</v>
      </c>
      <c r="M31" s="0" t="str">
        <f aca="false">INDEX('SOC Summary'!$L$3:$L$774,MATCH($A31,'SOC Summary'!$A$3:$A$774,0))</f>
        <v>High</v>
      </c>
      <c r="X31" s="26" t="n">
        <f aca="false">_xlfn.RANK.AVG(D31,$D$5:$D$292,1)</f>
        <v>262</v>
      </c>
      <c r="Y31" s="26" t="n">
        <f aca="false">IF(L31="","",_xlfn.RANK.AVG(L31,$L$5:$L$292,1))</f>
        <v>245</v>
      </c>
    </row>
    <row r="32" customFormat="false" ht="15" hidden="false" customHeight="true" outlineLevel="0" collapsed="false">
      <c r="A32" s="0" t="s">
        <v>1749</v>
      </c>
      <c r="B32" s="0" t="str">
        <f aca="false">IFERROR(INDEX('BLS OEWS May2025'!$B$3:$B$1396,MATCH($A32,'BLS OEWS May2025'!$A$3:$A$1396,0)),"")</f>
        <v>Credit Authorizers, Checkers, and Clerks</v>
      </c>
      <c r="C32" s="0" t="str">
        <f aca="false">INDEX('SOC Summary'!$D$3:$D$774,MATCH($A32,'SOC Summary'!$A$3:$A$774,0))</f>
        <v>Office support</v>
      </c>
      <c r="D32" s="27" t="n">
        <f aca="false">INDEX('SOC Summary'!$H$3:$H$774,MATCH($A32,'SOC Summary'!$A$3:$A$774,0))</f>
        <v>0.63</v>
      </c>
      <c r="E32" s="24" t="n">
        <v>16290</v>
      </c>
      <c r="F32" s="24" t="n">
        <v>14290</v>
      </c>
      <c r="G32" s="24" t="n">
        <v>11960</v>
      </c>
      <c r="H32" s="24" t="n">
        <f aca="false">INDEX('SOC Summary'!$K$3:$K$774,MATCH($A32,'SOC Summary'!$A$3:$A$774,0))</f>
        <v>12030</v>
      </c>
      <c r="I32" s="24" t="n">
        <f aca="false">IF(ISNUMBER(E32),H32-E32,"")</f>
        <v>-4260</v>
      </c>
      <c r="J32" s="31" t="n">
        <f aca="false">IF(AND(ISNUMBER(E32),E32&gt;0),(H32-E32)/E32,"")</f>
        <v>-0.261510128913444</v>
      </c>
      <c r="K32" s="24" t="n">
        <f aca="false">IF(ISNUMBER(G32),H32-G32,"")</f>
        <v>70</v>
      </c>
      <c r="L32" s="31" t="n">
        <f aca="false">IF(AND(ISNUMBER(G32),G32&gt;0),(H32-G32)/G32,"")</f>
        <v>0.00585284280936455</v>
      </c>
      <c r="M32" s="0" t="str">
        <f aca="false">INDEX('SOC Summary'!$L$3:$L$774,MATCH($A32,'SOC Summary'!$A$3:$A$774,0))</f>
        <v>High</v>
      </c>
      <c r="X32" s="26" t="n">
        <f aca="false">_xlfn.RANK.AVG(D32,$D$5:$D$292,1)</f>
        <v>262</v>
      </c>
      <c r="Y32" s="26" t="n">
        <f aca="false">IF(L32="","",_xlfn.RANK.AVG(L32,$L$5:$L$292,1))</f>
        <v>151</v>
      </c>
    </row>
    <row r="33" customFormat="false" ht="15" hidden="false" customHeight="true" outlineLevel="0" collapsed="false">
      <c r="A33" s="0" t="s">
        <v>454</v>
      </c>
      <c r="B33" s="0" t="str">
        <f aca="false">IFERROR(INDEX('BLS OEWS May2025'!$B$3:$B$1396,MATCH($A33,'BLS OEWS May2025'!$A$3:$A$1396,0)),"")</f>
        <v>Data Scientists</v>
      </c>
      <c r="C33" s="0" t="str">
        <f aca="false">INDEX('SOC Summary'!$D$3:$D$774,MATCH($A33,'SOC Summary'!$A$3:$A$774,0))</f>
        <v>Computer and math</v>
      </c>
      <c r="D33" s="27" t="n">
        <f aca="false">INDEX('SOC Summary'!$H$3:$H$774,MATCH($A33,'SOC Summary'!$A$3:$A$774,0))</f>
        <v>0.623333333333333</v>
      </c>
      <c r="E33" s="24" t="n">
        <v>159630</v>
      </c>
      <c r="F33" s="24" t="n">
        <v>192710</v>
      </c>
      <c r="G33" s="24" t="n">
        <v>233440</v>
      </c>
      <c r="H33" s="24" t="n">
        <f aca="false">INDEX('SOC Summary'!$K$3:$K$774,MATCH($A33,'SOC Summary'!$A$3:$A$774,0))</f>
        <v>262440</v>
      </c>
      <c r="I33" s="24" t="n">
        <f aca="false">IF(ISNUMBER(E33),H33-E33,"")</f>
        <v>102810</v>
      </c>
      <c r="J33" s="31" t="n">
        <f aca="false">IF(AND(ISNUMBER(E33),E33&gt;0),(H33-E33)/E33,"")</f>
        <v>0.644051869949258</v>
      </c>
      <c r="K33" s="24" t="n">
        <f aca="false">IF(ISNUMBER(G33),H33-G33,"")</f>
        <v>29000</v>
      </c>
      <c r="L33" s="31" t="n">
        <f aca="false">IF(AND(ISNUMBER(G33),G33&gt;0),(H33-G33)/G33,"")</f>
        <v>0.124228923920493</v>
      </c>
      <c r="M33" s="0" t="str">
        <f aca="false">INDEX('SOC Summary'!$L$3:$L$774,MATCH($A33,'SOC Summary'!$A$3:$A$774,0))</f>
        <v>High</v>
      </c>
      <c r="X33" s="26" t="n">
        <f aca="false">_xlfn.RANK.AVG(D33,$D$5:$D$292,1)</f>
        <v>260</v>
      </c>
      <c r="Y33" s="26" t="n">
        <f aca="false">IF(L33="","",_xlfn.RANK.AVG(L33,$L$5:$L$292,1))</f>
        <v>275</v>
      </c>
    </row>
    <row r="34" customFormat="false" ht="15" hidden="false" customHeight="true" outlineLevel="0" collapsed="false">
      <c r="A34" s="0" t="s">
        <v>1833</v>
      </c>
      <c r="B34" s="0" t="str">
        <f aca="false">IFERROR(INDEX('BLS OEWS May2025'!$B$3:$B$1396,MATCH($A34,'BLS OEWS May2025'!$A$3:$A$1396,0)),"")</f>
        <v>Secretaries and Administrative Assistants, Except Legal, Medical, and Executive</v>
      </c>
      <c r="C34" s="0" t="str">
        <f aca="false">INDEX('SOC Summary'!$D$3:$D$774,MATCH($A34,'SOC Summary'!$A$3:$A$774,0))</f>
        <v>Office support</v>
      </c>
      <c r="D34" s="27" t="n">
        <f aca="false">INDEX('SOC Summary'!$H$3:$H$774,MATCH($A34,'SOC Summary'!$A$3:$A$774,0))</f>
        <v>0.62</v>
      </c>
      <c r="E34" s="24" t="n">
        <v>1826710</v>
      </c>
      <c r="F34" s="24" t="n">
        <v>1785430</v>
      </c>
      <c r="G34" s="24" t="n">
        <v>1737820</v>
      </c>
      <c r="H34" s="24" t="n">
        <f aca="false">INDEX('SOC Summary'!$K$3:$K$774,MATCH($A34,'SOC Summary'!$A$3:$A$774,0))</f>
        <v>1706790</v>
      </c>
      <c r="I34" s="24" t="n">
        <f aca="false">IF(ISNUMBER(E34),H34-E34,"")</f>
        <v>-119920</v>
      </c>
      <c r="J34" s="31" t="n">
        <f aca="false">IF(AND(ISNUMBER(E34),E34&gt;0),(H34-E34)/E34,"")</f>
        <v>-0.0656480776915876</v>
      </c>
      <c r="K34" s="24" t="n">
        <f aca="false">IF(ISNUMBER(G34),H34-G34,"")</f>
        <v>-31030</v>
      </c>
      <c r="L34" s="31" t="n">
        <f aca="false">IF(AND(ISNUMBER(G34),G34&gt;0),(H34-G34)/G34,"")</f>
        <v>-0.0178557042731698</v>
      </c>
      <c r="M34" s="0" t="str">
        <f aca="false">INDEX('SOC Summary'!$L$3:$L$774,MATCH($A34,'SOC Summary'!$A$3:$A$774,0))</f>
        <v>High</v>
      </c>
      <c r="X34" s="26" t="n">
        <f aca="false">_xlfn.RANK.AVG(D34,$D$5:$D$292,1)</f>
        <v>258</v>
      </c>
      <c r="Y34" s="26" t="n">
        <f aca="false">IF(L34="","",_xlfn.RANK.AVG(L34,$L$5:$L$292,1))</f>
        <v>109</v>
      </c>
    </row>
    <row r="35" customFormat="false" ht="15" hidden="false" customHeight="true" outlineLevel="0" collapsed="false">
      <c r="A35" s="0" t="s">
        <v>1802</v>
      </c>
      <c r="B35" s="0" t="str">
        <f aca="false">IFERROR(INDEX('BLS OEWS May2025'!$B$3:$B$1396,MATCH($A35,'BLS OEWS May2025'!$A$3:$A$1396,0)),"")</f>
        <v>Dispatchers, Except Police, Fire, and Ambulance</v>
      </c>
      <c r="C35" s="0" t="str">
        <f aca="false">INDEX('SOC Summary'!$D$3:$D$774,MATCH($A35,'SOC Summary'!$A$3:$A$774,0))</f>
        <v>Office support</v>
      </c>
      <c r="D35" s="27" t="n">
        <f aca="false">INDEX('SOC Summary'!$H$3:$H$774,MATCH($A35,'SOC Summary'!$A$3:$A$774,0))</f>
        <v>0.62</v>
      </c>
      <c r="E35" s="24" t="n">
        <v>206370</v>
      </c>
      <c r="F35" s="24" t="n">
        <v>206090</v>
      </c>
      <c r="G35" s="24" t="n">
        <v>211000</v>
      </c>
      <c r="H35" s="24" t="n">
        <f aca="false">INDEX('SOC Summary'!$K$3:$K$774,MATCH($A35,'SOC Summary'!$A$3:$A$774,0))</f>
        <v>202810</v>
      </c>
      <c r="I35" s="24" t="n">
        <f aca="false">IF(ISNUMBER(E35),H35-E35,"")</f>
        <v>-3560</v>
      </c>
      <c r="J35" s="31" t="n">
        <f aca="false">IF(AND(ISNUMBER(E35),E35&gt;0),(H35-E35)/E35,"")</f>
        <v>-0.0172505693657024</v>
      </c>
      <c r="K35" s="24" t="n">
        <f aca="false">IF(ISNUMBER(G35),H35-G35,"")</f>
        <v>-8190</v>
      </c>
      <c r="L35" s="31" t="n">
        <f aca="false">IF(AND(ISNUMBER(G35),G35&gt;0),(H35-G35)/G35,"")</f>
        <v>-0.0388151658767773</v>
      </c>
      <c r="M35" s="0" t="str">
        <f aca="false">INDEX('SOC Summary'!$L$3:$L$774,MATCH($A35,'SOC Summary'!$A$3:$A$774,0))</f>
        <v>High</v>
      </c>
      <c r="X35" s="26" t="n">
        <f aca="false">_xlfn.RANK.AVG(D35,$D$5:$D$292,1)</f>
        <v>258</v>
      </c>
      <c r="Y35" s="26" t="n">
        <f aca="false">IF(L35="","",_xlfn.RANK.AVG(L35,$L$5:$L$292,1))</f>
        <v>75</v>
      </c>
    </row>
    <row r="36" customFormat="false" ht="15" hidden="false" customHeight="true" outlineLevel="0" collapsed="false">
      <c r="A36" s="0" t="s">
        <v>387</v>
      </c>
      <c r="B36" s="0" t="str">
        <f aca="false">IFERROR(INDEX('BLS OEWS May2025'!$B$3:$B$1396,MATCH($A36,'BLS OEWS May2025'!$A$3:$A$1396,0)),"")</f>
        <v>Tax Preparers</v>
      </c>
      <c r="C36" s="0" t="str">
        <f aca="false">INDEX('SOC Summary'!$D$3:$D$774,MATCH($A36,'SOC Summary'!$A$3:$A$774,0))</f>
        <v>Business and finance</v>
      </c>
      <c r="D36" s="27" t="n">
        <f aca="false">INDEX('SOC Summary'!$H$3:$H$774,MATCH($A36,'SOC Summary'!$A$3:$A$774,0))</f>
        <v>0.62</v>
      </c>
      <c r="E36" s="24" t="n">
        <v>82370</v>
      </c>
      <c r="F36" s="24" t="n">
        <v>81650</v>
      </c>
      <c r="G36" s="24" t="n">
        <v>73570</v>
      </c>
      <c r="H36" s="24" t="n">
        <f aca="false">INDEX('SOC Summary'!$K$3:$K$774,MATCH($A36,'SOC Summary'!$A$3:$A$774,0))</f>
        <v>76480</v>
      </c>
      <c r="I36" s="24" t="n">
        <f aca="false">IF(ISNUMBER(E36),H36-E36,"")</f>
        <v>-5890</v>
      </c>
      <c r="J36" s="31" t="n">
        <f aca="false">IF(AND(ISNUMBER(E36),E36&gt;0),(H36-E36)/E36,"")</f>
        <v>-0.0715066164865849</v>
      </c>
      <c r="K36" s="24" t="n">
        <f aca="false">IF(ISNUMBER(G36),H36-G36,"")</f>
        <v>2910</v>
      </c>
      <c r="L36" s="31" t="n">
        <f aca="false">IF(AND(ISNUMBER(G36),G36&gt;0),(H36-G36)/G36,"")</f>
        <v>0.0395541661003126</v>
      </c>
      <c r="M36" s="0" t="str">
        <f aca="false">INDEX('SOC Summary'!$L$3:$L$774,MATCH($A36,'SOC Summary'!$A$3:$A$774,0))</f>
        <v>High</v>
      </c>
      <c r="X36" s="26" t="n">
        <f aca="false">_xlfn.RANK.AVG(D36,$D$5:$D$292,1)</f>
        <v>258</v>
      </c>
      <c r="Y36" s="26" t="n">
        <f aca="false">IF(L36="","",_xlfn.RANK.AVG(L36,$L$5:$L$292,1))</f>
        <v>209</v>
      </c>
    </row>
    <row r="37" customFormat="false" ht="15" hidden="false" customHeight="true" outlineLevel="0" collapsed="false">
      <c r="A37" s="0" t="s">
        <v>967</v>
      </c>
      <c r="B37" s="0" t="str">
        <f aca="false">IFERROR(INDEX('BLS OEWS May2025'!$B$3:$B$1396,MATCH($A37,'BLS OEWS May2025'!$A$3:$A$1396,0)),"")</f>
        <v>Instructional Coordinators</v>
      </c>
      <c r="C37" s="0" t="str">
        <f aca="false">INDEX('SOC Summary'!$D$3:$D$774,MATCH($A37,'SOC Summary'!$A$3:$A$774,0))</f>
        <v>Educational instruction</v>
      </c>
      <c r="D37" s="27" t="n">
        <f aca="false">INDEX('SOC Summary'!$H$3:$H$774,MATCH($A37,'SOC Summary'!$A$3:$A$774,0))</f>
        <v>0.61</v>
      </c>
      <c r="E37" s="24" t="n">
        <v>198660</v>
      </c>
      <c r="F37" s="24" t="n">
        <v>207270</v>
      </c>
      <c r="G37" s="24" t="n">
        <v>210850</v>
      </c>
      <c r="H37" s="24" t="n">
        <f aca="false">INDEX('SOC Summary'!$K$3:$K$774,MATCH($A37,'SOC Summary'!$A$3:$A$774,0))</f>
        <v>227760</v>
      </c>
      <c r="I37" s="24" t="n">
        <f aca="false">IF(ISNUMBER(E37),H37-E37,"")</f>
        <v>29100</v>
      </c>
      <c r="J37" s="31" t="n">
        <f aca="false">IF(AND(ISNUMBER(E37),E37&gt;0),(H37-E37)/E37,"")</f>
        <v>0.146481425551193</v>
      </c>
      <c r="K37" s="24" t="n">
        <f aca="false">IF(ISNUMBER(G37),H37-G37,"")</f>
        <v>16910</v>
      </c>
      <c r="L37" s="31" t="n">
        <f aca="false">IF(AND(ISNUMBER(G37),G37&gt;0),(H37-G37)/G37,"")</f>
        <v>0.0801991937396253</v>
      </c>
      <c r="M37" s="0" t="str">
        <f aca="false">INDEX('SOC Summary'!$L$3:$L$774,MATCH($A37,'SOC Summary'!$A$3:$A$774,0))</f>
        <v>High</v>
      </c>
      <c r="X37" s="26" t="n">
        <f aca="false">_xlfn.RANK.AVG(D37,$D$5:$D$292,1)</f>
        <v>256</v>
      </c>
      <c r="Y37" s="26" t="n">
        <f aca="false">IF(L37="","",_xlfn.RANK.AVG(L37,$L$5:$L$292,1))</f>
        <v>260</v>
      </c>
    </row>
    <row r="38" customFormat="false" ht="15" hidden="false" customHeight="true" outlineLevel="0" collapsed="false">
      <c r="A38" s="0" t="s">
        <v>1854</v>
      </c>
      <c r="B38" s="0" t="str">
        <f aca="false">IFERROR(INDEX('BLS OEWS May2025'!$B$3:$B$1396,MATCH($A38,'BLS OEWS May2025'!$A$3:$A$1396,0)),"")</f>
        <v>Office Clerks, General</v>
      </c>
      <c r="C38" s="0" t="str">
        <f aca="false">INDEX('SOC Summary'!$D$3:$D$774,MATCH($A38,'SOC Summary'!$A$3:$A$774,0))</f>
        <v>Office support</v>
      </c>
      <c r="D38" s="27" t="n">
        <f aca="false">INDEX('SOC Summary'!$H$3:$H$774,MATCH($A38,'SOC Summary'!$A$3:$A$774,0))</f>
        <v>0.6</v>
      </c>
      <c r="E38" s="24" t="n">
        <v>2517350</v>
      </c>
      <c r="F38" s="24" t="n">
        <v>2496370</v>
      </c>
      <c r="G38" s="24" t="n">
        <v>2510550</v>
      </c>
      <c r="H38" s="24" t="n">
        <f aca="false">INDEX('SOC Summary'!$K$3:$K$774,MATCH($A38,'SOC Summary'!$A$3:$A$774,0))</f>
        <v>2464940</v>
      </c>
      <c r="I38" s="24" t="n">
        <f aca="false">IF(ISNUMBER(E38),H38-E38,"")</f>
        <v>-52410</v>
      </c>
      <c r="J38" s="31" t="n">
        <f aca="false">IF(AND(ISNUMBER(E38),E38&gt;0),(H38-E38)/E38,"")</f>
        <v>-0.0208195125826762</v>
      </c>
      <c r="K38" s="24" t="n">
        <f aca="false">IF(ISNUMBER(G38),H38-G38,"")</f>
        <v>-45610</v>
      </c>
      <c r="L38" s="31" t="n">
        <f aca="false">IF(AND(ISNUMBER(G38),G38&gt;0),(H38-G38)/G38,"")</f>
        <v>-0.0181673338511482</v>
      </c>
      <c r="M38" s="0" t="str">
        <f aca="false">INDEX('SOC Summary'!$L$3:$L$774,MATCH($A38,'SOC Summary'!$A$3:$A$774,0))</f>
        <v>High</v>
      </c>
      <c r="X38" s="26" t="n">
        <f aca="false">_xlfn.RANK.AVG(D38,$D$5:$D$292,1)</f>
        <v>254</v>
      </c>
      <c r="Y38" s="26" t="n">
        <f aca="false">IF(L38="","",_xlfn.RANK.AVG(L38,$L$5:$L$292,1))</f>
        <v>108</v>
      </c>
    </row>
    <row r="39" customFormat="false" ht="15" hidden="false" customHeight="true" outlineLevel="0" collapsed="false">
      <c r="A39" s="0" t="s">
        <v>1817</v>
      </c>
      <c r="B39" s="0" t="str">
        <f aca="false">IFERROR(INDEX('BLS OEWS May2025'!$B$3:$B$1396,MATCH($A39,'BLS OEWS May2025'!$A$3:$A$1396,0)),"")</f>
        <v>Production, Planning, and Expediting Clerks</v>
      </c>
      <c r="C39" s="0" t="str">
        <f aca="false">INDEX('SOC Summary'!$D$3:$D$774,MATCH($A39,'SOC Summary'!$A$3:$A$774,0))</f>
        <v>Office support</v>
      </c>
      <c r="D39" s="27" t="n">
        <f aca="false">INDEX('SOC Summary'!$H$3:$H$774,MATCH($A39,'SOC Summary'!$A$3:$A$774,0))</f>
        <v>0.6</v>
      </c>
      <c r="E39" s="24" t="n">
        <v>389920</v>
      </c>
      <c r="F39" s="24" t="n">
        <v>393980</v>
      </c>
      <c r="G39" s="24" t="n">
        <v>385000</v>
      </c>
      <c r="H39" s="24" t="n">
        <f aca="false">INDEX('SOC Summary'!$K$3:$K$774,MATCH($A39,'SOC Summary'!$A$3:$A$774,0))</f>
        <v>390160</v>
      </c>
      <c r="I39" s="24" t="n">
        <f aca="false">IF(ISNUMBER(E39),H39-E39,"")</f>
        <v>240</v>
      </c>
      <c r="J39" s="31" t="n">
        <f aca="false">IF(AND(ISNUMBER(E39),E39&gt;0),(H39-E39)/E39,"")</f>
        <v>0.000615510874025441</v>
      </c>
      <c r="K39" s="24" t="n">
        <f aca="false">IF(ISNUMBER(G39),H39-G39,"")</f>
        <v>5160</v>
      </c>
      <c r="L39" s="31" t="n">
        <f aca="false">IF(AND(ISNUMBER(G39),G39&gt;0),(H39-G39)/G39,"")</f>
        <v>0.0134025974025974</v>
      </c>
      <c r="M39" s="0" t="str">
        <f aca="false">INDEX('SOC Summary'!$L$3:$L$774,MATCH($A39,'SOC Summary'!$A$3:$A$774,0))</f>
        <v>High</v>
      </c>
      <c r="X39" s="26" t="n">
        <f aca="false">_xlfn.RANK.AVG(D39,$D$5:$D$292,1)</f>
        <v>254</v>
      </c>
      <c r="Y39" s="26" t="n">
        <f aca="false">IF(L39="","",_xlfn.RANK.AVG(L39,$L$5:$L$292,1))</f>
        <v>163</v>
      </c>
    </row>
    <row r="40" customFormat="false" ht="15" hidden="false" customHeight="true" outlineLevel="0" collapsed="false">
      <c r="A40" s="0" t="s">
        <v>1863</v>
      </c>
      <c r="B40" s="0" t="str">
        <f aca="false">IFERROR(INDEX('BLS OEWS May2025'!$B$3:$B$1396,MATCH($A40,'BLS OEWS May2025'!$A$3:$A$1396,0)),"")</f>
        <v>Statistical Assistants</v>
      </c>
      <c r="C40" s="0" t="str">
        <f aca="false">INDEX('SOC Summary'!$D$3:$D$774,MATCH($A40,'SOC Summary'!$A$3:$A$774,0))</f>
        <v>Office support</v>
      </c>
      <c r="D40" s="27" t="n">
        <f aca="false">INDEX('SOC Summary'!$H$3:$H$774,MATCH($A40,'SOC Summary'!$A$3:$A$774,0))</f>
        <v>0.6</v>
      </c>
      <c r="E40" s="24" t="n">
        <v>6710</v>
      </c>
      <c r="F40" s="24" t="n">
        <v>7200</v>
      </c>
      <c r="G40" s="24" t="n">
        <v>5900</v>
      </c>
      <c r="H40" s="24" t="n">
        <f aca="false">INDEX('SOC Summary'!$K$3:$K$774,MATCH($A40,'SOC Summary'!$A$3:$A$774,0))</f>
        <v>4710</v>
      </c>
      <c r="I40" s="24" t="n">
        <f aca="false">IF(ISNUMBER(E40),H40-E40,"")</f>
        <v>-2000</v>
      </c>
      <c r="J40" s="31" t="n">
        <f aca="false">IF(AND(ISNUMBER(E40),E40&gt;0),(H40-E40)/E40,"")</f>
        <v>-0.29806259314456</v>
      </c>
      <c r="K40" s="24" t="n">
        <f aca="false">IF(ISNUMBER(G40),H40-G40,"")</f>
        <v>-1190</v>
      </c>
      <c r="L40" s="31" t="n">
        <f aca="false">IF(AND(ISNUMBER(G40),G40&gt;0),(H40-G40)/G40,"")</f>
        <v>-0.201694915254237</v>
      </c>
      <c r="M40" s="0" t="str">
        <f aca="false">INDEX('SOC Summary'!$L$3:$L$774,MATCH($A40,'SOC Summary'!$A$3:$A$774,0))</f>
        <v>High</v>
      </c>
      <c r="X40" s="26" t="n">
        <f aca="false">_xlfn.RANK.AVG(D40,$D$5:$D$292,1)</f>
        <v>254</v>
      </c>
      <c r="Y40" s="26" t="n">
        <f aca="false">IF(L40="","",_xlfn.RANK.AVG(L40,$L$5:$L$292,1))</f>
        <v>7</v>
      </c>
    </row>
    <row r="41" customFormat="false" ht="15" hidden="false" customHeight="true" outlineLevel="0" collapsed="false">
      <c r="A41" s="0" t="s">
        <v>451</v>
      </c>
      <c r="B41" s="0" t="str">
        <f aca="false">IFERROR(INDEX('BLS OEWS May2025'!$B$3:$B$1396,MATCH($A41,'BLS OEWS May2025'!$A$3:$A$1396,0)),"")</f>
        <v>Statisticians</v>
      </c>
      <c r="C41" s="0" t="str">
        <f aca="false">INDEX('SOC Summary'!$D$3:$D$774,MATCH($A41,'SOC Summary'!$A$3:$A$774,0))</f>
        <v>Computer and math</v>
      </c>
      <c r="D41" s="27" t="n">
        <f aca="false">INDEX('SOC Summary'!$H$3:$H$774,MATCH($A41,'SOC Summary'!$A$3:$A$774,0))</f>
        <v>0.595</v>
      </c>
      <c r="E41" s="24" t="n">
        <v>30780</v>
      </c>
      <c r="F41" s="24" t="n">
        <v>29950</v>
      </c>
      <c r="G41" s="24" t="n">
        <v>29800</v>
      </c>
      <c r="H41" s="24" t="n">
        <f aca="false">INDEX('SOC Summary'!$K$3:$K$774,MATCH($A41,'SOC Summary'!$A$3:$A$774,0))</f>
        <v>29030</v>
      </c>
      <c r="I41" s="24" t="n">
        <f aca="false">IF(ISNUMBER(E41),H41-E41,"")</f>
        <v>-1750</v>
      </c>
      <c r="J41" s="31" t="n">
        <f aca="false">IF(AND(ISNUMBER(E41),E41&gt;0),(H41-E41)/E41,"")</f>
        <v>-0.0568551007147498</v>
      </c>
      <c r="K41" s="24" t="n">
        <f aca="false">IF(ISNUMBER(G41),H41-G41,"")</f>
        <v>-770</v>
      </c>
      <c r="L41" s="31" t="n">
        <f aca="false">IF(AND(ISNUMBER(G41),G41&gt;0),(H41-G41)/G41,"")</f>
        <v>-0.0258389261744966</v>
      </c>
      <c r="M41" s="0" t="str">
        <f aca="false">INDEX('SOC Summary'!$L$3:$L$774,MATCH($A41,'SOC Summary'!$A$3:$A$774,0))</f>
        <v>High</v>
      </c>
      <c r="X41" s="26" t="n">
        <f aca="false">_xlfn.RANK.AVG(D41,$D$5:$D$292,1)</f>
        <v>251.5</v>
      </c>
      <c r="Y41" s="26" t="n">
        <f aca="false">IF(L41="","",_xlfn.RANK.AVG(L41,$L$5:$L$292,1))</f>
        <v>93</v>
      </c>
    </row>
    <row r="42" customFormat="false" ht="15" hidden="false" customHeight="true" outlineLevel="0" collapsed="false">
      <c r="A42" s="0" t="s">
        <v>638</v>
      </c>
      <c r="B42" s="0" t="str">
        <f aca="false">IFERROR(INDEX('BLS OEWS May2025'!$B$3:$B$1396,MATCH($A42,'BLS OEWS May2025'!$A$3:$A$1396,0)),"")</f>
        <v>Economists</v>
      </c>
      <c r="C42" s="0" t="str">
        <f aca="false">INDEX('SOC Summary'!$D$3:$D$774,MATCH($A42,'SOC Summary'!$A$3:$A$774,0))</f>
        <v>Life, physical, and social science</v>
      </c>
      <c r="D42" s="27" t="n">
        <f aca="false">INDEX('SOC Summary'!$H$3:$H$774,MATCH($A42,'SOC Summary'!$A$3:$A$774,0))</f>
        <v>0.595</v>
      </c>
      <c r="E42" s="24" t="n">
        <v>16370</v>
      </c>
      <c r="F42" s="24" t="n">
        <v>16420</v>
      </c>
      <c r="G42" s="24" t="n">
        <v>15880</v>
      </c>
      <c r="H42" s="24" t="n">
        <f aca="false">INDEX('SOC Summary'!$K$3:$K$774,MATCH($A42,'SOC Summary'!$A$3:$A$774,0))</f>
        <v>17790</v>
      </c>
      <c r="I42" s="24" t="n">
        <f aca="false">IF(ISNUMBER(E42),H42-E42,"")</f>
        <v>1420</v>
      </c>
      <c r="J42" s="31" t="n">
        <f aca="false">IF(AND(ISNUMBER(E42),E42&gt;0),(H42-E42)/E42,"")</f>
        <v>0.0867440439828955</v>
      </c>
      <c r="K42" s="24" t="n">
        <f aca="false">IF(ISNUMBER(G42),H42-G42,"")</f>
        <v>1910</v>
      </c>
      <c r="L42" s="31" t="n">
        <f aca="false">IF(AND(ISNUMBER(G42),G42&gt;0),(H42-G42)/G42,"")</f>
        <v>0.120277078085642</v>
      </c>
      <c r="M42" s="0" t="str">
        <f aca="false">INDEX('SOC Summary'!$L$3:$L$774,MATCH($A42,'SOC Summary'!$A$3:$A$774,0))</f>
        <v>High</v>
      </c>
      <c r="X42" s="26" t="n">
        <f aca="false">_xlfn.RANK.AVG(D42,$D$5:$D$292,1)</f>
        <v>251.5</v>
      </c>
      <c r="Y42" s="26" t="n">
        <f aca="false">IF(L42="","",_xlfn.RANK.AVG(L42,$L$5:$L$292,1))</f>
        <v>274</v>
      </c>
    </row>
    <row r="43" customFormat="false" ht="15" hidden="false" customHeight="true" outlineLevel="0" collapsed="false">
      <c r="A43" s="0" t="s">
        <v>1820</v>
      </c>
      <c r="B43" s="0" t="str">
        <f aca="false">IFERROR(INDEX('BLS OEWS May2025'!$B$3:$B$1396,MATCH($A43,'BLS OEWS May2025'!$A$3:$A$1396,0)),"")</f>
        <v>Shipping, Receiving, and Inventory Clerks</v>
      </c>
      <c r="C43" s="0" t="str">
        <f aca="false">INDEX('SOC Summary'!$D$3:$D$774,MATCH($A43,'SOC Summary'!$A$3:$A$774,0))</f>
        <v>Office support</v>
      </c>
      <c r="D43" s="27" t="n">
        <f aca="false">INDEX('SOC Summary'!$H$3:$H$774,MATCH($A43,'SOC Summary'!$A$3:$A$774,0))</f>
        <v>0.59</v>
      </c>
      <c r="E43" s="24" t="n">
        <v>848240</v>
      </c>
      <c r="F43" s="24" t="n">
        <v>844120</v>
      </c>
      <c r="G43" s="24" t="n">
        <v>857630</v>
      </c>
      <c r="H43" s="24" t="n">
        <f aca="false">INDEX('SOC Summary'!$K$3:$K$774,MATCH($A43,'SOC Summary'!$A$3:$A$774,0))</f>
        <v>816870</v>
      </c>
      <c r="I43" s="24" t="n">
        <f aca="false">IF(ISNUMBER(E43),H43-E43,"")</f>
        <v>-31370</v>
      </c>
      <c r="J43" s="31" t="n">
        <f aca="false">IF(AND(ISNUMBER(E43),E43&gt;0),(H43-E43)/E43,"")</f>
        <v>-0.0369824577949637</v>
      </c>
      <c r="K43" s="24" t="n">
        <f aca="false">IF(ISNUMBER(G43),H43-G43,"")</f>
        <v>-40760</v>
      </c>
      <c r="L43" s="31" t="n">
        <f aca="false">IF(AND(ISNUMBER(G43),G43&gt;0),(H43-G43)/G43,"")</f>
        <v>-0.0475263225400231</v>
      </c>
      <c r="M43" s="0" t="str">
        <f aca="false">INDEX('SOC Summary'!$L$3:$L$774,MATCH($A43,'SOC Summary'!$A$3:$A$774,0))</f>
        <v>High</v>
      </c>
      <c r="X43" s="26" t="n">
        <f aca="false">_xlfn.RANK.AVG(D43,$D$5:$D$292,1)</f>
        <v>248</v>
      </c>
      <c r="Y43" s="26" t="n">
        <f aca="false">IF(L43="","",_xlfn.RANK.AVG(L43,$L$5:$L$292,1))</f>
        <v>63</v>
      </c>
    </row>
    <row r="44" customFormat="false" ht="15" hidden="false" customHeight="true" outlineLevel="0" collapsed="false">
      <c r="A44" s="0" t="s">
        <v>1755</v>
      </c>
      <c r="B44" s="0" t="str">
        <f aca="false">IFERROR(INDEX('BLS OEWS May2025'!$B$3:$B$1396,MATCH($A44,'BLS OEWS May2025'!$A$3:$A$1396,0)),"")</f>
        <v>Eligibility Interviewers, Government Programs</v>
      </c>
      <c r="C44" s="0" t="str">
        <f aca="false">INDEX('SOC Summary'!$D$3:$D$774,MATCH($A44,'SOC Summary'!$A$3:$A$774,0))</f>
        <v>Office support</v>
      </c>
      <c r="D44" s="27" t="n">
        <f aca="false">INDEX('SOC Summary'!$H$3:$H$774,MATCH($A44,'SOC Summary'!$A$3:$A$774,0))</f>
        <v>0.59</v>
      </c>
      <c r="E44" s="24" t="n">
        <v>149760</v>
      </c>
      <c r="F44" s="24" t="n">
        <v>150190</v>
      </c>
      <c r="G44" s="24" t="n">
        <v>156260</v>
      </c>
      <c r="H44" s="24" t="n">
        <f aca="false">INDEX('SOC Summary'!$K$3:$K$774,MATCH($A44,'SOC Summary'!$A$3:$A$774,0))</f>
        <v>154800</v>
      </c>
      <c r="I44" s="24" t="n">
        <f aca="false">IF(ISNUMBER(E44),H44-E44,"")</f>
        <v>5040</v>
      </c>
      <c r="J44" s="31" t="n">
        <f aca="false">IF(AND(ISNUMBER(E44),E44&gt;0),(H44-E44)/E44,"")</f>
        <v>0.0336538461538462</v>
      </c>
      <c r="K44" s="24" t="n">
        <f aca="false">IF(ISNUMBER(G44),H44-G44,"")</f>
        <v>-1460</v>
      </c>
      <c r="L44" s="31" t="n">
        <f aca="false">IF(AND(ISNUMBER(G44),G44&gt;0),(H44-G44)/G44,"")</f>
        <v>-0.00934340202227058</v>
      </c>
      <c r="M44" s="0" t="str">
        <f aca="false">INDEX('SOC Summary'!$L$3:$L$774,MATCH($A44,'SOC Summary'!$A$3:$A$774,0))</f>
        <v>High</v>
      </c>
      <c r="X44" s="26" t="n">
        <f aca="false">_xlfn.RANK.AVG(D44,$D$5:$D$292,1)</f>
        <v>248</v>
      </c>
      <c r="Y44" s="26" t="n">
        <f aca="false">IF(L44="","",_xlfn.RANK.AVG(L44,$L$5:$L$292,1))</f>
        <v>122</v>
      </c>
    </row>
    <row r="45" customFormat="false" ht="15" hidden="false" customHeight="true" outlineLevel="0" collapsed="false">
      <c r="A45" s="0" t="s">
        <v>789</v>
      </c>
      <c r="B45" s="0" t="str">
        <f aca="false">IFERROR(INDEX('BLS OEWS May2025'!$B$3:$B$1396,MATCH($A45,'BLS OEWS May2025'!$A$3:$A$1396,0)),"")</f>
        <v>Title Examiners, Abstractors, and Searchers</v>
      </c>
      <c r="C45" s="0" t="str">
        <f aca="false">INDEX('SOC Summary'!$D$3:$D$774,MATCH($A45,'SOC Summary'!$A$3:$A$774,0))</f>
        <v>Legal</v>
      </c>
      <c r="D45" s="27" t="n">
        <f aca="false">INDEX('SOC Summary'!$H$3:$H$774,MATCH($A45,'SOC Summary'!$A$3:$A$774,0))</f>
        <v>0.59</v>
      </c>
      <c r="E45" s="24" t="n">
        <v>53680</v>
      </c>
      <c r="F45" s="24" t="n">
        <v>49760</v>
      </c>
      <c r="G45" s="24" t="n">
        <v>48170</v>
      </c>
      <c r="H45" s="24" t="n">
        <f aca="false">INDEX('SOC Summary'!$K$3:$K$774,MATCH($A45,'SOC Summary'!$A$3:$A$774,0))</f>
        <v>48580</v>
      </c>
      <c r="I45" s="24" t="n">
        <f aca="false">IF(ISNUMBER(E45),H45-E45,"")</f>
        <v>-5100</v>
      </c>
      <c r="J45" s="31" t="n">
        <f aca="false">IF(AND(ISNUMBER(E45),E45&gt;0),(H45-E45)/E45,"")</f>
        <v>-0.0950074515648286</v>
      </c>
      <c r="K45" s="24" t="n">
        <f aca="false">IF(ISNUMBER(G45),H45-G45,"")</f>
        <v>410</v>
      </c>
      <c r="L45" s="31" t="n">
        <f aca="false">IF(AND(ISNUMBER(G45),G45&gt;0),(H45-G45)/G45,"")</f>
        <v>0.00851152169400042</v>
      </c>
      <c r="M45" s="0" t="str">
        <f aca="false">INDEX('SOC Summary'!$L$3:$L$774,MATCH($A45,'SOC Summary'!$A$3:$A$774,0))</f>
        <v>High</v>
      </c>
      <c r="X45" s="26" t="n">
        <f aca="false">_xlfn.RANK.AVG(D45,$D$5:$D$292,1)</f>
        <v>248</v>
      </c>
      <c r="Y45" s="26" t="n">
        <f aca="false">IF(L45="","",_xlfn.RANK.AVG(L45,$L$5:$L$292,1))</f>
        <v>154</v>
      </c>
    </row>
    <row r="46" customFormat="false" ht="15" hidden="false" customHeight="true" outlineLevel="0" collapsed="false">
      <c r="A46" s="0" t="s">
        <v>1740</v>
      </c>
      <c r="B46" s="0" t="str">
        <f aca="false">IFERROR(INDEX('BLS OEWS May2025'!$B$3:$B$1396,MATCH($A46,'BLS OEWS May2025'!$A$3:$A$1396,0)),"")</f>
        <v>Brokerage Clerks</v>
      </c>
      <c r="C46" s="0" t="str">
        <f aca="false">INDEX('SOC Summary'!$D$3:$D$774,MATCH($A46,'SOC Summary'!$A$3:$A$774,0))</f>
        <v>Office support</v>
      </c>
      <c r="D46" s="27" t="n">
        <f aca="false">INDEX('SOC Summary'!$H$3:$H$774,MATCH($A46,'SOC Summary'!$A$3:$A$774,0))</f>
        <v>0.59</v>
      </c>
      <c r="E46" s="24" t="n">
        <v>42700</v>
      </c>
      <c r="F46" s="24" t="n">
        <v>48060</v>
      </c>
      <c r="G46" s="24" t="n">
        <v>40090</v>
      </c>
      <c r="H46" s="24" t="n">
        <f aca="false">INDEX('SOC Summary'!$K$3:$K$774,MATCH($A46,'SOC Summary'!$A$3:$A$774,0))</f>
        <v>35940</v>
      </c>
      <c r="I46" s="24" t="n">
        <f aca="false">IF(ISNUMBER(E46),H46-E46,"")</f>
        <v>-6760</v>
      </c>
      <c r="J46" s="31" t="n">
        <f aca="false">IF(AND(ISNUMBER(E46),E46&gt;0),(H46-E46)/E46,"")</f>
        <v>-0.158313817330211</v>
      </c>
      <c r="K46" s="24" t="n">
        <f aca="false">IF(ISNUMBER(G46),H46-G46,"")</f>
        <v>-4150</v>
      </c>
      <c r="L46" s="31" t="n">
        <f aca="false">IF(AND(ISNUMBER(G46),G46&gt;0),(H46-G46)/G46,"")</f>
        <v>-0.103517086555251</v>
      </c>
      <c r="M46" s="0" t="str">
        <f aca="false">INDEX('SOC Summary'!$L$3:$L$774,MATCH($A46,'SOC Summary'!$A$3:$A$774,0))</f>
        <v>High</v>
      </c>
      <c r="X46" s="26" t="n">
        <f aca="false">_xlfn.RANK.AVG(D46,$D$5:$D$292,1)</f>
        <v>248</v>
      </c>
      <c r="Y46" s="26" t="n">
        <f aca="false">IF(L46="","",_xlfn.RANK.AVG(L46,$L$5:$L$292,1))</f>
        <v>24</v>
      </c>
    </row>
    <row r="47" customFormat="false" ht="15" hidden="false" customHeight="true" outlineLevel="0" collapsed="false">
      <c r="A47" s="0" t="s">
        <v>664</v>
      </c>
      <c r="B47" s="0" t="str">
        <f aca="false">IFERROR(INDEX('BLS OEWS May2025'!$B$3:$B$1396,MATCH($A47,'BLS OEWS May2025'!$A$3:$A$1396,0)),"")</f>
        <v>Historians</v>
      </c>
      <c r="C47" s="0" t="str">
        <f aca="false">INDEX('SOC Summary'!$D$3:$D$774,MATCH($A47,'SOC Summary'!$A$3:$A$774,0))</f>
        <v>Life, physical, and social science</v>
      </c>
      <c r="D47" s="27" t="n">
        <f aca="false">INDEX('SOC Summary'!$H$3:$H$774,MATCH($A47,'SOC Summary'!$A$3:$A$774,0))</f>
        <v>0.59</v>
      </c>
      <c r="E47" s="24" t="n">
        <v>3120</v>
      </c>
      <c r="F47" s="24" t="n">
        <v>3040</v>
      </c>
      <c r="G47" s="24" t="n">
        <v>3140</v>
      </c>
      <c r="H47" s="24" t="n">
        <f aca="false">INDEX('SOC Summary'!$K$3:$K$774,MATCH($A47,'SOC Summary'!$A$3:$A$774,0))</f>
        <v>3450</v>
      </c>
      <c r="I47" s="24" t="n">
        <f aca="false">IF(ISNUMBER(E47),H47-E47,"")</f>
        <v>330</v>
      </c>
      <c r="J47" s="31" t="n">
        <f aca="false">IF(AND(ISNUMBER(E47),E47&gt;0),(H47-E47)/E47,"")</f>
        <v>0.105769230769231</v>
      </c>
      <c r="K47" s="24" t="n">
        <f aca="false">IF(ISNUMBER(G47),H47-G47,"")</f>
        <v>310</v>
      </c>
      <c r="L47" s="31" t="n">
        <f aca="false">IF(AND(ISNUMBER(G47),G47&gt;0),(H47-G47)/G47,"")</f>
        <v>0.0987261146496815</v>
      </c>
      <c r="M47" s="0" t="str">
        <f aca="false">INDEX('SOC Summary'!$L$3:$L$774,MATCH($A47,'SOC Summary'!$A$3:$A$774,0))</f>
        <v>High</v>
      </c>
      <c r="X47" s="26" t="n">
        <f aca="false">_xlfn.RANK.AVG(D47,$D$5:$D$292,1)</f>
        <v>248</v>
      </c>
      <c r="Y47" s="26" t="n">
        <f aca="false">IF(L47="","",_xlfn.RANK.AVG(L47,$L$5:$L$292,1))</f>
        <v>267</v>
      </c>
    </row>
    <row r="48" customFormat="false" ht="15" hidden="false" customHeight="true" outlineLevel="0" collapsed="false">
      <c r="A48" s="0" t="s">
        <v>349</v>
      </c>
      <c r="B48" s="0" t="str">
        <f aca="false">IFERROR(INDEX('BLS OEWS May2025'!$B$3:$B$1396,MATCH($A48,'BLS OEWS May2025'!$A$3:$A$1396,0)),"")</f>
        <v>Business Operations Specialists, All Other</v>
      </c>
      <c r="C48" s="0" t="str">
        <f aca="false">INDEX('SOC Summary'!$D$3:$D$774,MATCH($A48,'SOC Summary'!$A$3:$A$774,0))</f>
        <v>Business and finance</v>
      </c>
      <c r="D48" s="27" t="n">
        <f aca="false">INDEX('SOC Summary'!$H$3:$H$774,MATCH($A48,'SOC Summary'!$A$3:$A$774,0))</f>
        <v>0.5825</v>
      </c>
      <c r="E48" s="24" t="n">
        <v>1081230</v>
      </c>
      <c r="F48" s="24" t="n">
        <v>1103440</v>
      </c>
      <c r="G48" s="24" t="n">
        <v>1128200</v>
      </c>
      <c r="H48" s="24" t="n">
        <f aca="false">INDEX('SOC Summary'!$K$3:$K$774,MATCH($A48,'SOC Summary'!$A$3:$A$774,0))</f>
        <v>1087090</v>
      </c>
      <c r="I48" s="24" t="n">
        <f aca="false">IF(ISNUMBER(E48),H48-E48,"")</f>
        <v>5860</v>
      </c>
      <c r="J48" s="31" t="n">
        <f aca="false">IF(AND(ISNUMBER(E48),E48&gt;0),(H48-E48)/E48,"")</f>
        <v>0.00541975342896516</v>
      </c>
      <c r="K48" s="24" t="n">
        <f aca="false">IF(ISNUMBER(G48),H48-G48,"")</f>
        <v>-41110</v>
      </c>
      <c r="L48" s="31" t="n">
        <f aca="false">IF(AND(ISNUMBER(G48),G48&gt;0),(H48-G48)/G48,"")</f>
        <v>-0.0364385747207942</v>
      </c>
      <c r="M48" s="0" t="str">
        <f aca="false">INDEX('SOC Summary'!$L$3:$L$774,MATCH($A48,'SOC Summary'!$A$3:$A$774,0))</f>
        <v>High</v>
      </c>
      <c r="X48" s="26" t="n">
        <f aca="false">_xlfn.RANK.AVG(D48,$D$5:$D$292,1)</f>
        <v>245</v>
      </c>
      <c r="Y48" s="26" t="n">
        <f aca="false">IF(L48="","",_xlfn.RANK.AVG(L48,$L$5:$L$292,1))</f>
        <v>79</v>
      </c>
    </row>
    <row r="49" customFormat="false" ht="15" hidden="false" customHeight="true" outlineLevel="0" collapsed="false">
      <c r="A49" s="0" t="s">
        <v>317</v>
      </c>
      <c r="B49" s="0" t="str">
        <f aca="false">IFERROR(INDEX('BLS OEWS May2025'!$B$3:$B$1396,MATCH($A49,'BLS OEWS May2025'!$A$3:$A$1396,0)),"")</f>
        <v>Human Resources Specialists</v>
      </c>
      <c r="C49" s="0" t="str">
        <f aca="false">INDEX('SOC Summary'!$D$3:$D$774,MATCH($A49,'SOC Summary'!$A$3:$A$774,0))</f>
        <v>Business and finance</v>
      </c>
      <c r="D49" s="27" t="n">
        <f aca="false">INDEX('SOC Summary'!$H$3:$H$774,MATCH($A49,'SOC Summary'!$A$3:$A$774,0))</f>
        <v>0.58</v>
      </c>
      <c r="E49" s="24" t="n">
        <v>835360</v>
      </c>
      <c r="F49" s="24" t="n">
        <v>895970</v>
      </c>
      <c r="G49" s="24" t="n">
        <v>917460</v>
      </c>
      <c r="H49" s="24" t="n">
        <f aca="false">INDEX('SOC Summary'!$K$3:$K$774,MATCH($A49,'SOC Summary'!$A$3:$A$774,0))</f>
        <v>912430</v>
      </c>
      <c r="I49" s="24" t="n">
        <f aca="false">IF(ISNUMBER(E49),H49-E49,"")</f>
        <v>77070</v>
      </c>
      <c r="J49" s="31" t="n">
        <f aca="false">IF(AND(ISNUMBER(E49),E49&gt;0),(H49-E49)/E49,"")</f>
        <v>0.0922596245929899</v>
      </c>
      <c r="K49" s="24" t="n">
        <f aca="false">IF(ISNUMBER(G49),H49-G49,"")</f>
        <v>-5030</v>
      </c>
      <c r="L49" s="31" t="n">
        <f aca="false">IF(AND(ISNUMBER(G49),G49&gt;0),(H49-G49)/G49,"")</f>
        <v>-0.00548252784862555</v>
      </c>
      <c r="M49" s="0" t="str">
        <f aca="false">INDEX('SOC Summary'!$L$3:$L$774,MATCH($A49,'SOC Summary'!$A$3:$A$774,0))</f>
        <v>High</v>
      </c>
      <c r="X49" s="26" t="n">
        <f aca="false">_xlfn.RANK.AVG(D49,$D$5:$D$292,1)</f>
        <v>242</v>
      </c>
      <c r="Y49" s="26" t="n">
        <f aca="false">IF(L49="","",_xlfn.RANK.AVG(L49,$L$5:$L$292,1))</f>
        <v>126</v>
      </c>
    </row>
    <row r="50" customFormat="false" ht="15" hidden="false" customHeight="true" outlineLevel="0" collapsed="false">
      <c r="A50" s="0" t="s">
        <v>381</v>
      </c>
      <c r="B50" s="0" t="str">
        <f aca="false">IFERROR(INDEX('BLS OEWS May2025'!$B$3:$B$1396,MATCH($A50,'BLS OEWS May2025'!$A$3:$A$1396,0)),"")</f>
        <v>Loan Officers</v>
      </c>
      <c r="C50" s="0" t="str">
        <f aca="false">INDEX('SOC Summary'!$D$3:$D$774,MATCH($A50,'SOC Summary'!$A$3:$A$774,0))</f>
        <v>Business and finance</v>
      </c>
      <c r="D50" s="27" t="n">
        <f aca="false">INDEX('SOC Summary'!$H$3:$H$774,MATCH($A50,'SOC Summary'!$A$3:$A$774,0))</f>
        <v>0.58</v>
      </c>
      <c r="E50" s="24" t="n">
        <v>345550</v>
      </c>
      <c r="F50" s="24" t="n">
        <v>321090</v>
      </c>
      <c r="G50" s="24" t="n">
        <v>290530</v>
      </c>
      <c r="H50" s="24" t="n">
        <f aca="false">INDEX('SOC Summary'!$K$3:$K$774,MATCH($A50,'SOC Summary'!$A$3:$A$774,0))</f>
        <v>274330</v>
      </c>
      <c r="I50" s="24" t="n">
        <f aca="false">IF(ISNUMBER(E50),H50-E50,"")</f>
        <v>-71220</v>
      </c>
      <c r="J50" s="31" t="n">
        <f aca="false">IF(AND(ISNUMBER(E50),E50&gt;0),(H50-E50)/E50,"")</f>
        <v>-0.206106207495297</v>
      </c>
      <c r="K50" s="24" t="n">
        <f aca="false">IF(ISNUMBER(G50),H50-G50,"")</f>
        <v>-16200</v>
      </c>
      <c r="L50" s="31" t="n">
        <f aca="false">IF(AND(ISNUMBER(G50),G50&gt;0),(H50-G50)/G50,"")</f>
        <v>-0.0557601624617079</v>
      </c>
      <c r="M50" s="0" t="str">
        <f aca="false">INDEX('SOC Summary'!$L$3:$L$774,MATCH($A50,'SOC Summary'!$A$3:$A$774,0))</f>
        <v>High</v>
      </c>
      <c r="X50" s="26" t="n">
        <f aca="false">_xlfn.RANK.AVG(D50,$D$5:$D$292,1)</f>
        <v>242</v>
      </c>
      <c r="Y50" s="26" t="n">
        <f aca="false">IF(L50="","",_xlfn.RANK.AVG(L50,$L$5:$L$292,1))</f>
        <v>53</v>
      </c>
    </row>
    <row r="51" customFormat="false" ht="15" hidden="false" customHeight="true" outlineLevel="0" collapsed="false">
      <c r="A51" s="0" t="s">
        <v>337</v>
      </c>
      <c r="B51" s="0" t="str">
        <f aca="false">IFERROR(INDEX('BLS OEWS May2025'!$B$3:$B$1396,MATCH($A51,'BLS OEWS May2025'!$A$3:$A$1396,0)),"")</f>
        <v>Fundraisers</v>
      </c>
      <c r="C51" s="0" t="str">
        <f aca="false">INDEX('SOC Summary'!$D$3:$D$774,MATCH($A51,'SOC Summary'!$A$3:$A$774,0))</f>
        <v>Business and finance</v>
      </c>
      <c r="D51" s="27" t="n">
        <f aca="false">INDEX('SOC Summary'!$H$3:$H$774,MATCH($A51,'SOC Summary'!$A$3:$A$774,0))</f>
        <v>0.58</v>
      </c>
      <c r="E51" s="24" t="n">
        <v>94630</v>
      </c>
      <c r="F51" s="24" t="n">
        <v>101730</v>
      </c>
      <c r="G51" s="24" t="n">
        <v>105930</v>
      </c>
      <c r="H51" s="24" t="n">
        <f aca="false">INDEX('SOC Summary'!$K$3:$K$774,MATCH($A51,'SOC Summary'!$A$3:$A$774,0))</f>
        <v>111040</v>
      </c>
      <c r="I51" s="24" t="n">
        <f aca="false">IF(ISNUMBER(E51),H51-E51,"")</f>
        <v>16410</v>
      </c>
      <c r="J51" s="31" t="n">
        <f aca="false">IF(AND(ISNUMBER(E51),E51&gt;0),(H51-E51)/E51,"")</f>
        <v>0.173412237134101</v>
      </c>
      <c r="K51" s="24" t="n">
        <f aca="false">IF(ISNUMBER(G51),H51-G51,"")</f>
        <v>5110</v>
      </c>
      <c r="L51" s="31" t="n">
        <f aca="false">IF(AND(ISNUMBER(G51),G51&gt;0),(H51-G51)/G51,"")</f>
        <v>0.0482394033795903</v>
      </c>
      <c r="M51" s="0" t="str">
        <f aca="false">INDEX('SOC Summary'!$L$3:$L$774,MATCH($A51,'SOC Summary'!$A$3:$A$774,0))</f>
        <v>High</v>
      </c>
      <c r="X51" s="26" t="n">
        <f aca="false">_xlfn.RANK.AVG(D51,$D$5:$D$292,1)</f>
        <v>242</v>
      </c>
      <c r="Y51" s="26" t="n">
        <f aca="false">IF(L51="","",_xlfn.RANK.AVG(L51,$L$5:$L$292,1))</f>
        <v>216</v>
      </c>
    </row>
    <row r="52" customFormat="false" ht="15" hidden="false" customHeight="true" outlineLevel="0" collapsed="false">
      <c r="A52" s="0" t="s">
        <v>363</v>
      </c>
      <c r="B52" s="0" t="str">
        <f aca="false">IFERROR(INDEX('BLS OEWS May2025'!$B$3:$B$1396,MATCH($A52,'BLS OEWS May2025'!$A$3:$A$1396,0)),"")</f>
        <v>Credit Analysts</v>
      </c>
      <c r="C52" s="0" t="str">
        <f aca="false">INDEX('SOC Summary'!$D$3:$D$774,MATCH($A52,'SOC Summary'!$A$3:$A$774,0))</f>
        <v>Business and finance</v>
      </c>
      <c r="D52" s="27" t="n">
        <f aca="false">INDEX('SOC Summary'!$H$3:$H$774,MATCH($A52,'SOC Summary'!$A$3:$A$774,0))</f>
        <v>0.58</v>
      </c>
      <c r="E52" s="24" t="n">
        <v>71960</v>
      </c>
      <c r="F52" s="24" t="n">
        <v>73200</v>
      </c>
      <c r="G52" s="24" t="n">
        <v>67370</v>
      </c>
      <c r="H52" s="24" t="n">
        <f aca="false">INDEX('SOC Summary'!$K$3:$K$774,MATCH($A52,'SOC Summary'!$A$3:$A$774,0))</f>
        <v>64390</v>
      </c>
      <c r="I52" s="24" t="n">
        <f aca="false">IF(ISNUMBER(E52),H52-E52,"")</f>
        <v>-7570</v>
      </c>
      <c r="J52" s="31" t="n">
        <f aca="false">IF(AND(ISNUMBER(E52),E52&gt;0),(H52-E52)/E52,"")</f>
        <v>-0.105197331851028</v>
      </c>
      <c r="K52" s="24" t="n">
        <f aca="false">IF(ISNUMBER(G52),H52-G52,"")</f>
        <v>-2980</v>
      </c>
      <c r="L52" s="31" t="n">
        <f aca="false">IF(AND(ISNUMBER(G52),G52&gt;0),(H52-G52)/G52,"")</f>
        <v>-0.044233338281134</v>
      </c>
      <c r="M52" s="0" t="str">
        <f aca="false">INDEX('SOC Summary'!$L$3:$L$774,MATCH($A52,'SOC Summary'!$A$3:$A$774,0))</f>
        <v>High</v>
      </c>
      <c r="X52" s="26" t="n">
        <f aca="false">_xlfn.RANK.AVG(D52,$D$5:$D$292,1)</f>
        <v>242</v>
      </c>
      <c r="Y52" s="26" t="n">
        <f aca="false">IF(L52="","",_xlfn.RANK.AVG(L52,$L$5:$L$292,1))</f>
        <v>65</v>
      </c>
    </row>
    <row r="53" customFormat="false" ht="15" hidden="false" customHeight="true" outlineLevel="0" collapsed="false">
      <c r="A53" s="0" t="s">
        <v>503</v>
      </c>
      <c r="B53" s="0" t="str">
        <f aca="false">IFERROR(INDEX('BLS OEWS May2025'!$B$3:$B$1396,MATCH($A53,'BLS OEWS May2025'!$A$3:$A$1396,0)),"")</f>
        <v>Environmental Engineers</v>
      </c>
      <c r="C53" s="0" t="str">
        <f aca="false">INDEX('SOC Summary'!$D$3:$D$774,MATCH($A53,'SOC Summary'!$A$3:$A$774,0))</f>
        <v>Engineering</v>
      </c>
      <c r="D53" s="27" t="n">
        <f aca="false">INDEX('SOC Summary'!$H$3:$H$774,MATCH($A53,'SOC Summary'!$A$3:$A$774,0))</f>
        <v>0.58</v>
      </c>
      <c r="E53" s="24" t="n">
        <v>45440</v>
      </c>
      <c r="F53" s="24" t="n">
        <v>39880</v>
      </c>
      <c r="G53" s="24" t="n">
        <v>37950</v>
      </c>
      <c r="H53" s="24" t="n">
        <f aca="false">INDEX('SOC Summary'!$K$3:$K$774,MATCH($A53,'SOC Summary'!$A$3:$A$774,0))</f>
        <v>38340</v>
      </c>
      <c r="I53" s="24" t="n">
        <f aca="false">IF(ISNUMBER(E53),H53-E53,"")</f>
        <v>-7100</v>
      </c>
      <c r="J53" s="31" t="n">
        <f aca="false">IF(AND(ISNUMBER(E53),E53&gt;0),(H53-E53)/E53,"")</f>
        <v>-0.15625</v>
      </c>
      <c r="K53" s="24" t="n">
        <f aca="false">IF(ISNUMBER(G53),H53-G53,"")</f>
        <v>390</v>
      </c>
      <c r="L53" s="31" t="n">
        <f aca="false">IF(AND(ISNUMBER(G53),G53&gt;0),(H53-G53)/G53,"")</f>
        <v>0.0102766798418972</v>
      </c>
      <c r="M53" s="0" t="str">
        <f aca="false">INDEX('SOC Summary'!$L$3:$L$774,MATCH($A53,'SOC Summary'!$A$3:$A$774,0))</f>
        <v>High</v>
      </c>
      <c r="X53" s="26" t="n">
        <f aca="false">_xlfn.RANK.AVG(D53,$D$5:$D$292,1)</f>
        <v>242</v>
      </c>
      <c r="Y53" s="26" t="n">
        <f aca="false">IF(L53="","",_xlfn.RANK.AVG(L53,$L$5:$L$292,1))</f>
        <v>159</v>
      </c>
    </row>
    <row r="54" customFormat="false" ht="15" hidden="false" customHeight="true" outlineLevel="0" collapsed="false">
      <c r="A54" s="0" t="s">
        <v>1752</v>
      </c>
      <c r="B54" s="0" t="str">
        <f aca="false">IFERROR(INDEX('BLS OEWS May2025'!$B$3:$B$1396,MATCH($A54,'BLS OEWS May2025'!$A$3:$A$1396,0)),"")</f>
        <v>Customer Service Representatives</v>
      </c>
      <c r="C54" s="0" t="str">
        <f aca="false">INDEX('SOC Summary'!$D$3:$D$774,MATCH($A54,'SOC Summary'!$A$3:$A$774,0))</f>
        <v>Office support</v>
      </c>
      <c r="D54" s="27" t="n">
        <f aca="false">INDEX('SOC Summary'!$H$3:$H$774,MATCH($A54,'SOC Summary'!$A$3:$A$774,0))</f>
        <v>0.57</v>
      </c>
      <c r="E54" s="24" t="n">
        <v>2879840</v>
      </c>
      <c r="F54" s="24" t="n">
        <v>2858710</v>
      </c>
      <c r="G54" s="24" t="n">
        <v>2725930</v>
      </c>
      <c r="H54" s="24" t="n">
        <f aca="false">INDEX('SOC Summary'!$K$3:$K$774,MATCH($A54,'SOC Summary'!$A$3:$A$774,0))</f>
        <v>2595750</v>
      </c>
      <c r="I54" s="24" t="n">
        <f aca="false">IF(ISNUMBER(E54),H54-E54,"")</f>
        <v>-284090</v>
      </c>
      <c r="J54" s="31" t="n">
        <f aca="false">IF(AND(ISNUMBER(E54),E54&gt;0),(H54-E54)/E54,"")</f>
        <v>-0.0986478415467526</v>
      </c>
      <c r="K54" s="24" t="n">
        <f aca="false">IF(ISNUMBER(G54),H54-G54,"")</f>
        <v>-130180</v>
      </c>
      <c r="L54" s="31" t="n">
        <f aca="false">IF(AND(ISNUMBER(G54),G54&gt;0),(H54-G54)/G54,"")</f>
        <v>-0.0477561786252765</v>
      </c>
      <c r="M54" s="0" t="str">
        <f aca="false">INDEX('SOC Summary'!$L$3:$L$774,MATCH($A54,'SOC Summary'!$A$3:$A$774,0))</f>
        <v>High</v>
      </c>
      <c r="X54" s="26" t="n">
        <f aca="false">_xlfn.RANK.AVG(D54,$D$5:$D$292,1)</f>
        <v>236</v>
      </c>
      <c r="Y54" s="26" t="n">
        <f aca="false">IF(L54="","",_xlfn.RANK.AVG(L54,$L$5:$L$292,1))</f>
        <v>62</v>
      </c>
    </row>
    <row r="55" customFormat="false" ht="15" hidden="false" customHeight="true" outlineLevel="0" collapsed="false">
      <c r="A55" s="0" t="s">
        <v>1785</v>
      </c>
      <c r="B55" s="0" t="str">
        <f aca="false">IFERROR(INDEX('BLS OEWS May2025'!$B$3:$B$1396,MATCH($A55,'BLS OEWS May2025'!$A$3:$A$1396,0)),"")</f>
        <v>Reservation and Transportation Ticket Agents and Travel Clerks</v>
      </c>
      <c r="C55" s="0" t="str">
        <f aca="false">INDEX('SOC Summary'!$D$3:$D$774,MATCH($A55,'SOC Summary'!$A$3:$A$774,0))</f>
        <v>Office support</v>
      </c>
      <c r="D55" s="27" t="n">
        <f aca="false">INDEX('SOC Summary'!$H$3:$H$774,MATCH($A55,'SOC Summary'!$A$3:$A$774,0))</f>
        <v>0.57</v>
      </c>
      <c r="E55" s="24" t="n">
        <v>119130</v>
      </c>
      <c r="F55" s="24" t="n">
        <v>119270</v>
      </c>
      <c r="G55" s="24" t="n">
        <v>127440</v>
      </c>
      <c r="H55" s="24" t="n">
        <f aca="false">INDEX('SOC Summary'!$K$3:$K$774,MATCH($A55,'SOC Summary'!$A$3:$A$774,0))</f>
        <v>118710</v>
      </c>
      <c r="I55" s="24" t="n">
        <f aca="false">IF(ISNUMBER(E55),H55-E55,"")</f>
        <v>-420</v>
      </c>
      <c r="J55" s="31" t="n">
        <f aca="false">IF(AND(ISNUMBER(E55),E55&gt;0),(H55-E55)/E55,"")</f>
        <v>-0.00352556031226391</v>
      </c>
      <c r="K55" s="24" t="n">
        <f aca="false">IF(ISNUMBER(G55),H55-G55,"")</f>
        <v>-8730</v>
      </c>
      <c r="L55" s="31" t="n">
        <f aca="false">IF(AND(ISNUMBER(G55),G55&gt;0),(H55-G55)/G55,"")</f>
        <v>-0.0685028248587571</v>
      </c>
      <c r="M55" s="0" t="str">
        <f aca="false">INDEX('SOC Summary'!$L$3:$L$774,MATCH($A55,'SOC Summary'!$A$3:$A$774,0))</f>
        <v>High</v>
      </c>
      <c r="X55" s="26" t="n">
        <f aca="false">_xlfn.RANK.AVG(D55,$D$5:$D$292,1)</f>
        <v>236</v>
      </c>
      <c r="Y55" s="26" t="n">
        <f aca="false">IF(L55="","",_xlfn.RANK.AVG(L55,$L$5:$L$292,1))</f>
        <v>37</v>
      </c>
    </row>
    <row r="56" customFormat="false" ht="15" hidden="false" customHeight="true" outlineLevel="0" collapsed="false">
      <c r="A56" s="0" t="s">
        <v>370</v>
      </c>
      <c r="B56" s="0" t="str">
        <f aca="false">IFERROR(INDEX('BLS OEWS May2025'!$B$3:$B$1396,MATCH($A56,'BLS OEWS May2025'!$A$3:$A$1396,0)),"")</f>
        <v>Insurance Underwriters</v>
      </c>
      <c r="C56" s="0" t="str">
        <f aca="false">INDEX('SOC Summary'!$D$3:$D$774,MATCH($A56,'SOC Summary'!$A$3:$A$774,0))</f>
        <v>Business and finance</v>
      </c>
      <c r="D56" s="27" t="n">
        <f aca="false">INDEX('SOC Summary'!$H$3:$H$774,MATCH($A56,'SOC Summary'!$A$3:$A$774,0))</f>
        <v>0.57</v>
      </c>
      <c r="E56" s="24" t="n">
        <v>105900</v>
      </c>
      <c r="F56" s="24" t="n">
        <v>101310</v>
      </c>
      <c r="G56" s="24" t="n">
        <v>107820</v>
      </c>
      <c r="H56" s="24" t="n">
        <f aca="false">INDEX('SOC Summary'!$K$3:$K$774,MATCH($A56,'SOC Summary'!$A$3:$A$774,0))</f>
        <v>105420</v>
      </c>
      <c r="I56" s="24" t="n">
        <f aca="false">IF(ISNUMBER(E56),H56-E56,"")</f>
        <v>-480</v>
      </c>
      <c r="J56" s="31" t="n">
        <f aca="false">IF(AND(ISNUMBER(E56),E56&gt;0),(H56-E56)/E56,"")</f>
        <v>-0.00453257790368272</v>
      </c>
      <c r="K56" s="24" t="n">
        <f aca="false">IF(ISNUMBER(G56),H56-G56,"")</f>
        <v>-2400</v>
      </c>
      <c r="L56" s="31" t="n">
        <f aca="false">IF(AND(ISNUMBER(G56),G56&gt;0),(H56-G56)/G56,"")</f>
        <v>-0.0222593210907067</v>
      </c>
      <c r="M56" s="0" t="str">
        <f aca="false">INDEX('SOC Summary'!$L$3:$L$774,MATCH($A56,'SOC Summary'!$A$3:$A$774,0))</f>
        <v>High</v>
      </c>
      <c r="X56" s="26" t="n">
        <f aca="false">_xlfn.RANK.AVG(D56,$D$5:$D$292,1)</f>
        <v>236</v>
      </c>
      <c r="Y56" s="26" t="n">
        <f aca="false">IF(L56="","",_xlfn.RANK.AVG(L56,$L$5:$L$292,1))</f>
        <v>101</v>
      </c>
    </row>
    <row r="57" customFormat="false" ht="15" hidden="false" customHeight="true" outlineLevel="0" collapsed="false">
      <c r="A57" s="0" t="s">
        <v>416</v>
      </c>
      <c r="B57" s="0" t="str">
        <f aca="false">IFERROR(INDEX('BLS OEWS May2025'!$B$3:$B$1396,MATCH($A57,'BLS OEWS May2025'!$A$3:$A$1396,0)),"")</f>
        <v>Database Administrators</v>
      </c>
      <c r="C57" s="0" t="str">
        <f aca="false">INDEX('SOC Summary'!$D$3:$D$774,MATCH($A57,'SOC Summary'!$A$3:$A$774,0))</f>
        <v>Computer and math</v>
      </c>
      <c r="D57" s="27" t="n">
        <f aca="false">INDEX('SOC Summary'!$H$3:$H$774,MATCH($A57,'SOC Summary'!$A$3:$A$774,0))</f>
        <v>0.57</v>
      </c>
      <c r="E57" s="24" t="n">
        <v>80520</v>
      </c>
      <c r="F57" s="24" t="n">
        <v>76140</v>
      </c>
      <c r="G57" s="24" t="n">
        <v>73180</v>
      </c>
      <c r="H57" s="24" t="n">
        <f aca="false">INDEX('SOC Summary'!$K$3:$K$774,MATCH($A57,'SOC Summary'!$A$3:$A$774,0))</f>
        <v>69990</v>
      </c>
      <c r="I57" s="24" t="n">
        <f aca="false">IF(ISNUMBER(E57),H57-E57,"")</f>
        <v>-10530</v>
      </c>
      <c r="J57" s="31" t="n">
        <f aca="false">IF(AND(ISNUMBER(E57),E57&gt;0),(H57-E57)/E57,"")</f>
        <v>-0.130774962742176</v>
      </c>
      <c r="K57" s="24" t="n">
        <f aca="false">IF(ISNUMBER(G57),H57-G57,"")</f>
        <v>-3190</v>
      </c>
      <c r="L57" s="31" t="n">
        <f aca="false">IF(AND(ISNUMBER(G57),G57&gt;0),(H57-G57)/G57,"")</f>
        <v>-0.0435911451216179</v>
      </c>
      <c r="M57" s="0" t="str">
        <f aca="false">INDEX('SOC Summary'!$L$3:$L$774,MATCH($A57,'SOC Summary'!$A$3:$A$774,0))</f>
        <v>High</v>
      </c>
      <c r="X57" s="26" t="n">
        <f aca="false">_xlfn.RANK.AVG(D57,$D$5:$D$292,1)</f>
        <v>236</v>
      </c>
      <c r="Y57" s="26" t="n">
        <f aca="false">IF(L57="","",_xlfn.RANK.AVG(L57,$L$5:$L$292,1))</f>
        <v>67</v>
      </c>
    </row>
    <row r="58" customFormat="false" ht="15" hidden="false" customHeight="true" outlineLevel="0" collapsed="false">
      <c r="A58" s="0" t="s">
        <v>372</v>
      </c>
      <c r="B58" s="0" t="str">
        <f aca="false">IFERROR(INDEX('BLS OEWS May2025'!$B$3:$B$1396,MATCH($A58,'BLS OEWS May2025'!$A$3:$A$1396,0)),"")</f>
        <v>Financial Risk Specialists</v>
      </c>
      <c r="C58" s="0" t="str">
        <f aca="false">INDEX('SOC Summary'!$D$3:$D$774,MATCH($A58,'SOC Summary'!$A$3:$A$774,0))</f>
        <v>Business and finance</v>
      </c>
      <c r="D58" s="27" t="n">
        <f aca="false">INDEX('SOC Summary'!$H$3:$H$774,MATCH($A58,'SOC Summary'!$A$3:$A$774,0))</f>
        <v>0.57</v>
      </c>
      <c r="E58" s="24" t="n">
        <v>55800</v>
      </c>
      <c r="F58" s="24" t="n">
        <v>55290</v>
      </c>
      <c r="G58" s="24" t="n">
        <v>56320</v>
      </c>
      <c r="H58" s="24" t="n">
        <f aca="false">INDEX('SOC Summary'!$K$3:$K$774,MATCH($A58,'SOC Summary'!$A$3:$A$774,0))</f>
        <v>63850</v>
      </c>
      <c r="I58" s="24" t="n">
        <f aca="false">IF(ISNUMBER(E58),H58-E58,"")</f>
        <v>8050</v>
      </c>
      <c r="J58" s="31" t="n">
        <f aca="false">IF(AND(ISNUMBER(E58),E58&gt;0),(H58-E58)/E58,"")</f>
        <v>0.14426523297491</v>
      </c>
      <c r="K58" s="24" t="n">
        <f aca="false">IF(ISNUMBER(G58),H58-G58,"")</f>
        <v>7530</v>
      </c>
      <c r="L58" s="31" t="n">
        <f aca="false">IF(AND(ISNUMBER(G58),G58&gt;0),(H58-G58)/G58,"")</f>
        <v>0.133700284090909</v>
      </c>
      <c r="M58" s="0" t="str">
        <f aca="false">INDEX('SOC Summary'!$L$3:$L$774,MATCH($A58,'SOC Summary'!$A$3:$A$774,0))</f>
        <v>High</v>
      </c>
      <c r="X58" s="26" t="n">
        <f aca="false">_xlfn.RANK.AVG(D58,$D$5:$D$292,1)</f>
        <v>236</v>
      </c>
      <c r="Y58" s="26" t="n">
        <f aca="false">IF(L58="","",_xlfn.RANK.AVG(L58,$L$5:$L$292,1))</f>
        <v>278</v>
      </c>
    </row>
    <row r="59" customFormat="false" ht="15" hidden="false" customHeight="true" outlineLevel="0" collapsed="false">
      <c r="A59" s="0" t="s">
        <v>641</v>
      </c>
      <c r="B59" s="0" t="str">
        <f aca="false">IFERROR(INDEX('BLS OEWS May2025'!$B$3:$B$1396,MATCH($A59,'BLS OEWS May2025'!$A$3:$A$1396,0)),"")</f>
        <v>Survey Researchers</v>
      </c>
      <c r="C59" s="0" t="str">
        <f aca="false">INDEX('SOC Summary'!$D$3:$D$774,MATCH($A59,'SOC Summary'!$A$3:$A$774,0))</f>
        <v>Life, physical, and social science</v>
      </c>
      <c r="D59" s="27" t="n">
        <f aca="false">INDEX('SOC Summary'!$H$3:$H$774,MATCH($A59,'SOC Summary'!$A$3:$A$774,0))</f>
        <v>0.57</v>
      </c>
      <c r="E59" s="24" t="n">
        <v>7880</v>
      </c>
      <c r="F59" s="24" t="n">
        <v>8190</v>
      </c>
      <c r="G59" s="24" t="n">
        <v>7720</v>
      </c>
      <c r="H59" s="24" t="n">
        <f aca="false">INDEX('SOC Summary'!$K$3:$K$774,MATCH($A59,'SOC Summary'!$A$3:$A$774,0))</f>
        <v>8290</v>
      </c>
      <c r="I59" s="24" t="n">
        <f aca="false">IF(ISNUMBER(E59),H59-E59,"")</f>
        <v>410</v>
      </c>
      <c r="J59" s="31" t="n">
        <f aca="false">IF(AND(ISNUMBER(E59),E59&gt;0),(H59-E59)/E59,"")</f>
        <v>0.0520304568527919</v>
      </c>
      <c r="K59" s="24" t="n">
        <f aca="false">IF(ISNUMBER(G59),H59-G59,"")</f>
        <v>570</v>
      </c>
      <c r="L59" s="31" t="n">
        <f aca="false">IF(AND(ISNUMBER(G59),G59&gt;0),(H59-G59)/G59,"")</f>
        <v>0.0738341968911917</v>
      </c>
      <c r="M59" s="0" t="str">
        <f aca="false">INDEX('SOC Summary'!$L$3:$L$774,MATCH($A59,'SOC Summary'!$A$3:$A$774,0))</f>
        <v>High</v>
      </c>
      <c r="X59" s="26" t="n">
        <f aca="false">_xlfn.RANK.AVG(D59,$D$5:$D$292,1)</f>
        <v>236</v>
      </c>
      <c r="Y59" s="26" t="n">
        <f aca="false">IF(L59="","",_xlfn.RANK.AVG(L59,$L$5:$L$292,1))</f>
        <v>251</v>
      </c>
    </row>
    <row r="60" customFormat="false" ht="15" hidden="false" customHeight="true" outlineLevel="0" collapsed="false">
      <c r="A60" s="0" t="s">
        <v>457</v>
      </c>
      <c r="B60" s="0" t="str">
        <f aca="false">IFERROR(INDEX('BLS OEWS May2025'!$B$3:$B$1396,MATCH($A60,'BLS OEWS May2025'!$A$3:$A$1396,0)),"")</f>
        <v>Mathematical Science Occupations, All Other</v>
      </c>
      <c r="C60" s="0" t="str">
        <f aca="false">INDEX('SOC Summary'!$D$3:$D$774,MATCH($A60,'SOC Summary'!$A$3:$A$774,0))</f>
        <v>Computer and math</v>
      </c>
      <c r="D60" s="27" t="n">
        <f aca="false">INDEX('SOC Summary'!$H$3:$H$774,MATCH($A60,'SOC Summary'!$A$3:$A$774,0))</f>
        <v>0.57</v>
      </c>
      <c r="E60" s="24" t="n">
        <v>3840</v>
      </c>
      <c r="F60" s="24" t="n">
        <v>4320</v>
      </c>
      <c r="G60" s="24" t="n">
        <v>4660</v>
      </c>
      <c r="H60" s="24" t="n">
        <f aca="false">INDEX('SOC Summary'!$K$3:$K$774,MATCH($A60,'SOC Summary'!$A$3:$A$774,0))</f>
        <v>3720</v>
      </c>
      <c r="I60" s="24" t="n">
        <f aca="false">IF(ISNUMBER(E60),H60-E60,"")</f>
        <v>-120</v>
      </c>
      <c r="J60" s="31" t="n">
        <f aca="false">IF(AND(ISNUMBER(E60),E60&gt;0),(H60-E60)/E60,"")</f>
        <v>-0.03125</v>
      </c>
      <c r="K60" s="24" t="n">
        <f aca="false">IF(ISNUMBER(G60),H60-G60,"")</f>
        <v>-940</v>
      </c>
      <c r="L60" s="31" t="n">
        <f aca="false">IF(AND(ISNUMBER(G60),G60&gt;0),(H60-G60)/G60,"")</f>
        <v>-0.201716738197425</v>
      </c>
      <c r="M60" s="0" t="str">
        <f aca="false">INDEX('SOC Summary'!$L$3:$L$774,MATCH($A60,'SOC Summary'!$A$3:$A$774,0))</f>
        <v>High</v>
      </c>
      <c r="X60" s="26" t="n">
        <f aca="false">_xlfn.RANK.AVG(D60,$D$5:$D$292,1)</f>
        <v>236</v>
      </c>
      <c r="Y60" s="26" t="n">
        <f aca="false">IF(L60="","",_xlfn.RANK.AVG(L60,$L$5:$L$292,1))</f>
        <v>6</v>
      </c>
    </row>
    <row r="61" customFormat="false" ht="15" hidden="false" customHeight="true" outlineLevel="0" collapsed="false">
      <c r="A61" s="0" t="s">
        <v>436</v>
      </c>
      <c r="B61" s="0" t="str">
        <f aca="false">IFERROR(INDEX('BLS OEWS May2025'!$B$3:$B$1396,MATCH($A61,'BLS OEWS May2025'!$A$3:$A$1396,0)),"")</f>
        <v>Computer Occupations, All Other</v>
      </c>
      <c r="C61" s="0" t="str">
        <f aca="false">INDEX('SOC Summary'!$D$3:$D$774,MATCH($A61,'SOC Summary'!$A$3:$A$774,0))</f>
        <v>Computer and math</v>
      </c>
      <c r="D61" s="27" t="n">
        <f aca="false">INDEX('SOC Summary'!$H$3:$H$774,MATCH($A61,'SOC Summary'!$A$3:$A$774,0))</f>
        <v>0.566666666666667</v>
      </c>
      <c r="E61" s="24" t="n">
        <v>416320</v>
      </c>
      <c r="F61" s="24" t="n">
        <v>437170</v>
      </c>
      <c r="G61" s="24" t="n">
        <v>439380</v>
      </c>
      <c r="H61" s="24" t="n">
        <f aca="false">INDEX('SOC Summary'!$K$3:$K$774,MATCH($A61,'SOC Summary'!$A$3:$A$774,0))</f>
        <v>435370</v>
      </c>
      <c r="I61" s="24" t="n">
        <f aca="false">IF(ISNUMBER(E61),H61-E61,"")</f>
        <v>19050</v>
      </c>
      <c r="J61" s="31" t="n">
        <f aca="false">IF(AND(ISNUMBER(E61),E61&gt;0),(H61-E61)/E61,"")</f>
        <v>0.0457580707148347</v>
      </c>
      <c r="K61" s="24" t="n">
        <f aca="false">IF(ISNUMBER(G61),H61-G61,"")</f>
        <v>-4010</v>
      </c>
      <c r="L61" s="31" t="n">
        <f aca="false">IF(AND(ISNUMBER(G61),G61&gt;0),(H61-G61)/G61,"")</f>
        <v>-0.0091264964267832</v>
      </c>
      <c r="M61" s="0" t="str">
        <f aca="false">INDEX('SOC Summary'!$L$3:$L$774,MATCH($A61,'SOC Summary'!$A$3:$A$774,0))</f>
        <v>High</v>
      </c>
      <c r="X61" s="26" t="n">
        <f aca="false">_xlfn.RANK.AVG(D61,$D$5:$D$292,1)</f>
        <v>232</v>
      </c>
      <c r="Y61" s="26" t="n">
        <f aca="false">IF(L61="","",_xlfn.RANK.AVG(L61,$L$5:$L$292,1))</f>
        <v>123</v>
      </c>
    </row>
    <row r="62" customFormat="false" ht="15" hidden="false" customHeight="true" outlineLevel="0" collapsed="false">
      <c r="A62" s="0" t="s">
        <v>199</v>
      </c>
      <c r="B62" s="0" t="str">
        <f aca="false">IFERROR(INDEX('BLS OEWS May2025'!$B$3:$B$1396,MATCH($A62,'BLS OEWS May2025'!$A$3:$A$1396,0)),"")</f>
        <v>Fundraising Managers</v>
      </c>
      <c r="C62" s="0" t="str">
        <f aca="false">INDEX('SOC Summary'!$D$3:$D$774,MATCH($A62,'SOC Summary'!$A$3:$A$774,0))</f>
        <v>Management</v>
      </c>
      <c r="D62" s="27" t="n">
        <f aca="false">INDEX('SOC Summary'!$H$3:$H$774,MATCH($A62,'SOC Summary'!$A$3:$A$774,0))</f>
        <v>0.56</v>
      </c>
      <c r="E62" s="24" t="n">
        <v>26240</v>
      </c>
      <c r="F62" s="24" t="n">
        <v>31810</v>
      </c>
      <c r="G62" s="24" t="n">
        <v>36920</v>
      </c>
      <c r="H62" s="24" t="n">
        <f aca="false">INDEX('SOC Summary'!$K$3:$K$774,MATCH($A62,'SOC Summary'!$A$3:$A$774,0))</f>
        <v>38810</v>
      </c>
      <c r="I62" s="24" t="n">
        <f aca="false">IF(ISNUMBER(E62),H62-E62,"")</f>
        <v>12570</v>
      </c>
      <c r="J62" s="31" t="n">
        <f aca="false">IF(AND(ISNUMBER(E62),E62&gt;0),(H62-E62)/E62,"")</f>
        <v>0.479039634146342</v>
      </c>
      <c r="K62" s="24" t="n">
        <f aca="false">IF(ISNUMBER(G62),H62-G62,"")</f>
        <v>1890</v>
      </c>
      <c r="L62" s="31" t="n">
        <f aca="false">IF(AND(ISNUMBER(G62),G62&gt;0),(H62-G62)/G62,"")</f>
        <v>0.0511917659804984</v>
      </c>
      <c r="M62" s="0" t="str">
        <f aca="false">INDEX('SOC Summary'!$L$3:$L$774,MATCH($A62,'SOC Summary'!$A$3:$A$774,0))</f>
        <v>High</v>
      </c>
      <c r="X62" s="26" t="n">
        <f aca="false">_xlfn.RANK.AVG(D62,$D$5:$D$292,1)</f>
        <v>230</v>
      </c>
      <c r="Y62" s="26" t="n">
        <f aca="false">IF(L62="","",_xlfn.RANK.AVG(L62,$L$5:$L$292,1))</f>
        <v>223</v>
      </c>
    </row>
    <row r="63" customFormat="false" ht="15" hidden="false" customHeight="true" outlineLevel="0" collapsed="false">
      <c r="A63" s="0" t="s">
        <v>485</v>
      </c>
      <c r="B63" s="0" t="str">
        <f aca="false">IFERROR(INDEX('BLS OEWS May2025'!$B$3:$B$1396,MATCH($A63,'BLS OEWS May2025'!$A$3:$A$1396,0)),"")</f>
        <v>Bioengineers and Biomedical Engineers</v>
      </c>
      <c r="C63" s="0" t="str">
        <f aca="false">INDEX('SOC Summary'!$D$3:$D$774,MATCH($A63,'SOC Summary'!$A$3:$A$774,0))</f>
        <v>Engineering</v>
      </c>
      <c r="D63" s="27" t="n">
        <f aca="false">INDEX('SOC Summary'!$H$3:$H$774,MATCH($A63,'SOC Summary'!$A$3:$A$774,0))</f>
        <v>0.56</v>
      </c>
      <c r="E63" s="24" t="n">
        <v>19210</v>
      </c>
      <c r="F63" s="24" t="n">
        <v>19320</v>
      </c>
      <c r="G63" s="24" t="n">
        <v>21860</v>
      </c>
      <c r="H63" s="24" t="n">
        <f aca="false">INDEX('SOC Summary'!$K$3:$K$774,MATCH($A63,'SOC Summary'!$A$3:$A$774,0))</f>
        <v>23480</v>
      </c>
      <c r="I63" s="24" t="n">
        <f aca="false">IF(ISNUMBER(E63),H63-E63,"")</f>
        <v>4270</v>
      </c>
      <c r="J63" s="31" t="n">
        <f aca="false">IF(AND(ISNUMBER(E63),E63&gt;0),(H63-E63)/E63,"")</f>
        <v>0.222280062467465</v>
      </c>
      <c r="K63" s="24" t="n">
        <f aca="false">IF(ISNUMBER(G63),H63-G63,"")</f>
        <v>1620</v>
      </c>
      <c r="L63" s="31" t="n">
        <f aca="false">IF(AND(ISNUMBER(G63),G63&gt;0),(H63-G63)/G63,"")</f>
        <v>0.0741079597438243</v>
      </c>
      <c r="M63" s="0" t="str">
        <f aca="false">INDEX('SOC Summary'!$L$3:$L$774,MATCH($A63,'SOC Summary'!$A$3:$A$774,0))</f>
        <v>High</v>
      </c>
      <c r="X63" s="26" t="n">
        <f aca="false">_xlfn.RANK.AVG(D63,$D$5:$D$292,1)</f>
        <v>230</v>
      </c>
      <c r="Y63" s="26" t="n">
        <f aca="false">IF(L63="","",_xlfn.RANK.AVG(L63,$L$5:$L$292,1))</f>
        <v>253</v>
      </c>
    </row>
    <row r="64" customFormat="false" ht="15" hidden="false" customHeight="true" outlineLevel="0" collapsed="false">
      <c r="A64" s="0" t="s">
        <v>666</v>
      </c>
      <c r="B64" s="0" t="str">
        <f aca="false">IFERROR(INDEX('BLS OEWS May2025'!$B$3:$B$1396,MATCH($A64,'BLS OEWS May2025'!$A$3:$A$1396,0)),"")</f>
        <v>Political Scientists</v>
      </c>
      <c r="C64" s="0" t="str">
        <f aca="false">INDEX('SOC Summary'!$D$3:$D$774,MATCH($A64,'SOC Summary'!$A$3:$A$774,0))</f>
        <v>Life, physical, and social science</v>
      </c>
      <c r="D64" s="27" t="n">
        <f aca="false">INDEX('SOC Summary'!$H$3:$H$774,MATCH($A64,'SOC Summary'!$A$3:$A$774,0))</f>
        <v>0.56</v>
      </c>
      <c r="E64" s="24" t="n">
        <v>5660</v>
      </c>
      <c r="F64" s="24" t="n">
        <v>5580</v>
      </c>
      <c r="G64" s="24" t="n">
        <v>5950</v>
      </c>
      <c r="H64" s="24" t="n">
        <f aca="false">INDEX('SOC Summary'!$K$3:$K$774,MATCH($A64,'SOC Summary'!$A$3:$A$774,0))</f>
        <v>5540</v>
      </c>
      <c r="I64" s="24" t="n">
        <f aca="false">IF(ISNUMBER(E64),H64-E64,"")</f>
        <v>-120</v>
      </c>
      <c r="J64" s="31" t="n">
        <f aca="false">IF(AND(ISNUMBER(E64),E64&gt;0),(H64-E64)/E64,"")</f>
        <v>-0.0212014134275618</v>
      </c>
      <c r="K64" s="24" t="n">
        <f aca="false">IF(ISNUMBER(G64),H64-G64,"")</f>
        <v>-410</v>
      </c>
      <c r="L64" s="31" t="n">
        <f aca="false">IF(AND(ISNUMBER(G64),G64&gt;0),(H64-G64)/G64,"")</f>
        <v>-0.0689075630252101</v>
      </c>
      <c r="M64" s="0" t="str">
        <f aca="false">INDEX('SOC Summary'!$L$3:$L$774,MATCH($A64,'SOC Summary'!$A$3:$A$774,0))</f>
        <v>High</v>
      </c>
      <c r="X64" s="26" t="n">
        <f aca="false">_xlfn.RANK.AVG(D64,$D$5:$D$292,1)</f>
        <v>230</v>
      </c>
      <c r="Y64" s="26" t="n">
        <f aca="false">IF(L64="","",_xlfn.RANK.AVG(L64,$L$5:$L$292,1))</f>
        <v>35</v>
      </c>
    </row>
    <row r="65" customFormat="false" ht="15" hidden="false" customHeight="true" outlineLevel="0" collapsed="false">
      <c r="A65" s="0" t="s">
        <v>624</v>
      </c>
      <c r="B65" s="0" t="str">
        <f aca="false">IFERROR(INDEX('BLS OEWS May2025'!$B$3:$B$1396,MATCH($A65,'BLS OEWS May2025'!$A$3:$A$1396,0)),"")</f>
        <v>Environmental Scientists and Specialists, Including Health</v>
      </c>
      <c r="C65" s="0" t="str">
        <f aca="false">INDEX('SOC Summary'!$D$3:$D$774,MATCH($A65,'SOC Summary'!$A$3:$A$774,0))</f>
        <v>Life, physical, and social science</v>
      </c>
      <c r="D65" s="27" t="n">
        <f aca="false">INDEX('SOC Summary'!$H$3:$H$774,MATCH($A65,'SOC Summary'!$A$3:$A$774,0))</f>
        <v>0.5575</v>
      </c>
      <c r="E65" s="24" t="n">
        <v>77270</v>
      </c>
      <c r="F65" s="24" t="n">
        <v>80730</v>
      </c>
      <c r="G65" s="24" t="n">
        <v>84930</v>
      </c>
      <c r="H65" s="24" t="n">
        <f aca="false">INDEX('SOC Summary'!$K$3:$K$774,MATCH($A65,'SOC Summary'!$A$3:$A$774,0))</f>
        <v>89250</v>
      </c>
      <c r="I65" s="24" t="n">
        <f aca="false">IF(ISNUMBER(E65),H65-E65,"")</f>
        <v>11980</v>
      </c>
      <c r="J65" s="31" t="n">
        <f aca="false">IF(AND(ISNUMBER(E65),E65&gt;0),(H65-E65)/E65,"")</f>
        <v>0.155040766144687</v>
      </c>
      <c r="K65" s="24" t="n">
        <f aca="false">IF(ISNUMBER(G65),H65-G65,"")</f>
        <v>4320</v>
      </c>
      <c r="L65" s="31" t="n">
        <f aca="false">IF(AND(ISNUMBER(G65),G65&gt;0),(H65-G65)/G65,"")</f>
        <v>0.0508654185800071</v>
      </c>
      <c r="M65" s="0" t="str">
        <f aca="false">INDEX('SOC Summary'!$L$3:$L$774,MATCH($A65,'SOC Summary'!$A$3:$A$774,0))</f>
        <v>High</v>
      </c>
      <c r="X65" s="26" t="n">
        <f aca="false">_xlfn.RANK.AVG(D65,$D$5:$D$292,1)</f>
        <v>228</v>
      </c>
      <c r="Y65" s="26" t="n">
        <f aca="false">IF(L65="","",_xlfn.RANK.AVG(L65,$L$5:$L$292,1))</f>
        <v>222</v>
      </c>
    </row>
    <row r="66" customFormat="false" ht="15" hidden="false" customHeight="true" outlineLevel="0" collapsed="false">
      <c r="A66" s="0" t="s">
        <v>1696</v>
      </c>
      <c r="B66" s="0" t="str">
        <f aca="false">IFERROR(INDEX('BLS OEWS May2025'!$B$3:$B$1396,MATCH($A66,'BLS OEWS May2025'!$A$3:$A$1396,0)),"")</f>
        <v>First-Line Supervisors of Office and Administrative Support Workers</v>
      </c>
      <c r="C66" s="0" t="str">
        <f aca="false">INDEX('SOC Summary'!$D$3:$D$774,MATCH($A66,'SOC Summary'!$A$3:$A$774,0))</f>
        <v>Office support</v>
      </c>
      <c r="D66" s="27" t="n">
        <f aca="false">INDEX('SOC Summary'!$H$3:$H$774,MATCH($A66,'SOC Summary'!$A$3:$A$774,0))</f>
        <v>0.55</v>
      </c>
      <c r="E66" s="24" t="n">
        <v>1495440</v>
      </c>
      <c r="F66" s="24" t="n">
        <v>1504570</v>
      </c>
      <c r="G66" s="24" t="n">
        <v>1495580</v>
      </c>
      <c r="H66" s="24" t="n">
        <f aca="false">INDEX('SOC Summary'!$K$3:$K$774,MATCH($A66,'SOC Summary'!$A$3:$A$774,0))</f>
        <v>1436680</v>
      </c>
      <c r="I66" s="24" t="n">
        <f aca="false">IF(ISNUMBER(E66),H66-E66,"")</f>
        <v>-58760</v>
      </c>
      <c r="J66" s="31" t="n">
        <f aca="false">IF(AND(ISNUMBER(E66),E66&gt;0),(H66-E66)/E66,"")</f>
        <v>-0.0392927833948537</v>
      </c>
      <c r="K66" s="24" t="n">
        <f aca="false">IF(ISNUMBER(G66),H66-G66,"")</f>
        <v>-58900</v>
      </c>
      <c r="L66" s="31" t="n">
        <f aca="false">IF(AND(ISNUMBER(G66),G66&gt;0),(H66-G66)/G66,"")</f>
        <v>-0.0393827143984274</v>
      </c>
      <c r="M66" s="0" t="str">
        <f aca="false">INDEX('SOC Summary'!$L$3:$L$774,MATCH($A66,'SOC Summary'!$A$3:$A$774,0))</f>
        <v>High</v>
      </c>
      <c r="X66" s="26" t="n">
        <f aca="false">_xlfn.RANK.AVG(D66,$D$5:$D$292,1)</f>
        <v>223.5</v>
      </c>
      <c r="Y66" s="26" t="n">
        <f aca="false">IF(L66="","",_xlfn.RANK.AVG(L66,$L$5:$L$292,1))</f>
        <v>73</v>
      </c>
    </row>
    <row r="67" customFormat="false" ht="15" hidden="false" customHeight="true" outlineLevel="0" collapsed="false">
      <c r="A67" s="0" t="s">
        <v>399</v>
      </c>
      <c r="B67" s="0" t="str">
        <f aca="false">IFERROR(INDEX('BLS OEWS May2025'!$B$3:$B$1396,MATCH($A67,'BLS OEWS May2025'!$A$3:$A$1396,0)),"")</f>
        <v>Computer Systems Analysts</v>
      </c>
      <c r="C67" s="0" t="str">
        <f aca="false">INDEX('SOC Summary'!$D$3:$D$774,MATCH($A67,'SOC Summary'!$A$3:$A$774,0))</f>
        <v>Computer and math</v>
      </c>
      <c r="D67" s="27" t="n">
        <f aca="false">INDEX('SOC Summary'!$H$3:$H$774,MATCH($A67,'SOC Summary'!$A$3:$A$774,0))</f>
        <v>0.55</v>
      </c>
      <c r="E67" s="24" t="n">
        <v>505210</v>
      </c>
      <c r="F67" s="24" t="n">
        <v>498810</v>
      </c>
      <c r="G67" s="24" t="n">
        <v>497800</v>
      </c>
      <c r="H67" s="24" t="n">
        <f aca="false">INDEX('SOC Summary'!$K$3:$K$774,MATCH($A67,'SOC Summary'!$A$3:$A$774,0))</f>
        <v>519530</v>
      </c>
      <c r="I67" s="24" t="n">
        <f aca="false">IF(ISNUMBER(E67),H67-E67,"")</f>
        <v>14320</v>
      </c>
      <c r="J67" s="31" t="n">
        <f aca="false">IF(AND(ISNUMBER(E67),E67&gt;0),(H67-E67)/E67,"")</f>
        <v>0.0283446487599216</v>
      </c>
      <c r="K67" s="24" t="n">
        <f aca="false">IF(ISNUMBER(G67),H67-G67,"")</f>
        <v>21730</v>
      </c>
      <c r="L67" s="31" t="n">
        <f aca="false">IF(AND(ISNUMBER(G67),G67&gt;0),(H67-G67)/G67,"")</f>
        <v>0.0436520691040579</v>
      </c>
      <c r="M67" s="0" t="str">
        <f aca="false">INDEX('SOC Summary'!$L$3:$L$774,MATCH($A67,'SOC Summary'!$A$3:$A$774,0))</f>
        <v>High</v>
      </c>
      <c r="X67" s="26" t="n">
        <f aca="false">_xlfn.RANK.AVG(D67,$D$5:$D$292,1)</f>
        <v>223.5</v>
      </c>
      <c r="Y67" s="26" t="n">
        <f aca="false">IF(L67="","",_xlfn.RANK.AVG(L67,$L$5:$L$292,1))</f>
        <v>211</v>
      </c>
    </row>
    <row r="68" customFormat="false" ht="15" hidden="false" customHeight="true" outlineLevel="0" collapsed="false">
      <c r="A68" s="0" t="s">
        <v>432</v>
      </c>
      <c r="B68" s="0" t="str">
        <f aca="false">IFERROR(INDEX('BLS OEWS May2025'!$B$3:$B$1396,MATCH($A68,'BLS OEWS May2025'!$A$3:$A$1396,0)),"")</f>
        <v>Web and Digital Interface Designers</v>
      </c>
      <c r="C68" s="0" t="str">
        <f aca="false">INDEX('SOC Summary'!$D$3:$D$774,MATCH($A68,'SOC Summary'!$A$3:$A$774,0))</f>
        <v>Computer and math</v>
      </c>
      <c r="D68" s="27" t="n">
        <f aca="false">INDEX('SOC Summary'!$H$3:$H$774,MATCH($A68,'SOC Summary'!$A$3:$A$774,0))</f>
        <v>0.55</v>
      </c>
      <c r="E68" s="24" t="n">
        <v>97350</v>
      </c>
      <c r="F68" s="24" t="n">
        <v>111060</v>
      </c>
      <c r="G68" s="24" t="n">
        <v>111400</v>
      </c>
      <c r="H68" s="24" t="n">
        <f aca="false">INDEX('SOC Summary'!$K$3:$K$774,MATCH($A68,'SOC Summary'!$A$3:$A$774,0))</f>
        <v>113330</v>
      </c>
      <c r="I68" s="24" t="n">
        <f aca="false">IF(ISNUMBER(E68),H68-E68,"")</f>
        <v>15980</v>
      </c>
      <c r="J68" s="31" t="n">
        <f aca="false">IF(AND(ISNUMBER(E68),E68&gt;0),(H68-E68)/E68,"")</f>
        <v>0.164149974319466</v>
      </c>
      <c r="K68" s="24" t="n">
        <f aca="false">IF(ISNUMBER(G68),H68-G68,"")</f>
        <v>1930</v>
      </c>
      <c r="L68" s="31" t="n">
        <f aca="false">IF(AND(ISNUMBER(G68),G68&gt;0),(H68-G68)/G68,"")</f>
        <v>0.0173249551166966</v>
      </c>
      <c r="M68" s="0" t="str">
        <f aca="false">INDEX('SOC Summary'!$L$3:$L$774,MATCH($A68,'SOC Summary'!$A$3:$A$774,0))</f>
        <v>High</v>
      </c>
      <c r="X68" s="26" t="n">
        <f aca="false">_xlfn.RANK.AVG(D68,$D$5:$D$292,1)</f>
        <v>223.5</v>
      </c>
      <c r="Y68" s="26" t="n">
        <f aca="false">IF(L68="","",_xlfn.RANK.AVG(L68,$L$5:$L$292,1))</f>
        <v>171</v>
      </c>
    </row>
    <row r="69" customFormat="false" ht="15" hidden="false" customHeight="true" outlineLevel="0" collapsed="false">
      <c r="A69" s="0" t="s">
        <v>220</v>
      </c>
      <c r="B69" s="0" t="str">
        <f aca="false">IFERROR(INDEX('BLS OEWS May2025'!$B$3:$B$1396,MATCH($A69,'BLS OEWS May2025'!$A$3:$A$1396,0)),"")</f>
        <v>Purchasing Managers</v>
      </c>
      <c r="C69" s="0" t="str">
        <f aca="false">INDEX('SOC Summary'!$D$3:$D$774,MATCH($A69,'SOC Summary'!$A$3:$A$774,0))</f>
        <v>Management</v>
      </c>
      <c r="D69" s="27" t="n">
        <f aca="false">INDEX('SOC Summary'!$H$3:$H$774,MATCH($A69,'SOC Summary'!$A$3:$A$774,0))</f>
        <v>0.55</v>
      </c>
      <c r="E69" s="24" t="n">
        <v>75070</v>
      </c>
      <c r="F69" s="24" t="n">
        <v>77530</v>
      </c>
      <c r="G69" s="24" t="n">
        <v>81240</v>
      </c>
      <c r="H69" s="24" t="n">
        <f aca="false">INDEX('SOC Summary'!$K$3:$K$774,MATCH($A69,'SOC Summary'!$A$3:$A$774,0))</f>
        <v>84320</v>
      </c>
      <c r="I69" s="24" t="n">
        <f aca="false">IF(ISNUMBER(E69),H69-E69,"")</f>
        <v>9250</v>
      </c>
      <c r="J69" s="31" t="n">
        <f aca="false">IF(AND(ISNUMBER(E69),E69&gt;0),(H69-E69)/E69,"")</f>
        <v>0.123218329559078</v>
      </c>
      <c r="K69" s="24" t="n">
        <f aca="false">IF(ISNUMBER(G69),H69-G69,"")</f>
        <v>3080</v>
      </c>
      <c r="L69" s="31" t="n">
        <f aca="false">IF(AND(ISNUMBER(G69),G69&gt;0),(H69-G69)/G69,"")</f>
        <v>0.0379123584441162</v>
      </c>
      <c r="M69" s="0" t="str">
        <f aca="false">INDEX('SOC Summary'!$L$3:$L$774,MATCH($A69,'SOC Summary'!$A$3:$A$774,0))</f>
        <v>High</v>
      </c>
      <c r="X69" s="26" t="n">
        <f aca="false">_xlfn.RANK.AVG(D69,$D$5:$D$292,1)</f>
        <v>223.5</v>
      </c>
      <c r="Y69" s="26" t="n">
        <f aca="false">IF(L69="","",_xlfn.RANK.AVG(L69,$L$5:$L$292,1))</f>
        <v>205</v>
      </c>
    </row>
    <row r="70" customFormat="false" ht="15" hidden="false" customHeight="true" outlineLevel="0" collapsed="false">
      <c r="A70" s="0" t="s">
        <v>197</v>
      </c>
      <c r="B70" s="0" t="str">
        <f aca="false">IFERROR(INDEX('BLS OEWS May2025'!$B$3:$B$1396,MATCH($A70,'BLS OEWS May2025'!$A$3:$A$1396,0)),"")</f>
        <v>Public Relations Managers</v>
      </c>
      <c r="C70" s="0" t="str">
        <f aca="false">INDEX('SOC Summary'!$D$3:$D$774,MATCH($A70,'SOC Summary'!$A$3:$A$774,0))</f>
        <v>Management</v>
      </c>
      <c r="D70" s="27" t="n">
        <f aca="false">INDEX('SOC Summary'!$H$3:$H$774,MATCH($A70,'SOC Summary'!$A$3:$A$774,0))</f>
        <v>0.55</v>
      </c>
      <c r="E70" s="24" t="n">
        <v>64280</v>
      </c>
      <c r="F70" s="24" t="n">
        <v>72760</v>
      </c>
      <c r="G70" s="24" t="n">
        <v>76060</v>
      </c>
      <c r="H70" s="24" t="n">
        <f aca="false">INDEX('SOC Summary'!$K$3:$K$774,MATCH($A70,'SOC Summary'!$A$3:$A$774,0))</f>
        <v>74850</v>
      </c>
      <c r="I70" s="24" t="n">
        <f aca="false">IF(ISNUMBER(E70),H70-E70,"")</f>
        <v>10570</v>
      </c>
      <c r="J70" s="31" t="n">
        <f aca="false">IF(AND(ISNUMBER(E70),E70&gt;0),(H70-E70)/E70,"")</f>
        <v>0.164436838830118</v>
      </c>
      <c r="K70" s="24" t="n">
        <f aca="false">IF(ISNUMBER(G70),H70-G70,"")</f>
        <v>-1210</v>
      </c>
      <c r="L70" s="31" t="n">
        <f aca="false">IF(AND(ISNUMBER(G70),G70&gt;0),(H70-G70)/G70,"")</f>
        <v>-0.0159084932947673</v>
      </c>
      <c r="M70" s="0" t="str">
        <f aca="false">INDEX('SOC Summary'!$L$3:$L$774,MATCH($A70,'SOC Summary'!$A$3:$A$774,0))</f>
        <v>High</v>
      </c>
      <c r="X70" s="26" t="n">
        <f aca="false">_xlfn.RANK.AVG(D70,$D$5:$D$292,1)</f>
        <v>223.5</v>
      </c>
      <c r="Y70" s="26" t="n">
        <f aca="false">IF(L70="","",_xlfn.RANK.AVG(L70,$L$5:$L$292,1))</f>
        <v>111</v>
      </c>
    </row>
    <row r="71" customFormat="false" ht="15" hidden="false" customHeight="true" outlineLevel="0" collapsed="false">
      <c r="A71" s="0" t="s">
        <v>321</v>
      </c>
      <c r="B71" s="0" t="str">
        <f aca="false">IFERROR(INDEX('BLS OEWS May2025'!$B$3:$B$1396,MATCH($A71,'BLS OEWS May2025'!$A$3:$A$1396,0)),"")</f>
        <v>Labor Relations Specialists</v>
      </c>
      <c r="C71" s="0" t="str">
        <f aca="false">INDEX('SOC Summary'!$D$3:$D$774,MATCH($A71,'SOC Summary'!$A$3:$A$774,0))</f>
        <v>Business and finance</v>
      </c>
      <c r="D71" s="27" t="n">
        <f aca="false">INDEX('SOC Summary'!$H$3:$H$774,MATCH($A71,'SOC Summary'!$A$3:$A$774,0))</f>
        <v>0.55</v>
      </c>
      <c r="E71" s="24" t="n">
        <v>62200</v>
      </c>
      <c r="F71" s="24" t="n">
        <v>62800</v>
      </c>
      <c r="G71" s="24" t="n">
        <v>64590</v>
      </c>
      <c r="H71" s="24" t="n">
        <f aca="false">INDEX('SOC Summary'!$K$3:$K$774,MATCH($A71,'SOC Summary'!$A$3:$A$774,0))</f>
        <v>64810</v>
      </c>
      <c r="I71" s="24" t="n">
        <f aca="false">IF(ISNUMBER(E71),H71-E71,"")</f>
        <v>2610</v>
      </c>
      <c r="J71" s="31" t="n">
        <f aca="false">IF(AND(ISNUMBER(E71),E71&gt;0),(H71-E71)/E71,"")</f>
        <v>0.0419614147909968</v>
      </c>
      <c r="K71" s="24" t="n">
        <f aca="false">IF(ISNUMBER(G71),H71-G71,"")</f>
        <v>220</v>
      </c>
      <c r="L71" s="31" t="n">
        <f aca="false">IF(AND(ISNUMBER(G71),G71&gt;0),(H71-G71)/G71,"")</f>
        <v>0.00340610001548227</v>
      </c>
      <c r="M71" s="0" t="str">
        <f aca="false">INDEX('SOC Summary'!$L$3:$L$774,MATCH($A71,'SOC Summary'!$A$3:$A$774,0))</f>
        <v>High</v>
      </c>
      <c r="X71" s="26" t="n">
        <f aca="false">_xlfn.RANK.AVG(D71,$D$5:$D$292,1)</f>
        <v>223.5</v>
      </c>
      <c r="Y71" s="26" t="n">
        <f aca="false">IF(L71="","",_xlfn.RANK.AVG(L71,$L$5:$L$292,1))</f>
        <v>145</v>
      </c>
    </row>
    <row r="72" customFormat="false" ht="15" hidden="false" customHeight="true" outlineLevel="0" collapsed="false">
      <c r="A72" s="0" t="s">
        <v>360</v>
      </c>
      <c r="B72" s="0" t="str">
        <f aca="false">IFERROR(INDEX('BLS OEWS May2025'!$B$3:$B$1396,MATCH($A72,'BLS OEWS May2025'!$A$3:$A$1396,0)),"")</f>
        <v>Budget Analysts</v>
      </c>
      <c r="C72" s="0" t="str">
        <f aca="false">INDEX('SOC Summary'!$D$3:$D$774,MATCH($A72,'SOC Summary'!$A$3:$A$774,0))</f>
        <v>Business and finance</v>
      </c>
      <c r="D72" s="27" t="n">
        <f aca="false">INDEX('SOC Summary'!$H$3:$H$774,MATCH($A72,'SOC Summary'!$A$3:$A$774,0))</f>
        <v>0.55</v>
      </c>
      <c r="E72" s="24" t="n">
        <v>48430</v>
      </c>
      <c r="F72" s="24" t="n">
        <v>47310</v>
      </c>
      <c r="G72" s="24" t="n">
        <v>47170</v>
      </c>
      <c r="H72" s="24" t="n">
        <f aca="false">INDEX('SOC Summary'!$K$3:$K$774,MATCH($A72,'SOC Summary'!$A$3:$A$774,0))</f>
        <v>47160</v>
      </c>
      <c r="I72" s="24" t="n">
        <f aca="false">IF(ISNUMBER(E72),H72-E72,"")</f>
        <v>-1270</v>
      </c>
      <c r="J72" s="31" t="n">
        <f aca="false">IF(AND(ISNUMBER(E72),E72&gt;0),(H72-E72)/E72,"")</f>
        <v>-0.0262234152384885</v>
      </c>
      <c r="K72" s="24" t="n">
        <f aca="false">IF(ISNUMBER(G72),H72-G72,"")</f>
        <v>-10</v>
      </c>
      <c r="L72" s="31" t="n">
        <f aca="false">IF(AND(ISNUMBER(G72),G72&gt;0),(H72-G72)/G72,"")</f>
        <v>-0.000211999152003392</v>
      </c>
      <c r="M72" s="0" t="str">
        <f aca="false">INDEX('SOC Summary'!$L$3:$L$774,MATCH($A72,'SOC Summary'!$A$3:$A$774,0))</f>
        <v>High</v>
      </c>
      <c r="X72" s="26" t="n">
        <f aca="false">_xlfn.RANK.AVG(D72,$D$5:$D$292,1)</f>
        <v>223.5</v>
      </c>
      <c r="Y72" s="26" t="n">
        <f aca="false">IF(L72="","",_xlfn.RANK.AVG(L72,$L$5:$L$292,1))</f>
        <v>136</v>
      </c>
    </row>
    <row r="73" customFormat="false" ht="15" hidden="false" customHeight="true" outlineLevel="0" collapsed="false">
      <c r="A73" s="0" t="s">
        <v>697</v>
      </c>
      <c r="B73" s="0" t="str">
        <f aca="false">IFERROR(INDEX('BLS OEWS May2025'!$B$3:$B$1396,MATCH($A73,'BLS OEWS May2025'!$A$3:$A$1396,0)),"")</f>
        <v>Social Science Research Assistants</v>
      </c>
      <c r="C73" s="0" t="str">
        <f aca="false">INDEX('SOC Summary'!$D$3:$D$774,MATCH($A73,'SOC Summary'!$A$3:$A$774,0))</f>
        <v>Life, physical, and social science</v>
      </c>
      <c r="D73" s="27" t="n">
        <f aca="false">INDEX('SOC Summary'!$H$3:$H$774,MATCH($A73,'SOC Summary'!$A$3:$A$774,0))</f>
        <v>0.55</v>
      </c>
      <c r="E73" s="24" t="n">
        <v>28720</v>
      </c>
      <c r="F73" s="24" t="n">
        <v>30890</v>
      </c>
      <c r="G73" s="24" t="n">
        <v>32940</v>
      </c>
      <c r="H73" s="24" t="n">
        <f aca="false">INDEX('SOC Summary'!$K$3:$K$774,MATCH($A73,'SOC Summary'!$A$3:$A$774,0))</f>
        <v>30640</v>
      </c>
      <c r="I73" s="24" t="n">
        <f aca="false">IF(ISNUMBER(E73),H73-E73,"")</f>
        <v>1920</v>
      </c>
      <c r="J73" s="31" t="n">
        <f aca="false">IF(AND(ISNUMBER(E73),E73&gt;0),(H73-E73)/E73,"")</f>
        <v>0.0668523676880223</v>
      </c>
      <c r="K73" s="24" t="n">
        <f aca="false">IF(ISNUMBER(G73),H73-G73,"")</f>
        <v>-2300</v>
      </c>
      <c r="L73" s="31" t="n">
        <f aca="false">IF(AND(ISNUMBER(G73),G73&gt;0),(H73-G73)/G73,"")</f>
        <v>-0.0698239222829387</v>
      </c>
      <c r="M73" s="0" t="str">
        <f aca="false">INDEX('SOC Summary'!$L$3:$L$774,MATCH($A73,'SOC Summary'!$A$3:$A$774,0))</f>
        <v>High</v>
      </c>
      <c r="X73" s="26" t="n">
        <f aca="false">_xlfn.RANK.AVG(D73,$D$5:$D$292,1)</f>
        <v>223.5</v>
      </c>
      <c r="Y73" s="26" t="n">
        <f aca="false">IF(L73="","",_xlfn.RANK.AVG(L73,$L$5:$L$292,1))</f>
        <v>32</v>
      </c>
    </row>
    <row r="74" customFormat="false" ht="15" hidden="false" customHeight="true" outlineLevel="0" collapsed="false">
      <c r="A74" s="0" t="s">
        <v>346</v>
      </c>
      <c r="B74" s="0" t="str">
        <f aca="false">IFERROR(INDEX('BLS OEWS May2025'!$B$3:$B$1396,MATCH($A74,'BLS OEWS May2025'!$A$3:$A$1396,0)),"")</f>
        <v>Market Research Analysts and Marketing Specialists</v>
      </c>
      <c r="C74" s="0" t="str">
        <f aca="false">INDEX('SOC Summary'!$D$3:$D$774,MATCH($A74,'SOC Summary'!$A$3:$A$774,0))</f>
        <v>Business and finance</v>
      </c>
      <c r="D74" s="27" t="n">
        <f aca="false">INDEX('SOC Summary'!$H$3:$H$774,MATCH($A74,'SOC Summary'!$A$3:$A$774,0))</f>
        <v>0.54</v>
      </c>
      <c r="E74" s="24" t="n">
        <v>798620</v>
      </c>
      <c r="F74" s="24" t="n">
        <v>846370</v>
      </c>
      <c r="G74" s="24" t="n">
        <v>861140</v>
      </c>
      <c r="H74" s="24" t="n">
        <f aca="false">INDEX('SOC Summary'!$K$3:$K$774,MATCH($A74,'SOC Summary'!$A$3:$A$774,0))</f>
        <v>899580</v>
      </c>
      <c r="I74" s="24" t="n">
        <f aca="false">IF(ISNUMBER(E74),H74-E74,"")</f>
        <v>100960</v>
      </c>
      <c r="J74" s="31" t="n">
        <f aca="false">IF(AND(ISNUMBER(E74),E74&gt;0),(H74-E74)/E74,"")</f>
        <v>0.126418071172773</v>
      </c>
      <c r="K74" s="24" t="n">
        <f aca="false">IF(ISNUMBER(G74),H74-G74,"")</f>
        <v>38440</v>
      </c>
      <c r="L74" s="31" t="n">
        <f aca="false">IF(AND(ISNUMBER(G74),G74&gt;0),(H74-G74)/G74,"")</f>
        <v>0.0446385024502404</v>
      </c>
      <c r="M74" s="0" t="str">
        <f aca="false">INDEX('SOC Summary'!$L$3:$L$774,MATCH($A74,'SOC Summary'!$A$3:$A$774,0))</f>
        <v>High</v>
      </c>
      <c r="X74" s="26" t="n">
        <f aca="false">_xlfn.RANK.AVG(D74,$D$5:$D$292,1)</f>
        <v>217</v>
      </c>
      <c r="Y74" s="26" t="n">
        <f aca="false">IF(L74="","",_xlfn.RANK.AVG(L74,$L$5:$L$292,1))</f>
        <v>213</v>
      </c>
    </row>
    <row r="75" customFormat="false" ht="15" hidden="false" customHeight="true" outlineLevel="0" collapsed="false">
      <c r="A75" s="0" t="s">
        <v>368</v>
      </c>
      <c r="B75" s="0" t="str">
        <f aca="false">IFERROR(INDEX('BLS OEWS May2025'!$B$3:$B$1396,MATCH($A75,'BLS OEWS May2025'!$A$3:$A$1396,0)),"")</f>
        <v>Personal Financial Advisors</v>
      </c>
      <c r="C75" s="0" t="str">
        <f aca="false">INDEX('SOC Summary'!$D$3:$D$774,MATCH($A75,'SOC Summary'!$A$3:$A$774,0))</f>
        <v>Business and finance</v>
      </c>
      <c r="D75" s="27" t="n">
        <f aca="false">INDEX('SOC Summary'!$H$3:$H$774,MATCH($A75,'SOC Summary'!$A$3:$A$774,0))</f>
        <v>0.54</v>
      </c>
      <c r="E75" s="24" t="n">
        <v>283060</v>
      </c>
      <c r="F75" s="24" t="n">
        <v>272190</v>
      </c>
      <c r="G75" s="24" t="n">
        <v>270480</v>
      </c>
      <c r="H75" s="24" t="n">
        <f aca="false">INDEX('SOC Summary'!$K$3:$K$774,MATCH($A75,'SOC Summary'!$A$3:$A$774,0))</f>
        <v>266800</v>
      </c>
      <c r="I75" s="24" t="n">
        <f aca="false">IF(ISNUMBER(E75),H75-E75,"")</f>
        <v>-16260</v>
      </c>
      <c r="J75" s="31" t="n">
        <f aca="false">IF(AND(ISNUMBER(E75),E75&gt;0),(H75-E75)/E75,"")</f>
        <v>-0.0574436515226454</v>
      </c>
      <c r="K75" s="24" t="n">
        <f aca="false">IF(ISNUMBER(G75),H75-G75,"")</f>
        <v>-3680</v>
      </c>
      <c r="L75" s="31" t="n">
        <f aca="false">IF(AND(ISNUMBER(G75),G75&gt;0),(H75-G75)/G75,"")</f>
        <v>-0.0136054421768707</v>
      </c>
      <c r="M75" s="0" t="str">
        <f aca="false">INDEX('SOC Summary'!$L$3:$L$774,MATCH($A75,'SOC Summary'!$A$3:$A$774,0))</f>
        <v>High</v>
      </c>
      <c r="X75" s="26" t="n">
        <f aca="false">_xlfn.RANK.AVG(D75,$D$5:$D$292,1)</f>
        <v>217</v>
      </c>
      <c r="Y75" s="26" t="n">
        <f aca="false">IF(L75="","",_xlfn.RANK.AVG(L75,$L$5:$L$292,1))</f>
        <v>113</v>
      </c>
    </row>
    <row r="76" customFormat="false" ht="15" hidden="false" customHeight="true" outlineLevel="0" collapsed="false">
      <c r="A76" s="0" t="s">
        <v>334</v>
      </c>
      <c r="B76" s="0" t="str">
        <f aca="false">IFERROR(INDEX('BLS OEWS May2025'!$B$3:$B$1396,MATCH($A76,'BLS OEWS May2025'!$A$3:$A$1396,0)),"")</f>
        <v>Meeting, Convention, and Event Planners</v>
      </c>
      <c r="C76" s="0" t="str">
        <f aca="false">INDEX('SOC Summary'!$D$3:$D$774,MATCH($A76,'SOC Summary'!$A$3:$A$774,0))</f>
        <v>Business and finance</v>
      </c>
      <c r="D76" s="27" t="n">
        <f aca="false">INDEX('SOC Summary'!$H$3:$H$774,MATCH($A76,'SOC Summary'!$A$3:$A$774,0))</f>
        <v>0.54</v>
      </c>
      <c r="E76" s="24" t="n">
        <v>112070</v>
      </c>
      <c r="F76" s="24" t="n">
        <v>122130</v>
      </c>
      <c r="G76" s="24" t="n">
        <v>134670</v>
      </c>
      <c r="H76" s="24" t="n">
        <f aca="false">INDEX('SOC Summary'!$K$3:$K$774,MATCH($A76,'SOC Summary'!$A$3:$A$774,0))</f>
        <v>142860</v>
      </c>
      <c r="I76" s="24" t="n">
        <f aca="false">IF(ISNUMBER(E76),H76-E76,"")</f>
        <v>30790</v>
      </c>
      <c r="J76" s="31" t="n">
        <f aca="false">IF(AND(ISNUMBER(E76),E76&gt;0),(H76-E76)/E76,"")</f>
        <v>0.274739002409209</v>
      </c>
      <c r="K76" s="24" t="n">
        <f aca="false">IF(ISNUMBER(G76),H76-G76,"")</f>
        <v>8190</v>
      </c>
      <c r="L76" s="31" t="n">
        <f aca="false">IF(AND(ISNUMBER(G76),G76&gt;0),(H76-G76)/G76,"")</f>
        <v>0.0608153263533081</v>
      </c>
      <c r="M76" s="0" t="str">
        <f aca="false">INDEX('SOC Summary'!$L$3:$L$774,MATCH($A76,'SOC Summary'!$A$3:$A$774,0))</f>
        <v>High</v>
      </c>
      <c r="X76" s="26" t="n">
        <f aca="false">_xlfn.RANK.AVG(D76,$D$5:$D$292,1)</f>
        <v>217</v>
      </c>
      <c r="Y76" s="26" t="n">
        <f aca="false">IF(L76="","",_xlfn.RANK.AVG(L76,$L$5:$L$292,1))</f>
        <v>238</v>
      </c>
    </row>
    <row r="77" customFormat="false" ht="15" hidden="false" customHeight="true" outlineLevel="0" collapsed="false">
      <c r="A77" s="0" t="s">
        <v>597</v>
      </c>
      <c r="B77" s="0" t="str">
        <f aca="false">IFERROR(INDEX('BLS OEWS May2025'!$B$3:$B$1396,MATCH($A77,'BLS OEWS May2025'!$A$3:$A$1396,0)),"")</f>
        <v>Epidemiologists</v>
      </c>
      <c r="C77" s="0" t="str">
        <f aca="false">INDEX('SOC Summary'!$D$3:$D$774,MATCH($A77,'SOC Summary'!$A$3:$A$774,0))</f>
        <v>Life, physical, and social science</v>
      </c>
      <c r="D77" s="27" t="n">
        <f aca="false">INDEX('SOC Summary'!$H$3:$H$774,MATCH($A77,'SOC Summary'!$A$3:$A$774,0))</f>
        <v>0.54</v>
      </c>
      <c r="E77" s="24" t="n">
        <v>9430</v>
      </c>
      <c r="F77" s="24" t="n">
        <v>10230</v>
      </c>
      <c r="G77" s="24" t="n">
        <v>11460</v>
      </c>
      <c r="H77" s="24" t="n">
        <f aca="false">INDEX('SOC Summary'!$K$3:$K$774,MATCH($A77,'SOC Summary'!$A$3:$A$774,0))</f>
        <v>12090</v>
      </c>
      <c r="I77" s="24" t="n">
        <f aca="false">IF(ISNUMBER(E77),H77-E77,"")</f>
        <v>2660</v>
      </c>
      <c r="J77" s="31" t="n">
        <f aca="false">IF(AND(ISNUMBER(E77),E77&gt;0),(H77-E77)/E77,"")</f>
        <v>0.282078472958643</v>
      </c>
      <c r="K77" s="24" t="n">
        <f aca="false">IF(ISNUMBER(G77),H77-G77,"")</f>
        <v>630</v>
      </c>
      <c r="L77" s="31" t="n">
        <f aca="false">IF(AND(ISNUMBER(G77),G77&gt;0),(H77-G77)/G77,"")</f>
        <v>0.0549738219895288</v>
      </c>
      <c r="M77" s="0" t="str">
        <f aca="false">INDEX('SOC Summary'!$L$3:$L$774,MATCH($A77,'SOC Summary'!$A$3:$A$774,0))</f>
        <v>High</v>
      </c>
      <c r="X77" s="26" t="n">
        <f aca="false">_xlfn.RANK.AVG(D77,$D$5:$D$292,1)</f>
        <v>217</v>
      </c>
      <c r="Y77" s="26" t="n">
        <f aca="false">IF(L77="","",_xlfn.RANK.AVG(L77,$L$5:$L$292,1))</f>
        <v>227</v>
      </c>
    </row>
    <row r="78" customFormat="false" ht="15" hidden="false" customHeight="true" outlineLevel="0" collapsed="false">
      <c r="A78" s="0" t="s">
        <v>615</v>
      </c>
      <c r="B78" s="0" t="str">
        <f aca="false">IFERROR(INDEX('BLS OEWS May2025'!$B$3:$B$1396,MATCH($A78,'BLS OEWS May2025'!$A$3:$A$1396,0)),"")</f>
        <v>Atmospheric and Space Scientists</v>
      </c>
      <c r="C78" s="0" t="str">
        <f aca="false">INDEX('SOC Summary'!$D$3:$D$774,MATCH($A78,'SOC Summary'!$A$3:$A$774,0))</f>
        <v>Life, physical, and social science</v>
      </c>
      <c r="D78" s="27" t="n">
        <f aca="false">INDEX('SOC Summary'!$H$3:$H$774,MATCH($A78,'SOC Summary'!$A$3:$A$774,0))</f>
        <v>0.54</v>
      </c>
      <c r="E78" s="24" t="n">
        <v>9900</v>
      </c>
      <c r="F78" s="24" t="n">
        <v>9310</v>
      </c>
      <c r="G78" s="24" t="n">
        <v>8780</v>
      </c>
      <c r="H78" s="24" t="n">
        <f aca="false">INDEX('SOC Summary'!$K$3:$K$774,MATCH($A78,'SOC Summary'!$A$3:$A$774,0))</f>
        <v>10000</v>
      </c>
      <c r="I78" s="24" t="n">
        <f aca="false">IF(ISNUMBER(E78),H78-E78,"")</f>
        <v>100</v>
      </c>
      <c r="J78" s="31" t="n">
        <f aca="false">IF(AND(ISNUMBER(E78),E78&gt;0),(H78-E78)/E78,"")</f>
        <v>0.0101010101010101</v>
      </c>
      <c r="K78" s="24" t="n">
        <f aca="false">IF(ISNUMBER(G78),H78-G78,"")</f>
        <v>1220</v>
      </c>
      <c r="L78" s="31" t="n">
        <f aca="false">IF(AND(ISNUMBER(G78),G78&gt;0),(H78-G78)/G78,"")</f>
        <v>0.138952164009112</v>
      </c>
      <c r="M78" s="0" t="str">
        <f aca="false">INDEX('SOC Summary'!$L$3:$L$774,MATCH($A78,'SOC Summary'!$A$3:$A$774,0))</f>
        <v>High</v>
      </c>
      <c r="X78" s="26" t="n">
        <f aca="false">_xlfn.RANK.AVG(D78,$D$5:$D$292,1)</f>
        <v>217</v>
      </c>
      <c r="Y78" s="26" t="n">
        <f aca="false">IF(L78="","",_xlfn.RANK.AVG(L78,$L$5:$L$292,1))</f>
        <v>279</v>
      </c>
    </row>
    <row r="79" customFormat="false" ht="15" hidden="false" customHeight="true" outlineLevel="0" collapsed="false">
      <c r="A79" s="0" t="s">
        <v>1829</v>
      </c>
      <c r="B79" s="0" t="str">
        <f aca="false">IFERROR(INDEX('BLS OEWS May2025'!$B$3:$B$1396,MATCH($A79,'BLS OEWS May2025'!$A$3:$A$1396,0)),"")</f>
        <v>Legal Secretaries and Administrative Assistants</v>
      </c>
      <c r="C79" s="0" t="str">
        <f aca="false">INDEX('SOC Summary'!$D$3:$D$774,MATCH($A79,'SOC Summary'!$A$3:$A$774,0))</f>
        <v>Office support</v>
      </c>
      <c r="D79" s="27" t="n">
        <f aca="false">INDEX('SOC Summary'!$H$3:$H$774,MATCH($A79,'SOC Summary'!$A$3:$A$774,0))</f>
        <v>0.53</v>
      </c>
      <c r="E79" s="24" t="n">
        <v>159940</v>
      </c>
      <c r="F79" s="24" t="n">
        <v>152790</v>
      </c>
      <c r="G79" s="24" t="n">
        <v>154540</v>
      </c>
      <c r="H79" s="24" t="n">
        <f aca="false">INDEX('SOC Summary'!$K$3:$K$774,MATCH($A79,'SOC Summary'!$A$3:$A$774,0))</f>
        <v>156280</v>
      </c>
      <c r="I79" s="24" t="n">
        <f aca="false">IF(ISNUMBER(E79),H79-E79,"")</f>
        <v>-3660</v>
      </c>
      <c r="J79" s="31" t="n">
        <f aca="false">IF(AND(ISNUMBER(E79),E79&gt;0),(H79-E79)/E79,"")</f>
        <v>-0.0228835813430036</v>
      </c>
      <c r="K79" s="24" t="n">
        <f aca="false">IF(ISNUMBER(G79),H79-G79,"")</f>
        <v>1740</v>
      </c>
      <c r="L79" s="31" t="n">
        <f aca="false">IF(AND(ISNUMBER(G79),G79&gt;0),(H79-G79)/G79,"")</f>
        <v>0.0112592209136793</v>
      </c>
      <c r="M79" s="0" t="str">
        <f aca="false">INDEX('SOC Summary'!$L$3:$L$774,MATCH($A79,'SOC Summary'!$A$3:$A$774,0))</f>
        <v>High</v>
      </c>
      <c r="X79" s="26" t="n">
        <f aca="false">_xlfn.RANK.AVG(D79,$D$5:$D$292,1)</f>
        <v>212</v>
      </c>
      <c r="Y79" s="26" t="n">
        <f aca="false">IF(L79="","",_xlfn.RANK.AVG(L79,$L$5:$L$292,1))</f>
        <v>160</v>
      </c>
    </row>
    <row r="80" customFormat="false" ht="15" hidden="false" customHeight="true" outlineLevel="0" collapsed="false">
      <c r="A80" s="0" t="s">
        <v>956</v>
      </c>
      <c r="B80" s="0" t="str">
        <f aca="false">IFERROR(INDEX('BLS OEWS May2025'!$B$3:$B$1396,MATCH($A80,'BLS OEWS May2025'!$A$3:$A$1396,0)),"")</f>
        <v>Librarians and Media Collections Specialists</v>
      </c>
      <c r="C80" s="0" t="str">
        <f aca="false">INDEX('SOC Summary'!$D$3:$D$774,MATCH($A80,'SOC Summary'!$A$3:$A$774,0))</f>
        <v>Educational instruction</v>
      </c>
      <c r="D80" s="27" t="n">
        <f aca="false">INDEX('SOC Summary'!$H$3:$H$774,MATCH($A80,'SOC Summary'!$A$3:$A$774,0))</f>
        <v>0.53</v>
      </c>
      <c r="E80" s="24" t="n">
        <v>131680</v>
      </c>
      <c r="F80" s="24" t="n">
        <v>133760</v>
      </c>
      <c r="G80" s="24" t="n">
        <v>131830</v>
      </c>
      <c r="H80" s="24" t="n">
        <f aca="false">INDEX('SOC Summary'!$K$3:$K$774,MATCH($A80,'SOC Summary'!$A$3:$A$774,0))</f>
        <v>133790</v>
      </c>
      <c r="I80" s="24" t="n">
        <f aca="false">IF(ISNUMBER(E80),H80-E80,"")</f>
        <v>2110</v>
      </c>
      <c r="J80" s="31" t="n">
        <f aca="false">IF(AND(ISNUMBER(E80),E80&gt;0),(H80-E80)/E80,"")</f>
        <v>0.0160236938031592</v>
      </c>
      <c r="K80" s="24" t="n">
        <f aca="false">IF(ISNUMBER(G80),H80-G80,"")</f>
        <v>1960</v>
      </c>
      <c r="L80" s="31" t="n">
        <f aca="false">IF(AND(ISNUMBER(G80),G80&gt;0),(H80-G80)/G80,"")</f>
        <v>0.0148676325570811</v>
      </c>
      <c r="M80" s="0" t="str">
        <f aca="false">INDEX('SOC Summary'!$L$3:$L$774,MATCH($A80,'SOC Summary'!$A$3:$A$774,0))</f>
        <v>High</v>
      </c>
      <c r="X80" s="26" t="n">
        <f aca="false">_xlfn.RANK.AVG(D80,$D$5:$D$292,1)</f>
        <v>212</v>
      </c>
      <c r="Y80" s="26" t="n">
        <f aca="false">IF(L80="","",_xlfn.RANK.AVG(L80,$L$5:$L$292,1))</f>
        <v>167</v>
      </c>
    </row>
    <row r="81" customFormat="false" ht="15" hidden="false" customHeight="true" outlineLevel="0" collapsed="false">
      <c r="A81" s="0" t="s">
        <v>668</v>
      </c>
      <c r="B81" s="0" t="str">
        <f aca="false">IFERROR(INDEX('BLS OEWS May2025'!$B$3:$B$1396,MATCH($A81,'BLS OEWS May2025'!$A$3:$A$1396,0)),"")</f>
        <v>Social Scientists and Related Workers, All Other</v>
      </c>
      <c r="C81" s="0" t="str">
        <f aca="false">INDEX('SOC Summary'!$D$3:$D$774,MATCH($A81,'SOC Summary'!$A$3:$A$774,0))</f>
        <v>Life, physical, and social science</v>
      </c>
      <c r="D81" s="27" t="n">
        <f aca="false">INDEX('SOC Summary'!$H$3:$H$774,MATCH($A81,'SOC Summary'!$A$3:$A$774,0))</f>
        <v>0.53</v>
      </c>
      <c r="E81" s="24" t="n">
        <v>33210</v>
      </c>
      <c r="F81" s="24" t="n">
        <v>35210</v>
      </c>
      <c r="G81" s="24" t="n">
        <v>36970</v>
      </c>
      <c r="H81" s="24" t="n">
        <f aca="false">INDEX('SOC Summary'!$K$3:$K$774,MATCH($A81,'SOC Summary'!$A$3:$A$774,0))</f>
        <v>37100</v>
      </c>
      <c r="I81" s="24" t="n">
        <f aca="false">IF(ISNUMBER(E81),H81-E81,"")</f>
        <v>3890</v>
      </c>
      <c r="J81" s="31" t="n">
        <f aca="false">IF(AND(ISNUMBER(E81),E81&gt;0),(H81-E81)/E81,"")</f>
        <v>0.117133393556158</v>
      </c>
      <c r="K81" s="24" t="n">
        <f aca="false">IF(ISNUMBER(G81),H81-G81,"")</f>
        <v>130</v>
      </c>
      <c r="L81" s="31" t="n">
        <f aca="false">IF(AND(ISNUMBER(G81),G81&gt;0),(H81-G81)/G81,"")</f>
        <v>0.00351636461996213</v>
      </c>
      <c r="M81" s="0" t="str">
        <f aca="false">INDEX('SOC Summary'!$L$3:$L$774,MATCH($A81,'SOC Summary'!$A$3:$A$774,0))</f>
        <v>High</v>
      </c>
      <c r="X81" s="26" t="n">
        <f aca="false">_xlfn.RANK.AVG(D81,$D$5:$D$292,1)</f>
        <v>212</v>
      </c>
      <c r="Y81" s="26" t="n">
        <f aca="false">IF(L81="","",_xlfn.RANK.AVG(L81,$L$5:$L$292,1))</f>
        <v>146</v>
      </c>
    </row>
    <row r="82" customFormat="false" ht="15" hidden="false" customHeight="true" outlineLevel="0" collapsed="false">
      <c r="A82" s="0" t="s">
        <v>772</v>
      </c>
      <c r="B82" s="0" t="str">
        <f aca="false">IFERROR(INDEX('BLS OEWS May2025'!$B$3:$B$1396,MATCH($A82,'BLS OEWS May2025'!$A$3:$A$1396,0)),"")</f>
        <v>Judicial Law Clerks</v>
      </c>
      <c r="C82" s="0" t="str">
        <f aca="false">INDEX('SOC Summary'!$D$3:$D$774,MATCH($A82,'SOC Summary'!$A$3:$A$774,0))</f>
        <v>Legal</v>
      </c>
      <c r="D82" s="27" t="n">
        <f aca="false">INDEX('SOC Summary'!$H$3:$H$774,MATCH($A82,'SOC Summary'!$A$3:$A$774,0))</f>
        <v>0.53</v>
      </c>
      <c r="E82" s="24" t="n">
        <v>15540</v>
      </c>
      <c r="F82" s="24" t="n">
        <v>14680</v>
      </c>
      <c r="G82" s="24" t="n">
        <v>13220</v>
      </c>
      <c r="H82" s="24" t="n">
        <f aca="false">INDEX('SOC Summary'!$K$3:$K$774,MATCH($A82,'SOC Summary'!$A$3:$A$774,0))</f>
        <v>13290</v>
      </c>
      <c r="I82" s="24" t="n">
        <f aca="false">IF(ISNUMBER(E82),H82-E82,"")</f>
        <v>-2250</v>
      </c>
      <c r="J82" s="31" t="n">
        <f aca="false">IF(AND(ISNUMBER(E82),E82&gt;0),(H82-E82)/E82,"")</f>
        <v>-0.144787644787645</v>
      </c>
      <c r="K82" s="24" t="n">
        <f aca="false">IF(ISNUMBER(G82),H82-G82,"")</f>
        <v>70</v>
      </c>
      <c r="L82" s="31" t="n">
        <f aca="false">IF(AND(ISNUMBER(G82),G82&gt;0),(H82-G82)/G82,"")</f>
        <v>0.00529500756429652</v>
      </c>
      <c r="M82" s="0" t="str">
        <f aca="false">INDEX('SOC Summary'!$L$3:$L$774,MATCH($A82,'SOC Summary'!$A$3:$A$774,0))</f>
        <v>High</v>
      </c>
      <c r="X82" s="26" t="n">
        <f aca="false">_xlfn.RANK.AVG(D82,$D$5:$D$292,1)</f>
        <v>212</v>
      </c>
      <c r="Y82" s="26" t="n">
        <f aca="false">IF(L82="","",_xlfn.RANK.AVG(L82,$L$5:$L$292,1))</f>
        <v>149</v>
      </c>
    </row>
    <row r="83" customFormat="false" ht="15" hidden="false" customHeight="true" outlineLevel="0" collapsed="false">
      <c r="A83" s="0" t="s">
        <v>862</v>
      </c>
      <c r="B83" s="0" t="str">
        <f aca="false">IFERROR(INDEX('BLS OEWS May2025'!$B$3:$B$1396,MATCH($A83,'BLS OEWS May2025'!$A$3:$A$1396,0)),"")</f>
        <v>Criminal Justice and Law Enforcement Teachers, Postsecondary</v>
      </c>
      <c r="C83" s="0" t="str">
        <f aca="false">INDEX('SOC Summary'!$D$3:$D$774,MATCH($A83,'SOC Summary'!$A$3:$A$774,0))</f>
        <v>Educational instruction</v>
      </c>
      <c r="D83" s="27" t="n">
        <f aca="false">INDEX('SOC Summary'!$H$3:$H$774,MATCH($A83,'SOC Summary'!$A$3:$A$774,0))</f>
        <v>0.53</v>
      </c>
      <c r="E83" s="24" t="n">
        <v>13900</v>
      </c>
      <c r="F83" s="24" t="n">
        <v>13390</v>
      </c>
      <c r="G83" s="24" t="n">
        <v>13560</v>
      </c>
      <c r="H83" s="24" t="n">
        <f aca="false">INDEX('SOC Summary'!$K$3:$K$774,MATCH($A83,'SOC Summary'!$A$3:$A$774,0))</f>
        <v>13150</v>
      </c>
      <c r="I83" s="24" t="n">
        <f aca="false">IF(ISNUMBER(E83),H83-E83,"")</f>
        <v>-750</v>
      </c>
      <c r="J83" s="31" t="n">
        <f aca="false">IF(AND(ISNUMBER(E83),E83&gt;0),(H83-E83)/E83,"")</f>
        <v>-0.0539568345323741</v>
      </c>
      <c r="K83" s="24" t="n">
        <f aca="false">IF(ISNUMBER(G83),H83-G83,"")</f>
        <v>-410</v>
      </c>
      <c r="L83" s="31" t="n">
        <f aca="false">IF(AND(ISNUMBER(G83),G83&gt;0),(H83-G83)/G83,"")</f>
        <v>-0.03023598820059</v>
      </c>
      <c r="M83" s="0" t="str">
        <f aca="false">INDEX('SOC Summary'!$L$3:$L$774,MATCH($A83,'SOC Summary'!$A$3:$A$774,0))</f>
        <v>High</v>
      </c>
      <c r="X83" s="26" t="n">
        <f aca="false">_xlfn.RANK.AVG(D83,$D$5:$D$292,1)</f>
        <v>212</v>
      </c>
      <c r="Y83" s="26" t="n">
        <f aca="false">IF(L83="","",_xlfn.RANK.AVG(L83,$L$5:$L$292,1))</f>
        <v>88</v>
      </c>
    </row>
    <row r="84" customFormat="false" ht="15" hidden="false" customHeight="true" outlineLevel="0" collapsed="false">
      <c r="A84" s="0" t="s">
        <v>292</v>
      </c>
      <c r="B84" s="0" t="str">
        <f aca="false">IFERROR(INDEX('BLS OEWS May2025'!$B$3:$B$1396,MATCH($A84,'BLS OEWS May2025'!$A$3:$A$1396,0)),"")</f>
        <v>Managers, All Other</v>
      </c>
      <c r="C84" s="0" t="str">
        <f aca="false">INDEX('SOC Summary'!$D$3:$D$774,MATCH($A84,'SOC Summary'!$A$3:$A$774,0))</f>
        <v>Management</v>
      </c>
      <c r="D84" s="27" t="n">
        <f aca="false">INDEX('SOC Summary'!$H$3:$H$774,MATCH($A84,'SOC Summary'!$A$3:$A$774,0))</f>
        <v>0.528333333333333</v>
      </c>
      <c r="E84" s="24" t="n">
        <v>543290</v>
      </c>
      <c r="F84" s="24" t="n">
        <v>589750</v>
      </c>
      <c r="G84" s="24" t="n">
        <v>630980</v>
      </c>
      <c r="H84" s="24" t="n">
        <f aca="false">INDEX('SOC Summary'!$K$3:$K$774,MATCH($A84,'SOC Summary'!$A$3:$A$774,0))</f>
        <v>622190</v>
      </c>
      <c r="I84" s="24" t="n">
        <f aca="false">IF(ISNUMBER(E84),H84-E84,"")</f>
        <v>78900</v>
      </c>
      <c r="J84" s="31" t="n">
        <f aca="false">IF(AND(ISNUMBER(E84),E84&gt;0),(H84-E84)/E84,"")</f>
        <v>0.145226306392534</v>
      </c>
      <c r="K84" s="24" t="n">
        <f aca="false">IF(ISNUMBER(G84),H84-G84,"")</f>
        <v>-8790</v>
      </c>
      <c r="L84" s="31" t="n">
        <f aca="false">IF(AND(ISNUMBER(G84),G84&gt;0),(H84-G84)/G84,"")</f>
        <v>-0.0139307109575581</v>
      </c>
      <c r="M84" s="0" t="str">
        <f aca="false">INDEX('SOC Summary'!$L$3:$L$774,MATCH($A84,'SOC Summary'!$A$3:$A$774,0))</f>
        <v>High</v>
      </c>
      <c r="X84" s="26" t="n">
        <f aca="false">_xlfn.RANK.AVG(D84,$D$5:$D$292,1)</f>
        <v>209</v>
      </c>
      <c r="Y84" s="26" t="n">
        <f aca="false">IF(L84="","",_xlfn.RANK.AVG(L84,$L$5:$L$292,1))</f>
        <v>112</v>
      </c>
    </row>
    <row r="85" customFormat="false" ht="15" hidden="false" customHeight="true" outlineLevel="0" collapsed="false">
      <c r="A85" s="0" t="s">
        <v>325</v>
      </c>
      <c r="B85" s="0" t="str">
        <f aca="false">IFERROR(INDEX('BLS OEWS May2025'!$B$3:$B$1396,MATCH($A85,'BLS OEWS May2025'!$A$3:$A$1396,0)),"")</f>
        <v>Logisticians</v>
      </c>
      <c r="C85" s="0" t="str">
        <f aca="false">INDEX('SOC Summary'!$D$3:$D$774,MATCH($A85,'SOC Summary'!$A$3:$A$774,0))</f>
        <v>Business and finance</v>
      </c>
      <c r="D85" s="27" t="n">
        <f aca="false">INDEX('SOC Summary'!$H$3:$H$774,MATCH($A85,'SOC Summary'!$A$3:$A$774,0))</f>
        <v>0.526666666666667</v>
      </c>
      <c r="E85" s="24" t="n">
        <v>202970</v>
      </c>
      <c r="F85" s="24" t="n">
        <v>228470</v>
      </c>
      <c r="G85" s="24" t="n">
        <v>235640</v>
      </c>
      <c r="H85" s="24" t="n">
        <f aca="false">INDEX('SOC Summary'!$K$3:$K$774,MATCH($A85,'SOC Summary'!$A$3:$A$774,0))</f>
        <v>251040</v>
      </c>
      <c r="I85" s="24" t="n">
        <f aca="false">IF(ISNUMBER(E85),H85-E85,"")</f>
        <v>48070</v>
      </c>
      <c r="J85" s="31" t="n">
        <f aca="false">IF(AND(ISNUMBER(E85),E85&gt;0),(H85-E85)/E85,"")</f>
        <v>0.236833029511751</v>
      </c>
      <c r="K85" s="24" t="n">
        <f aca="false">IF(ISNUMBER(G85),H85-G85,"")</f>
        <v>15400</v>
      </c>
      <c r="L85" s="31" t="n">
        <f aca="false">IF(AND(ISNUMBER(G85),G85&gt;0),(H85-G85)/G85,"")</f>
        <v>0.0653539297233067</v>
      </c>
      <c r="M85" s="0" t="str">
        <f aca="false">INDEX('SOC Summary'!$L$3:$L$774,MATCH($A85,'SOC Summary'!$A$3:$A$774,0))</f>
        <v>High</v>
      </c>
      <c r="X85" s="26" t="n">
        <f aca="false">_xlfn.RANK.AVG(D85,$D$5:$D$292,1)</f>
        <v>208</v>
      </c>
      <c r="Y85" s="26" t="n">
        <f aca="false">IF(L85="","",_xlfn.RANK.AVG(L85,$L$5:$L$292,1))</f>
        <v>242</v>
      </c>
    </row>
    <row r="86" customFormat="false" ht="15" hidden="false" customHeight="true" outlineLevel="0" collapsed="false">
      <c r="A86" s="0" t="s">
        <v>448</v>
      </c>
      <c r="B86" s="0" t="str">
        <f aca="false">IFERROR(INDEX('BLS OEWS May2025'!$B$3:$B$1396,MATCH($A86,'BLS OEWS May2025'!$A$3:$A$1396,0)),"")</f>
        <v>Operations Research Analysts</v>
      </c>
      <c r="C86" s="0" t="str">
        <f aca="false">INDEX('SOC Summary'!$D$3:$D$774,MATCH($A86,'SOC Summary'!$A$3:$A$774,0))</f>
        <v>Computer and math</v>
      </c>
      <c r="D86" s="27" t="n">
        <f aca="false">INDEX('SOC Summary'!$H$3:$H$774,MATCH($A86,'SOC Summary'!$A$3:$A$774,0))</f>
        <v>0.52</v>
      </c>
      <c r="E86" s="24" t="n">
        <v>105080</v>
      </c>
      <c r="F86" s="24" t="n">
        <v>117880</v>
      </c>
      <c r="G86" s="24" t="n">
        <v>107760</v>
      </c>
      <c r="H86" s="24" t="n">
        <f aca="false">INDEX('SOC Summary'!$K$3:$K$774,MATCH($A86,'SOC Summary'!$A$3:$A$774,0))</f>
        <v>108510</v>
      </c>
      <c r="I86" s="24" t="n">
        <f aca="false">IF(ISNUMBER(E86),H86-E86,"")</f>
        <v>3430</v>
      </c>
      <c r="J86" s="31" t="n">
        <f aca="false">IF(AND(ISNUMBER(E86),E86&gt;0),(H86-E86)/E86,"")</f>
        <v>0.0326417967263038</v>
      </c>
      <c r="K86" s="24" t="n">
        <f aca="false">IF(ISNUMBER(G86),H86-G86,"")</f>
        <v>750</v>
      </c>
      <c r="L86" s="31" t="n">
        <f aca="false">IF(AND(ISNUMBER(G86),G86&gt;0),(H86-G86)/G86,"")</f>
        <v>0.00695991091314031</v>
      </c>
      <c r="M86" s="0" t="str">
        <f aca="false">INDEX('SOC Summary'!$L$3:$L$774,MATCH($A86,'SOC Summary'!$A$3:$A$774,0))</f>
        <v>High</v>
      </c>
      <c r="X86" s="26" t="n">
        <f aca="false">_xlfn.RANK.AVG(D86,$D$5:$D$292,1)</f>
        <v>205.5</v>
      </c>
      <c r="Y86" s="26" t="n">
        <f aca="false">IF(L86="","",_xlfn.RANK.AVG(L86,$L$5:$L$292,1))</f>
        <v>152</v>
      </c>
    </row>
    <row r="87" customFormat="false" ht="15" hidden="false" customHeight="true" outlineLevel="0" collapsed="false">
      <c r="A87" s="0" t="s">
        <v>288</v>
      </c>
      <c r="B87" s="0" t="str">
        <f aca="false">IFERROR(INDEX('BLS OEWS May2025'!$B$3:$B$1396,MATCH($A87,'BLS OEWS May2025'!$A$3:$A$1396,0)),"")</f>
        <v>Personal Service Managers, All Other</v>
      </c>
      <c r="C87" s="0" t="str">
        <f aca="false">INDEX('SOC Summary'!$D$3:$D$774,MATCH($A87,'SOC Summary'!$A$3:$A$774,0))</f>
        <v>Management</v>
      </c>
      <c r="D87" s="27" t="n">
        <f aca="false">INDEX('SOC Summary'!$H$3:$H$774,MATCH($A87,'SOC Summary'!$A$3:$A$774,0))</f>
        <v>0.52</v>
      </c>
      <c r="E87" s="24" t="n">
        <v>8840</v>
      </c>
      <c r="F87" s="24" t="n">
        <v>11170</v>
      </c>
      <c r="G87" s="24" t="n">
        <v>10490</v>
      </c>
      <c r="H87" s="24" t="n">
        <f aca="false">INDEX('SOC Summary'!$K$3:$K$774,MATCH($A87,'SOC Summary'!$A$3:$A$774,0))</f>
        <v>10450</v>
      </c>
      <c r="I87" s="24" t="n">
        <f aca="false">IF(ISNUMBER(E87),H87-E87,"")</f>
        <v>1610</v>
      </c>
      <c r="J87" s="31" t="n">
        <f aca="false">IF(AND(ISNUMBER(E87),E87&gt;0),(H87-E87)/E87,"")</f>
        <v>0.182126696832579</v>
      </c>
      <c r="K87" s="24" t="n">
        <f aca="false">IF(ISNUMBER(G87),H87-G87,"")</f>
        <v>-40</v>
      </c>
      <c r="L87" s="31" t="n">
        <f aca="false">IF(AND(ISNUMBER(G87),G87&gt;0),(H87-G87)/G87,"")</f>
        <v>-0.00381315538608198</v>
      </c>
      <c r="M87" s="0" t="str">
        <f aca="false">INDEX('SOC Summary'!$L$3:$L$774,MATCH($A87,'SOC Summary'!$A$3:$A$774,0))</f>
        <v>High</v>
      </c>
      <c r="X87" s="26" t="n">
        <f aca="false">_xlfn.RANK.AVG(D87,$D$5:$D$292,1)</f>
        <v>205.5</v>
      </c>
      <c r="Y87" s="26" t="n">
        <f aca="false">IF(L87="","",_xlfn.RANK.AVG(L87,$L$5:$L$292,1))</f>
        <v>128</v>
      </c>
    </row>
    <row r="88" customFormat="false" ht="15" hidden="false" customHeight="true" outlineLevel="0" collapsed="false">
      <c r="A88" s="0" t="s">
        <v>1704</v>
      </c>
      <c r="B88" s="0" t="str">
        <f aca="false">IFERROR(INDEX('BLS OEWS May2025'!$B$3:$B$1396,MATCH($A88,'BLS OEWS May2025'!$A$3:$A$1396,0)),"")</f>
        <v>Telephone Operators</v>
      </c>
      <c r="C88" s="0" t="str">
        <f aca="false">INDEX('SOC Summary'!$D$3:$D$774,MATCH($A88,'SOC Summary'!$A$3:$A$774,0))</f>
        <v>Office support</v>
      </c>
      <c r="D88" s="27" t="n">
        <f aca="false">INDEX('SOC Summary'!$H$3:$H$774,MATCH($A88,'SOC Summary'!$A$3:$A$774,0))</f>
        <v>0.52</v>
      </c>
      <c r="E88" s="24" t="n">
        <v>4030</v>
      </c>
      <c r="F88" s="24" t="n">
        <v>4600</v>
      </c>
      <c r="G88" s="24" t="n">
        <v>3950</v>
      </c>
      <c r="H88" s="24" t="n">
        <f aca="false">INDEX('SOC Summary'!$K$3:$K$774,MATCH($A88,'SOC Summary'!$A$3:$A$774,0))</f>
        <v>3430</v>
      </c>
      <c r="I88" s="24" t="n">
        <f aca="false">IF(ISNUMBER(E88),H88-E88,"")</f>
        <v>-600</v>
      </c>
      <c r="J88" s="31" t="n">
        <f aca="false">IF(AND(ISNUMBER(E88),E88&gt;0),(H88-E88)/E88,"")</f>
        <v>-0.148883374689826</v>
      </c>
      <c r="K88" s="24" t="n">
        <f aca="false">IF(ISNUMBER(G88),H88-G88,"")</f>
        <v>-520</v>
      </c>
      <c r="L88" s="31" t="n">
        <f aca="false">IF(AND(ISNUMBER(G88),G88&gt;0),(H88-G88)/G88,"")</f>
        <v>-0.131645569620253</v>
      </c>
      <c r="M88" s="0" t="str">
        <f aca="false">INDEX('SOC Summary'!$L$3:$L$774,MATCH($A88,'SOC Summary'!$A$3:$A$774,0))</f>
        <v>High</v>
      </c>
      <c r="X88" s="26" t="n">
        <f aca="false">_xlfn.RANK.AVG(D88,$D$5:$D$292,1)</f>
        <v>205.5</v>
      </c>
      <c r="Y88" s="26" t="n">
        <f aca="false">IF(L88="","",_xlfn.RANK.AVG(L88,$L$5:$L$292,1))</f>
        <v>14</v>
      </c>
    </row>
    <row r="89" customFormat="false" ht="15" hidden="false" customHeight="true" outlineLevel="0" collapsed="false">
      <c r="A89" s="0" t="s">
        <v>573</v>
      </c>
      <c r="B89" s="0" t="str">
        <f aca="false">IFERROR(INDEX('BLS OEWS May2025'!$B$3:$B$1396,MATCH($A89,'BLS OEWS May2025'!$A$3:$A$1396,0)),"")</f>
        <v>Animal Scientists</v>
      </c>
      <c r="C89" s="0" t="str">
        <f aca="false">INDEX('SOC Summary'!$D$3:$D$774,MATCH($A89,'SOC Summary'!$A$3:$A$774,0))</f>
        <v>Life, physical, and social science</v>
      </c>
      <c r="D89" s="27" t="n">
        <f aca="false">INDEX('SOC Summary'!$H$3:$H$774,MATCH($A89,'SOC Summary'!$A$3:$A$774,0))</f>
        <v>0.52</v>
      </c>
      <c r="E89" s="24" t="n">
        <v>2520</v>
      </c>
      <c r="F89" s="24" t="n">
        <v>2460</v>
      </c>
      <c r="G89" s="24" t="n">
        <v>2470</v>
      </c>
      <c r="H89" s="24" t="n">
        <f aca="false">INDEX('SOC Summary'!$K$3:$K$774,MATCH($A89,'SOC Summary'!$A$3:$A$774,0))</f>
        <v>3100</v>
      </c>
      <c r="I89" s="24" t="n">
        <f aca="false">IF(ISNUMBER(E89),H89-E89,"")</f>
        <v>580</v>
      </c>
      <c r="J89" s="31" t="n">
        <f aca="false">IF(AND(ISNUMBER(E89),E89&gt;0),(H89-E89)/E89,"")</f>
        <v>0.23015873015873</v>
      </c>
      <c r="K89" s="24" t="n">
        <f aca="false">IF(ISNUMBER(G89),H89-G89,"")</f>
        <v>630</v>
      </c>
      <c r="L89" s="31" t="n">
        <f aca="false">IF(AND(ISNUMBER(G89),G89&gt;0),(H89-G89)/G89,"")</f>
        <v>0.255060728744939</v>
      </c>
      <c r="M89" s="0" t="str">
        <f aca="false">INDEX('SOC Summary'!$L$3:$L$774,MATCH($A89,'SOC Summary'!$A$3:$A$774,0))</f>
        <v>High</v>
      </c>
      <c r="X89" s="26" t="n">
        <f aca="false">_xlfn.RANK.AVG(D89,$D$5:$D$292,1)</f>
        <v>205.5</v>
      </c>
      <c r="Y89" s="26" t="n">
        <f aca="false">IF(L89="","",_xlfn.RANK.AVG(L89,$L$5:$L$292,1))</f>
        <v>286</v>
      </c>
    </row>
    <row r="90" customFormat="false" ht="15" hidden="false" customHeight="true" outlineLevel="0" collapsed="false">
      <c r="A90" s="0" t="s">
        <v>271</v>
      </c>
      <c r="B90" s="0" t="str">
        <f aca="false">IFERROR(INDEX('BLS OEWS May2025'!$B$3:$B$1396,MATCH($A90,'BLS OEWS May2025'!$A$3:$A$1396,0)),"")</f>
        <v>Natural Sciences Managers</v>
      </c>
      <c r="C90" s="0" t="str">
        <f aca="false">INDEX('SOC Summary'!$D$3:$D$774,MATCH($A90,'SOC Summary'!$A$3:$A$774,0))</f>
        <v>Management</v>
      </c>
      <c r="D90" s="27" t="n">
        <f aca="false">INDEX('SOC Summary'!$H$3:$H$774,MATCH($A90,'SOC Summary'!$A$3:$A$774,0))</f>
        <v>0.516666666666667</v>
      </c>
      <c r="E90" s="24" t="n">
        <v>82570</v>
      </c>
      <c r="F90" s="24" t="n">
        <v>96520</v>
      </c>
      <c r="G90" s="24" t="n">
        <v>100870</v>
      </c>
      <c r="H90" s="24" t="n">
        <f aca="false">INDEX('SOC Summary'!$K$3:$K$774,MATCH($A90,'SOC Summary'!$A$3:$A$774,0))</f>
        <v>108690</v>
      </c>
      <c r="I90" s="24" t="n">
        <f aca="false">IF(ISNUMBER(E90),H90-E90,"")</f>
        <v>26120</v>
      </c>
      <c r="J90" s="31" t="n">
        <f aca="false">IF(AND(ISNUMBER(E90),E90&gt;0),(H90-E90)/E90,"")</f>
        <v>0.316337652900569</v>
      </c>
      <c r="K90" s="24" t="n">
        <f aca="false">IF(ISNUMBER(G90),H90-G90,"")</f>
        <v>7820</v>
      </c>
      <c r="L90" s="31" t="n">
        <f aca="false">IF(AND(ISNUMBER(G90),G90&gt;0),(H90-G90)/G90,"")</f>
        <v>0.0775255279072073</v>
      </c>
      <c r="M90" s="0" t="str">
        <f aca="false">INDEX('SOC Summary'!$L$3:$L$774,MATCH($A90,'SOC Summary'!$A$3:$A$774,0))</f>
        <v>High</v>
      </c>
      <c r="X90" s="26" t="n">
        <f aca="false">_xlfn.RANK.AVG(D90,$D$5:$D$292,1)</f>
        <v>203</v>
      </c>
      <c r="Y90" s="26" t="n">
        <f aca="false">IF(L90="","",_xlfn.RANK.AVG(L90,$L$5:$L$292,1))</f>
        <v>256</v>
      </c>
    </row>
    <row r="91" customFormat="false" ht="15" hidden="false" customHeight="true" outlineLevel="0" collapsed="false">
      <c r="A91" s="0" t="s">
        <v>1794</v>
      </c>
      <c r="B91" s="0" t="str">
        <f aca="false">IFERROR(INDEX('BLS OEWS May2025'!$B$3:$B$1396,MATCH($A91,'BLS OEWS May2025'!$A$3:$A$1396,0)),"")</f>
        <v>Cargo and Freight Agents</v>
      </c>
      <c r="C91" s="0" t="str">
        <f aca="false">INDEX('SOC Summary'!$D$3:$D$774,MATCH($A91,'SOC Summary'!$A$3:$A$774,0))</f>
        <v>Office support</v>
      </c>
      <c r="D91" s="27" t="n">
        <f aca="false">INDEX('SOC Summary'!$H$3:$H$774,MATCH($A91,'SOC Summary'!$A$3:$A$774,0))</f>
        <v>0.515</v>
      </c>
      <c r="E91" s="24" t="n">
        <v>93480</v>
      </c>
      <c r="F91" s="24" t="n">
        <v>105220</v>
      </c>
      <c r="G91" s="24" t="n">
        <v>97800</v>
      </c>
      <c r="H91" s="24" t="n">
        <f aca="false">INDEX('SOC Summary'!$K$3:$K$774,MATCH($A91,'SOC Summary'!$A$3:$A$774,0))</f>
        <v>97670</v>
      </c>
      <c r="I91" s="24" t="n">
        <f aca="false">IF(ISNUMBER(E91),H91-E91,"")</f>
        <v>4190</v>
      </c>
      <c r="J91" s="31" t="n">
        <f aca="false">IF(AND(ISNUMBER(E91),E91&gt;0),(H91-E91)/E91,"")</f>
        <v>0.0448224219084296</v>
      </c>
      <c r="K91" s="24" t="n">
        <f aca="false">IF(ISNUMBER(G91),H91-G91,"")</f>
        <v>-130</v>
      </c>
      <c r="L91" s="31" t="n">
        <f aca="false">IF(AND(ISNUMBER(G91),G91&gt;0),(H91-G91)/G91,"")</f>
        <v>-0.00132924335378323</v>
      </c>
      <c r="M91" s="0" t="str">
        <f aca="false">INDEX('SOC Summary'!$L$3:$L$774,MATCH($A91,'SOC Summary'!$A$3:$A$774,0))</f>
        <v>High</v>
      </c>
      <c r="X91" s="26" t="n">
        <f aca="false">_xlfn.RANK.AVG(D91,$D$5:$D$292,1)</f>
        <v>202</v>
      </c>
      <c r="Y91" s="26" t="n">
        <f aca="false">IF(L91="","",_xlfn.RANK.AVG(L91,$L$5:$L$292,1))</f>
        <v>134</v>
      </c>
    </row>
    <row r="92" customFormat="false" ht="15" hidden="false" customHeight="true" outlineLevel="0" collapsed="false">
      <c r="A92" s="0" t="s">
        <v>355</v>
      </c>
      <c r="B92" s="0" t="str">
        <f aca="false">IFERROR(INDEX('BLS OEWS May2025'!$B$3:$B$1396,MATCH($A92,'BLS OEWS May2025'!$A$3:$A$1396,0)),"")</f>
        <v>Accountants and Auditors</v>
      </c>
      <c r="C92" s="0" t="str">
        <f aca="false">INDEX('SOC Summary'!$D$3:$D$774,MATCH($A92,'SOC Summary'!$A$3:$A$774,0))</f>
        <v>Business and finance</v>
      </c>
      <c r="D92" s="27" t="n">
        <f aca="false">INDEX('SOC Summary'!$H$3:$H$774,MATCH($A92,'SOC Summary'!$A$3:$A$774,0))</f>
        <v>0.51</v>
      </c>
      <c r="E92" s="24" t="n">
        <v>1402420</v>
      </c>
      <c r="F92" s="24" t="n">
        <v>1435770</v>
      </c>
      <c r="G92" s="24" t="n">
        <v>1448290</v>
      </c>
      <c r="H92" s="24" t="n">
        <f aca="false">INDEX('SOC Summary'!$K$3:$K$774,MATCH($A92,'SOC Summary'!$A$3:$A$774,0))</f>
        <v>1449500</v>
      </c>
      <c r="I92" s="24" t="n">
        <f aca="false">IF(ISNUMBER(E92),H92-E92,"")</f>
        <v>47080</v>
      </c>
      <c r="J92" s="31" t="n">
        <f aca="false">IF(AND(ISNUMBER(E92),E92&gt;0),(H92-E92)/E92,"")</f>
        <v>0.0335705423482266</v>
      </c>
      <c r="K92" s="24" t="n">
        <f aca="false">IF(ISNUMBER(G92),H92-G92,"")</f>
        <v>1210</v>
      </c>
      <c r="L92" s="31" t="n">
        <f aca="false">IF(AND(ISNUMBER(G92),G92&gt;0),(H92-G92)/G92,"")</f>
        <v>0.000835468034716804</v>
      </c>
      <c r="M92" s="0" t="str">
        <f aca="false">INDEX('SOC Summary'!$L$3:$L$774,MATCH($A92,'SOC Summary'!$A$3:$A$774,0))</f>
        <v>High</v>
      </c>
      <c r="X92" s="26" t="n">
        <f aca="false">_xlfn.RANK.AVG(D92,$D$5:$D$292,1)</f>
        <v>200</v>
      </c>
      <c r="Y92" s="26" t="n">
        <f aca="false">IF(L92="","",_xlfn.RANK.AVG(L92,$L$5:$L$292,1))</f>
        <v>140</v>
      </c>
    </row>
    <row r="93" customFormat="false" ht="15" hidden="false" customHeight="true" outlineLevel="0" collapsed="false">
      <c r="A93" s="0" t="s">
        <v>818</v>
      </c>
      <c r="B93" s="0" t="str">
        <f aca="false">IFERROR(INDEX('BLS OEWS May2025'!$B$3:$B$1396,MATCH($A93,'BLS OEWS May2025'!$A$3:$A$1396,0)),"")</f>
        <v>Forestry and Conservation Science Teachers, Postsecondary</v>
      </c>
      <c r="C93" s="0" t="str">
        <f aca="false">INDEX('SOC Summary'!$D$3:$D$774,MATCH($A93,'SOC Summary'!$A$3:$A$774,0))</f>
        <v>Educational instruction</v>
      </c>
      <c r="D93" s="27" t="n">
        <f aca="false">INDEX('SOC Summary'!$H$3:$H$774,MATCH($A93,'SOC Summary'!$A$3:$A$774,0))</f>
        <v>0.51</v>
      </c>
      <c r="E93" s="24" t="n">
        <v>1270</v>
      </c>
      <c r="F93" s="24" t="n">
        <v>1260</v>
      </c>
      <c r="G93" s="24" t="n">
        <v>1310</v>
      </c>
      <c r="H93" s="24" t="n">
        <f aca="false">INDEX('SOC Summary'!$K$3:$K$774,MATCH($A93,'SOC Summary'!$A$3:$A$774,0))</f>
        <v>1520</v>
      </c>
      <c r="I93" s="24" t="n">
        <f aca="false">IF(ISNUMBER(E93),H93-E93,"")</f>
        <v>250</v>
      </c>
      <c r="J93" s="31" t="n">
        <f aca="false">IF(AND(ISNUMBER(E93),E93&gt;0),(H93-E93)/E93,"")</f>
        <v>0.196850393700787</v>
      </c>
      <c r="K93" s="24" t="n">
        <f aca="false">IF(ISNUMBER(G93),H93-G93,"")</f>
        <v>210</v>
      </c>
      <c r="L93" s="31" t="n">
        <f aca="false">IF(AND(ISNUMBER(G93),G93&gt;0),(H93-G93)/G93,"")</f>
        <v>0.16030534351145</v>
      </c>
      <c r="M93" s="0" t="str">
        <f aca="false">INDEX('SOC Summary'!$L$3:$L$774,MATCH($A93,'SOC Summary'!$A$3:$A$774,0))</f>
        <v>High</v>
      </c>
      <c r="X93" s="26" t="n">
        <f aca="false">_xlfn.RANK.AVG(D93,$D$5:$D$292,1)</f>
        <v>200</v>
      </c>
      <c r="Y93" s="26" t="n">
        <f aca="false">IF(L93="","",_xlfn.RANK.AVG(L93,$L$5:$L$292,1))</f>
        <v>282</v>
      </c>
    </row>
    <row r="94" customFormat="false" ht="15" hidden="false" customHeight="true" outlineLevel="0" collapsed="false">
      <c r="A94" s="0" t="s">
        <v>644</v>
      </c>
      <c r="B94" s="0" t="str">
        <f aca="false">IFERROR(INDEX('BLS OEWS May2025'!$B$3:$B$1396,MATCH($A94,'BLS OEWS May2025'!$A$3:$A$1396,0)),"")</f>
        <v>Industrial-Organizational Psychologists</v>
      </c>
      <c r="C94" s="0" t="str">
        <f aca="false">INDEX('SOC Summary'!$D$3:$D$774,MATCH($A94,'SOC Summary'!$A$3:$A$774,0))</f>
        <v>Life, physical, and social science</v>
      </c>
      <c r="D94" s="27" t="n">
        <f aca="false">INDEX('SOC Summary'!$H$3:$H$774,MATCH($A94,'SOC Summary'!$A$3:$A$774,0))</f>
        <v>0.51</v>
      </c>
      <c r="E94" s="24" t="n">
        <v>1280</v>
      </c>
      <c r="F94" s="24" t="n">
        <v>1030</v>
      </c>
      <c r="G94" s="24" t="n">
        <v>1050</v>
      </c>
      <c r="H94" s="24" t="n">
        <f aca="false">INDEX('SOC Summary'!$K$3:$K$774,MATCH($A94,'SOC Summary'!$A$3:$A$774,0))</f>
        <v>790</v>
      </c>
      <c r="I94" s="24" t="n">
        <f aca="false">IF(ISNUMBER(E94),H94-E94,"")</f>
        <v>-490</v>
      </c>
      <c r="J94" s="31" t="n">
        <f aca="false">IF(AND(ISNUMBER(E94),E94&gt;0),(H94-E94)/E94,"")</f>
        <v>-0.3828125</v>
      </c>
      <c r="K94" s="24" t="n">
        <f aca="false">IF(ISNUMBER(G94),H94-G94,"")</f>
        <v>-260</v>
      </c>
      <c r="L94" s="31" t="n">
        <f aca="false">IF(AND(ISNUMBER(G94),G94&gt;0),(H94-G94)/G94,"")</f>
        <v>-0.247619047619048</v>
      </c>
      <c r="M94" s="0" t="str">
        <f aca="false">INDEX('SOC Summary'!$L$3:$L$774,MATCH($A94,'SOC Summary'!$A$3:$A$774,0))</f>
        <v>High</v>
      </c>
      <c r="X94" s="26" t="n">
        <f aca="false">_xlfn.RANK.AVG(D94,$D$5:$D$292,1)</f>
        <v>200</v>
      </c>
      <c r="Y94" s="26" t="n">
        <f aca="false">IF(L94="","",_xlfn.RANK.AVG(L94,$L$5:$L$292,1))</f>
        <v>3</v>
      </c>
    </row>
    <row r="95" customFormat="false" ht="15" hidden="false" customHeight="true" outlineLevel="0" collapsed="false">
      <c r="A95" s="0" t="s">
        <v>331</v>
      </c>
      <c r="B95" s="0" t="str">
        <f aca="false">IFERROR(INDEX('BLS OEWS May2025'!$B$3:$B$1396,MATCH($A95,'BLS OEWS May2025'!$A$3:$A$1396,0)),"")</f>
        <v>Management Analysts</v>
      </c>
      <c r="C95" s="0" t="str">
        <f aca="false">INDEX('SOC Summary'!$D$3:$D$774,MATCH($A95,'SOC Summary'!$A$3:$A$774,0))</f>
        <v>Business and finance</v>
      </c>
      <c r="D95" s="27" t="n">
        <f aca="false">INDEX('SOC Summary'!$H$3:$H$774,MATCH($A95,'SOC Summary'!$A$3:$A$774,0))</f>
        <v>0.5</v>
      </c>
      <c r="E95" s="24" t="n">
        <v>808860</v>
      </c>
      <c r="F95" s="24" t="n">
        <v>838140</v>
      </c>
      <c r="G95" s="24" t="n">
        <v>893900</v>
      </c>
      <c r="H95" s="24" t="n">
        <f aca="false">INDEX('SOC Summary'!$K$3:$K$774,MATCH($A95,'SOC Summary'!$A$3:$A$774,0))</f>
        <v>898280</v>
      </c>
      <c r="I95" s="24" t="n">
        <f aca="false">IF(ISNUMBER(E95),H95-E95,"")</f>
        <v>89420</v>
      </c>
      <c r="J95" s="31" t="n">
        <f aca="false">IF(AND(ISNUMBER(E95),E95&gt;0),(H95-E95)/E95,"")</f>
        <v>0.110550651534258</v>
      </c>
      <c r="K95" s="24" t="n">
        <f aca="false">IF(ISNUMBER(G95),H95-G95,"")</f>
        <v>4380</v>
      </c>
      <c r="L95" s="31" t="n">
        <f aca="false">IF(AND(ISNUMBER(G95),G95&gt;0),(H95-G95)/G95,"")</f>
        <v>0.00489987694372972</v>
      </c>
      <c r="M95" s="0" t="str">
        <f aca="false">INDEX('SOC Summary'!$L$3:$L$774,MATCH($A95,'SOC Summary'!$A$3:$A$774,0))</f>
        <v>High</v>
      </c>
      <c r="X95" s="26" t="n">
        <f aca="false">_xlfn.RANK.AVG(D95,$D$5:$D$292,1)</f>
        <v>194.5</v>
      </c>
      <c r="Y95" s="26" t="n">
        <f aca="false">IF(L95="","",_xlfn.RANK.AVG(L95,$L$5:$L$292,1))</f>
        <v>148</v>
      </c>
    </row>
    <row r="96" customFormat="false" ht="15" hidden="false" customHeight="true" outlineLevel="0" collapsed="false">
      <c r="A96" s="0" t="s">
        <v>314</v>
      </c>
      <c r="B96" s="0" t="str">
        <f aca="false">IFERROR(INDEX('BLS OEWS May2025'!$B$3:$B$1396,MATCH($A96,'BLS OEWS May2025'!$A$3:$A$1396,0)),"")</f>
        <v>Cost Estimators</v>
      </c>
      <c r="C96" s="0" t="str">
        <f aca="false">INDEX('SOC Summary'!$D$3:$D$774,MATCH($A96,'SOC Summary'!$A$3:$A$774,0))</f>
        <v>Business and finance</v>
      </c>
      <c r="D96" s="27" t="n">
        <f aca="false">INDEX('SOC Summary'!$H$3:$H$774,MATCH($A96,'SOC Summary'!$A$3:$A$774,0))</f>
        <v>0.5</v>
      </c>
      <c r="E96" s="24" t="n">
        <v>225310</v>
      </c>
      <c r="F96" s="24" t="n">
        <v>220970</v>
      </c>
      <c r="G96" s="24" t="n">
        <v>219530</v>
      </c>
      <c r="H96" s="24" t="n">
        <f aca="false">INDEX('SOC Summary'!$K$3:$K$774,MATCH($A96,'SOC Summary'!$A$3:$A$774,0))</f>
        <v>224220</v>
      </c>
      <c r="I96" s="24" t="n">
        <f aca="false">IF(ISNUMBER(E96),H96-E96,"")</f>
        <v>-1090</v>
      </c>
      <c r="J96" s="31" t="n">
        <f aca="false">IF(AND(ISNUMBER(E96),E96&gt;0),(H96-E96)/E96,"")</f>
        <v>-0.00483777905996183</v>
      </c>
      <c r="K96" s="24" t="n">
        <f aca="false">IF(ISNUMBER(G96),H96-G96,"")</f>
        <v>4690</v>
      </c>
      <c r="L96" s="31" t="n">
        <f aca="false">IF(AND(ISNUMBER(G96),G96&gt;0),(H96-G96)/G96,"")</f>
        <v>0.0213638227121578</v>
      </c>
      <c r="M96" s="0" t="str">
        <f aca="false">INDEX('SOC Summary'!$L$3:$L$774,MATCH($A96,'SOC Summary'!$A$3:$A$774,0))</f>
        <v>High</v>
      </c>
      <c r="X96" s="26" t="n">
        <f aca="false">_xlfn.RANK.AVG(D96,$D$5:$D$292,1)</f>
        <v>194.5</v>
      </c>
      <c r="Y96" s="26" t="n">
        <f aca="false">IF(L96="","",_xlfn.RANK.AVG(L96,$L$5:$L$292,1))</f>
        <v>174</v>
      </c>
    </row>
    <row r="97" customFormat="false" ht="15" hidden="false" customHeight="true" outlineLevel="0" collapsed="false">
      <c r="A97" s="0" t="s">
        <v>401</v>
      </c>
      <c r="B97" s="0" t="str">
        <f aca="false">IFERROR(INDEX('BLS OEWS May2025'!$B$3:$B$1396,MATCH($A97,'BLS OEWS May2025'!$A$3:$A$1396,0)),"")</f>
        <v>Information Security Analysts</v>
      </c>
      <c r="C97" s="0" t="str">
        <f aca="false">INDEX('SOC Summary'!$D$3:$D$774,MATCH($A97,'SOC Summary'!$A$3:$A$774,0))</f>
        <v>Computer and math</v>
      </c>
      <c r="D97" s="27" t="n">
        <f aca="false">INDEX('SOC Summary'!$H$3:$H$774,MATCH($A97,'SOC Summary'!$A$3:$A$774,0))</f>
        <v>0.5</v>
      </c>
      <c r="E97" s="24" t="n">
        <v>163690</v>
      </c>
      <c r="F97" s="24" t="n">
        <v>175350</v>
      </c>
      <c r="G97" s="24" t="n">
        <v>179430</v>
      </c>
      <c r="H97" s="24" t="n">
        <f aca="false">INDEX('SOC Summary'!$K$3:$K$774,MATCH($A97,'SOC Summary'!$A$3:$A$774,0))</f>
        <v>190650</v>
      </c>
      <c r="I97" s="24" t="n">
        <f aca="false">IF(ISNUMBER(E97),H97-E97,"")</f>
        <v>26960</v>
      </c>
      <c r="J97" s="31" t="n">
        <f aca="false">IF(AND(ISNUMBER(E97),E97&gt;0),(H97-E97)/E97,"")</f>
        <v>0.164701570040931</v>
      </c>
      <c r="K97" s="24" t="n">
        <f aca="false">IF(ISNUMBER(G97),H97-G97,"")</f>
        <v>11220</v>
      </c>
      <c r="L97" s="31" t="n">
        <f aca="false">IF(AND(ISNUMBER(G97),G97&gt;0),(H97-G97)/G97,"")</f>
        <v>0.0625313492726969</v>
      </c>
      <c r="M97" s="0" t="str">
        <f aca="false">INDEX('SOC Summary'!$L$3:$L$774,MATCH($A97,'SOC Summary'!$A$3:$A$774,0))</f>
        <v>High</v>
      </c>
      <c r="X97" s="26" t="n">
        <f aca="false">_xlfn.RANK.AVG(D97,$D$5:$D$292,1)</f>
        <v>194.5</v>
      </c>
      <c r="Y97" s="26" t="n">
        <f aca="false">IF(L97="","",_xlfn.RANK.AVG(L97,$L$5:$L$292,1))</f>
        <v>239</v>
      </c>
    </row>
    <row r="98" customFormat="false" ht="15" hidden="false" customHeight="true" outlineLevel="0" collapsed="false">
      <c r="A98" s="0" t="s">
        <v>385</v>
      </c>
      <c r="B98" s="0" t="str">
        <f aca="false">IFERROR(INDEX('BLS OEWS May2025'!$B$3:$B$1396,MATCH($A98,'BLS OEWS May2025'!$A$3:$A$1396,0)),"")</f>
        <v>Tax Examiners and Collectors, and Revenue Agents</v>
      </c>
      <c r="C98" s="0" t="str">
        <f aca="false">INDEX('SOC Summary'!$D$3:$D$774,MATCH($A98,'SOC Summary'!$A$3:$A$774,0))</f>
        <v>Business and finance</v>
      </c>
      <c r="D98" s="27" t="n">
        <f aca="false">INDEX('SOC Summary'!$H$3:$H$774,MATCH($A98,'SOC Summary'!$A$3:$A$774,0))</f>
        <v>0.5</v>
      </c>
      <c r="E98" s="24" t="n">
        <v>50610</v>
      </c>
      <c r="F98" s="24" t="n">
        <v>50250</v>
      </c>
      <c r="G98" s="24" t="n">
        <v>53530</v>
      </c>
      <c r="H98" s="24" t="n">
        <f aca="false">INDEX('SOC Summary'!$K$3:$K$774,MATCH($A98,'SOC Summary'!$A$3:$A$774,0))</f>
        <v>56610</v>
      </c>
      <c r="I98" s="24" t="n">
        <f aca="false">IF(ISNUMBER(E98),H98-E98,"")</f>
        <v>6000</v>
      </c>
      <c r="J98" s="31" t="n">
        <f aca="false">IF(AND(ISNUMBER(E98),E98&gt;0),(H98-E98)/E98,"")</f>
        <v>0.1185536455246</v>
      </c>
      <c r="K98" s="24" t="n">
        <f aca="false">IF(ISNUMBER(G98),H98-G98,"")</f>
        <v>3080</v>
      </c>
      <c r="L98" s="31" t="n">
        <f aca="false">IF(AND(ISNUMBER(G98),G98&gt;0),(H98-G98)/G98,"")</f>
        <v>0.0575378292546236</v>
      </c>
      <c r="M98" s="0" t="str">
        <f aca="false">INDEX('SOC Summary'!$L$3:$L$774,MATCH($A98,'SOC Summary'!$A$3:$A$774,0))</f>
        <v>High</v>
      </c>
      <c r="X98" s="26" t="n">
        <f aca="false">_xlfn.RANK.AVG(D98,$D$5:$D$292,1)</f>
        <v>194.5</v>
      </c>
      <c r="Y98" s="26" t="n">
        <f aca="false">IF(L98="","",_xlfn.RANK.AVG(L98,$L$5:$L$292,1))</f>
        <v>233</v>
      </c>
    </row>
    <row r="99" customFormat="false" ht="15" hidden="false" customHeight="true" outlineLevel="0" collapsed="false">
      <c r="A99" s="0" t="s">
        <v>261</v>
      </c>
      <c r="B99" s="0" t="str">
        <f aca="false">IFERROR(INDEX('BLS OEWS May2025'!$B$3:$B$1396,MATCH($A99,'BLS OEWS May2025'!$A$3:$A$1396,0)),"")</f>
        <v>Entertainment and Recreation Managers, Except Gambling</v>
      </c>
      <c r="C99" s="0" t="str">
        <f aca="false">INDEX('SOC Summary'!$D$3:$D$774,MATCH($A99,'SOC Summary'!$A$3:$A$774,0))</f>
        <v>Management</v>
      </c>
      <c r="D99" s="27" t="n">
        <f aca="false">INDEX('SOC Summary'!$H$3:$H$774,MATCH($A99,'SOC Summary'!$A$3:$A$774,0))</f>
        <v>0.5</v>
      </c>
      <c r="E99" s="24" t="n">
        <v>22950</v>
      </c>
      <c r="F99" s="24" t="n">
        <v>29690</v>
      </c>
      <c r="G99" s="24" t="n">
        <v>36700</v>
      </c>
      <c r="H99" s="24" t="n">
        <f aca="false">INDEX('SOC Summary'!$K$3:$K$774,MATCH($A99,'SOC Summary'!$A$3:$A$774,0))</f>
        <v>37980</v>
      </c>
      <c r="I99" s="24" t="n">
        <f aca="false">IF(ISNUMBER(E99),H99-E99,"")</f>
        <v>15030</v>
      </c>
      <c r="J99" s="31" t="n">
        <f aca="false">IF(AND(ISNUMBER(E99),E99&gt;0),(H99-E99)/E99,"")</f>
        <v>0.654901960784314</v>
      </c>
      <c r="K99" s="24" t="n">
        <f aca="false">IF(ISNUMBER(G99),H99-G99,"")</f>
        <v>1280</v>
      </c>
      <c r="L99" s="31" t="n">
        <f aca="false">IF(AND(ISNUMBER(G99),G99&gt;0),(H99-G99)/G99,"")</f>
        <v>0.0348773841961853</v>
      </c>
      <c r="M99" s="0" t="str">
        <f aca="false">INDEX('SOC Summary'!$L$3:$L$774,MATCH($A99,'SOC Summary'!$A$3:$A$774,0))</f>
        <v>High</v>
      </c>
      <c r="X99" s="26" t="n">
        <f aca="false">_xlfn.RANK.AVG(D99,$D$5:$D$292,1)</f>
        <v>194.5</v>
      </c>
      <c r="Y99" s="26" t="n">
        <f aca="false">IF(L99="","",_xlfn.RANK.AVG(L99,$L$5:$L$292,1))</f>
        <v>197</v>
      </c>
    </row>
    <row r="100" customFormat="false" ht="15" hidden="false" customHeight="true" outlineLevel="0" collapsed="false">
      <c r="A100" s="0" t="s">
        <v>442</v>
      </c>
      <c r="B100" s="0" t="str">
        <f aca="false">IFERROR(INDEX('BLS OEWS May2025'!$B$3:$B$1396,MATCH($A100,'BLS OEWS May2025'!$A$3:$A$1396,0)),"")</f>
        <v>Actuaries</v>
      </c>
      <c r="C100" s="0" t="str">
        <f aca="false">INDEX('SOC Summary'!$D$3:$D$774,MATCH($A100,'SOC Summary'!$A$3:$A$774,0))</f>
        <v>Computer and math</v>
      </c>
      <c r="D100" s="27" t="n">
        <f aca="false">INDEX('SOC Summary'!$H$3:$H$774,MATCH($A100,'SOC Summary'!$A$3:$A$774,0))</f>
        <v>0.5</v>
      </c>
      <c r="E100" s="24" t="n">
        <v>25010</v>
      </c>
      <c r="F100" s="24" t="n">
        <v>25470</v>
      </c>
      <c r="G100" s="24" t="n">
        <v>28340</v>
      </c>
      <c r="H100" s="24" t="n">
        <f aca="false">INDEX('SOC Summary'!$K$3:$K$774,MATCH($A100,'SOC Summary'!$A$3:$A$774,0))</f>
        <v>26670</v>
      </c>
      <c r="I100" s="24" t="n">
        <f aca="false">IF(ISNUMBER(E100),H100-E100,"")</f>
        <v>1660</v>
      </c>
      <c r="J100" s="31" t="n">
        <f aca="false">IF(AND(ISNUMBER(E100),E100&gt;0),(H100-E100)/E100,"")</f>
        <v>0.0663734506197521</v>
      </c>
      <c r="K100" s="24" t="n">
        <f aca="false">IF(ISNUMBER(G100),H100-G100,"")</f>
        <v>-1670</v>
      </c>
      <c r="L100" s="31" t="n">
        <f aca="false">IF(AND(ISNUMBER(G100),G100&gt;0),(H100-G100)/G100,"")</f>
        <v>-0.0589273112208892</v>
      </c>
      <c r="M100" s="0" t="str">
        <f aca="false">INDEX('SOC Summary'!$L$3:$L$774,MATCH($A100,'SOC Summary'!$A$3:$A$774,0))</f>
        <v>High</v>
      </c>
      <c r="X100" s="26" t="n">
        <f aca="false">_xlfn.RANK.AVG(D100,$D$5:$D$292,1)</f>
        <v>194.5</v>
      </c>
      <c r="Y100" s="26" t="n">
        <f aca="false">IF(L100="","",_xlfn.RANK.AVG(L100,$L$5:$L$292,1))</f>
        <v>47</v>
      </c>
    </row>
    <row r="101" customFormat="false" ht="15" hidden="false" customHeight="true" outlineLevel="0" collapsed="false">
      <c r="A101" s="0" t="s">
        <v>259</v>
      </c>
      <c r="B101" s="0" t="str">
        <f aca="false">IFERROR(INDEX('BLS OEWS May2025'!$B$3:$B$1396,MATCH($A101,'BLS OEWS May2025'!$A$3:$A$1396,0)),"")</f>
        <v>Gambling Managers</v>
      </c>
      <c r="C101" s="0" t="str">
        <f aca="false">INDEX('SOC Summary'!$D$3:$D$774,MATCH($A101,'SOC Summary'!$A$3:$A$774,0))</f>
        <v>Management</v>
      </c>
      <c r="D101" s="27" t="n">
        <f aca="false">INDEX('SOC Summary'!$H$3:$H$774,MATCH($A101,'SOC Summary'!$A$3:$A$774,0))</f>
        <v>0.5</v>
      </c>
      <c r="E101" s="24" t="n">
        <v>4800</v>
      </c>
      <c r="F101" s="24" t="n">
        <v>4590</v>
      </c>
      <c r="G101" s="24" t="n">
        <v>4620</v>
      </c>
      <c r="H101" s="24" t="n">
        <f aca="false">INDEX('SOC Summary'!$K$3:$K$774,MATCH($A101,'SOC Summary'!$A$3:$A$774,0))</f>
        <v>5030</v>
      </c>
      <c r="I101" s="24" t="n">
        <f aca="false">IF(ISNUMBER(E101),H101-E101,"")</f>
        <v>230</v>
      </c>
      <c r="J101" s="31" t="n">
        <f aca="false">IF(AND(ISNUMBER(E101),E101&gt;0),(H101-E101)/E101,"")</f>
        <v>0.0479166666666667</v>
      </c>
      <c r="K101" s="24" t="n">
        <f aca="false">IF(ISNUMBER(G101),H101-G101,"")</f>
        <v>410</v>
      </c>
      <c r="L101" s="31" t="n">
        <f aca="false">IF(AND(ISNUMBER(G101),G101&gt;0),(H101-G101)/G101,"")</f>
        <v>0.0887445887445888</v>
      </c>
      <c r="M101" s="0" t="str">
        <f aca="false">INDEX('SOC Summary'!$L$3:$L$774,MATCH($A101,'SOC Summary'!$A$3:$A$774,0))</f>
        <v>High</v>
      </c>
      <c r="X101" s="26" t="n">
        <f aca="false">_xlfn.RANK.AVG(D101,$D$5:$D$292,1)</f>
        <v>194.5</v>
      </c>
      <c r="Y101" s="26" t="n">
        <f aca="false">IF(L101="","",_xlfn.RANK.AVG(L101,$L$5:$L$292,1))</f>
        <v>262</v>
      </c>
    </row>
    <row r="102" customFormat="false" ht="15" hidden="false" customHeight="true" outlineLevel="0" collapsed="false">
      <c r="A102" s="0" t="s">
        <v>858</v>
      </c>
      <c r="B102" s="0" t="str">
        <f aca="false">IFERROR(INDEX('BLS OEWS May2025'!$B$3:$B$1396,MATCH($A102,'BLS OEWS May2025'!$A$3:$A$1396,0)),"")</f>
        <v>Library Science Teachers, Postsecondary</v>
      </c>
      <c r="C102" s="0" t="str">
        <f aca="false">INDEX('SOC Summary'!$D$3:$D$774,MATCH($A102,'SOC Summary'!$A$3:$A$774,0))</f>
        <v>Educational instruction</v>
      </c>
      <c r="D102" s="27" t="n">
        <f aca="false">INDEX('SOC Summary'!$H$3:$H$774,MATCH($A102,'SOC Summary'!$A$3:$A$774,0))</f>
        <v>0.5</v>
      </c>
      <c r="E102" s="24" t="n">
        <v>4330</v>
      </c>
      <c r="F102" s="24" t="n">
        <v>4220</v>
      </c>
      <c r="G102" s="24" t="n">
        <v>4100</v>
      </c>
      <c r="H102" s="24" t="n">
        <f aca="false">INDEX('SOC Summary'!$K$3:$K$774,MATCH($A102,'SOC Summary'!$A$3:$A$774,0))</f>
        <v>3630</v>
      </c>
      <c r="I102" s="24" t="n">
        <f aca="false">IF(ISNUMBER(E102),H102-E102,"")</f>
        <v>-700</v>
      </c>
      <c r="J102" s="31" t="n">
        <f aca="false">IF(AND(ISNUMBER(E102),E102&gt;0),(H102-E102)/E102,"")</f>
        <v>-0.161662817551963</v>
      </c>
      <c r="K102" s="24" t="n">
        <f aca="false">IF(ISNUMBER(G102),H102-G102,"")</f>
        <v>-470</v>
      </c>
      <c r="L102" s="31" t="n">
        <f aca="false">IF(AND(ISNUMBER(G102),G102&gt;0),(H102-G102)/G102,"")</f>
        <v>-0.114634146341463</v>
      </c>
      <c r="M102" s="0" t="str">
        <f aca="false">INDEX('SOC Summary'!$L$3:$L$774,MATCH($A102,'SOC Summary'!$A$3:$A$774,0))</f>
        <v>High</v>
      </c>
      <c r="X102" s="26" t="n">
        <f aca="false">_xlfn.RANK.AVG(D102,$D$5:$D$292,1)</f>
        <v>194.5</v>
      </c>
      <c r="Y102" s="26" t="n">
        <f aca="false">IF(L102="","",_xlfn.RANK.AVG(L102,$L$5:$L$292,1))</f>
        <v>19</v>
      </c>
    </row>
    <row r="103" customFormat="false" ht="15" hidden="false" customHeight="true" outlineLevel="0" collapsed="false">
      <c r="A103" s="0" t="s">
        <v>414</v>
      </c>
      <c r="B103" s="0" t="str">
        <f aca="false">IFERROR(INDEX('BLS OEWS May2025'!$B$3:$B$1396,MATCH($A103,'BLS OEWS May2025'!$A$3:$A$1396,0)),"")</f>
        <v>Computer Network Architects</v>
      </c>
      <c r="C103" s="0" t="str">
        <f aca="false">INDEX('SOC Summary'!$D$3:$D$774,MATCH($A103,'SOC Summary'!$A$3:$A$774,0))</f>
        <v>Computer and math</v>
      </c>
      <c r="D103" s="27" t="n">
        <f aca="false">INDEX('SOC Summary'!$H$3:$H$774,MATCH($A103,'SOC Summary'!$A$3:$A$774,0))</f>
        <v>0.495</v>
      </c>
      <c r="E103" s="24" t="n">
        <v>173920</v>
      </c>
      <c r="F103" s="24" t="n">
        <v>174100</v>
      </c>
      <c r="G103" s="24" t="n">
        <v>177010</v>
      </c>
      <c r="H103" s="24" t="n">
        <f aca="false">INDEX('SOC Summary'!$K$3:$K$774,MATCH($A103,'SOC Summary'!$A$3:$A$774,0))</f>
        <v>179740</v>
      </c>
      <c r="I103" s="24" t="n">
        <f aca="false">IF(ISNUMBER(E103),H103-E103,"")</f>
        <v>5820</v>
      </c>
      <c r="J103" s="31" t="n">
        <f aca="false">IF(AND(ISNUMBER(E103),E103&gt;0),(H103-E103)/E103,"")</f>
        <v>0.0334636614535419</v>
      </c>
      <c r="K103" s="24" t="n">
        <f aca="false">IF(ISNUMBER(G103),H103-G103,"")</f>
        <v>2730</v>
      </c>
      <c r="L103" s="31" t="n">
        <f aca="false">IF(AND(ISNUMBER(G103),G103&gt;0),(H103-G103)/G103,"")</f>
        <v>0.0154228574656799</v>
      </c>
      <c r="M103" s="0" t="str">
        <f aca="false">INDEX('SOC Summary'!$L$3:$L$774,MATCH($A103,'SOC Summary'!$A$3:$A$774,0))</f>
        <v>Elevated</v>
      </c>
      <c r="X103" s="26" t="n">
        <f aca="false">_xlfn.RANK.AVG(D103,$D$5:$D$292,1)</f>
        <v>190</v>
      </c>
      <c r="Y103" s="26" t="n">
        <f aca="false">IF(L103="","",_xlfn.RANK.AVG(L103,$L$5:$L$292,1))</f>
        <v>168</v>
      </c>
    </row>
    <row r="104" customFormat="false" ht="15" hidden="false" customHeight="true" outlineLevel="0" collapsed="false">
      <c r="A104" s="0" t="s">
        <v>410</v>
      </c>
      <c r="B104" s="0" t="str">
        <f aca="false">IFERROR(INDEX('BLS OEWS May2025'!$B$3:$B$1396,MATCH($A104,'BLS OEWS May2025'!$A$3:$A$1396,0)),"")</f>
        <v>Computer User Support Specialists</v>
      </c>
      <c r="C104" s="0" t="str">
        <f aca="false">INDEX('SOC Summary'!$D$3:$D$774,MATCH($A104,'SOC Summary'!$A$3:$A$774,0))</f>
        <v>Computer and math</v>
      </c>
      <c r="D104" s="27" t="n">
        <f aca="false">INDEX('SOC Summary'!$H$3:$H$774,MATCH($A104,'SOC Summary'!$A$3:$A$774,0))</f>
        <v>0.49</v>
      </c>
      <c r="E104" s="24" t="n">
        <v>696830</v>
      </c>
      <c r="F104" s="24" t="n">
        <v>689700</v>
      </c>
      <c r="G104" s="24" t="n">
        <v>697210</v>
      </c>
      <c r="H104" s="24" t="n">
        <f aca="false">INDEX('SOC Summary'!$K$3:$K$774,MATCH($A104,'SOC Summary'!$A$3:$A$774,0))</f>
        <v>717190</v>
      </c>
      <c r="I104" s="24" t="n">
        <f aca="false">IF(ISNUMBER(E104),H104-E104,"")</f>
        <v>20360</v>
      </c>
      <c r="J104" s="31" t="n">
        <f aca="false">IF(AND(ISNUMBER(E104),E104&gt;0),(H104-E104)/E104,"")</f>
        <v>0.0292180302225794</v>
      </c>
      <c r="K104" s="24" t="n">
        <f aca="false">IF(ISNUMBER(G104),H104-G104,"")</f>
        <v>19980</v>
      </c>
      <c r="L104" s="31" t="n">
        <f aca="false">IF(AND(ISNUMBER(G104),G104&gt;0),(H104-G104)/G104,"")</f>
        <v>0.0286570760602975</v>
      </c>
      <c r="M104" s="0" t="str">
        <f aca="false">INDEX('SOC Summary'!$L$3:$L$774,MATCH($A104,'SOC Summary'!$A$3:$A$774,0))</f>
        <v>Elevated</v>
      </c>
      <c r="X104" s="26" t="n">
        <f aca="false">_xlfn.RANK.AVG(D104,$D$5:$D$292,1)</f>
        <v>186</v>
      </c>
      <c r="Y104" s="26" t="n">
        <f aca="false">IF(L104="","",_xlfn.RANK.AVG(L104,$L$5:$L$292,1))</f>
        <v>189</v>
      </c>
    </row>
    <row r="105" customFormat="false" ht="15" hidden="false" customHeight="true" outlineLevel="0" collapsed="false">
      <c r="A105" s="0" t="s">
        <v>391</v>
      </c>
      <c r="B105" s="0" t="str">
        <f aca="false">IFERROR(INDEX('BLS OEWS May2025'!$B$3:$B$1396,MATCH($A105,'BLS OEWS May2025'!$A$3:$A$1396,0)),"")</f>
        <v>Financial Specialists, All Other</v>
      </c>
      <c r="C105" s="0" t="str">
        <f aca="false">INDEX('SOC Summary'!$D$3:$D$774,MATCH($A105,'SOC Summary'!$A$3:$A$774,0))</f>
        <v>Business and finance</v>
      </c>
      <c r="D105" s="27" t="n">
        <f aca="false">INDEX('SOC Summary'!$H$3:$H$774,MATCH($A105,'SOC Summary'!$A$3:$A$774,0))</f>
        <v>0.49</v>
      </c>
      <c r="E105" s="24" t="n">
        <v>127020</v>
      </c>
      <c r="F105" s="24" t="n">
        <v>122730</v>
      </c>
      <c r="G105" s="24" t="n">
        <v>127450</v>
      </c>
      <c r="H105" s="24" t="n">
        <f aca="false">INDEX('SOC Summary'!$K$3:$K$774,MATCH($A105,'SOC Summary'!$A$3:$A$774,0))</f>
        <v>132130</v>
      </c>
      <c r="I105" s="24" t="n">
        <f aca="false">IF(ISNUMBER(E105),H105-E105,"")</f>
        <v>5110</v>
      </c>
      <c r="J105" s="31" t="n">
        <f aca="false">IF(AND(ISNUMBER(E105),E105&gt;0),(H105-E105)/E105,"")</f>
        <v>0.0402298850574713</v>
      </c>
      <c r="K105" s="24" t="n">
        <f aca="false">IF(ISNUMBER(G105),H105-G105,"")</f>
        <v>4680</v>
      </c>
      <c r="L105" s="31" t="n">
        <f aca="false">IF(AND(ISNUMBER(G105),G105&gt;0),(H105-G105)/G105,"")</f>
        <v>0.0367202824637113</v>
      </c>
      <c r="M105" s="0" t="str">
        <f aca="false">INDEX('SOC Summary'!$L$3:$L$774,MATCH($A105,'SOC Summary'!$A$3:$A$774,0))</f>
        <v>Elevated</v>
      </c>
      <c r="X105" s="26" t="n">
        <f aca="false">_xlfn.RANK.AVG(D105,$D$5:$D$292,1)</f>
        <v>186</v>
      </c>
      <c r="Y105" s="26" t="n">
        <f aca="false">IF(L105="","",_xlfn.RANK.AVG(L105,$L$5:$L$292,1))</f>
        <v>204</v>
      </c>
    </row>
    <row r="106" customFormat="false" ht="15" hidden="false" customHeight="true" outlineLevel="0" collapsed="false">
      <c r="A106" s="0" t="s">
        <v>340</v>
      </c>
      <c r="B106" s="0" t="str">
        <f aca="false">IFERROR(INDEX('BLS OEWS May2025'!$B$3:$B$1396,MATCH($A106,'BLS OEWS May2025'!$A$3:$A$1396,0)),"")</f>
        <v>Compensation, Benefits, and Job Analysis Specialists</v>
      </c>
      <c r="C106" s="0" t="str">
        <f aca="false">INDEX('SOC Summary'!$D$3:$D$774,MATCH($A106,'SOC Summary'!$A$3:$A$774,0))</f>
        <v>Business and finance</v>
      </c>
      <c r="D106" s="27" t="n">
        <f aca="false">INDEX('SOC Summary'!$H$3:$H$774,MATCH($A106,'SOC Summary'!$A$3:$A$774,0))</f>
        <v>0.49</v>
      </c>
      <c r="E106" s="24" t="n">
        <v>93550</v>
      </c>
      <c r="F106" s="24" t="n">
        <v>99850</v>
      </c>
      <c r="G106" s="24" t="n">
        <v>102370</v>
      </c>
      <c r="H106" s="24" t="n">
        <f aca="false">INDEX('SOC Summary'!$K$3:$K$774,MATCH($A106,'SOC Summary'!$A$3:$A$774,0))</f>
        <v>112380</v>
      </c>
      <c r="I106" s="24" t="n">
        <f aca="false">IF(ISNUMBER(E106),H106-E106,"")</f>
        <v>18830</v>
      </c>
      <c r="J106" s="31" t="n">
        <f aca="false">IF(AND(ISNUMBER(E106),E106&gt;0),(H106-E106)/E106,"")</f>
        <v>0.201282736504543</v>
      </c>
      <c r="K106" s="24" t="n">
        <f aca="false">IF(ISNUMBER(G106),H106-G106,"")</f>
        <v>10010</v>
      </c>
      <c r="L106" s="31" t="n">
        <f aca="false">IF(AND(ISNUMBER(G106),G106&gt;0),(H106-G106)/G106,"")</f>
        <v>0.0977825534824656</v>
      </c>
      <c r="M106" s="0" t="str">
        <f aca="false">INDEX('SOC Summary'!$L$3:$L$774,MATCH($A106,'SOC Summary'!$A$3:$A$774,0))</f>
        <v>Elevated</v>
      </c>
      <c r="X106" s="26" t="n">
        <f aca="false">_xlfn.RANK.AVG(D106,$D$5:$D$292,1)</f>
        <v>186</v>
      </c>
      <c r="Y106" s="26" t="n">
        <f aca="false">IF(L106="","",_xlfn.RANK.AVG(L106,$L$5:$L$292,1))</f>
        <v>266</v>
      </c>
    </row>
    <row r="107" customFormat="false" ht="15" hidden="false" customHeight="true" outlineLevel="0" collapsed="false">
      <c r="A107" s="0" t="s">
        <v>1758</v>
      </c>
      <c r="B107" s="0" t="str">
        <f aca="false">IFERROR(INDEX('BLS OEWS May2025'!$B$3:$B$1396,MATCH($A107,'BLS OEWS May2025'!$A$3:$A$1396,0)),"")</f>
        <v>File Clerks</v>
      </c>
      <c r="C107" s="0" t="str">
        <f aca="false">INDEX('SOC Summary'!$D$3:$D$774,MATCH($A107,'SOC Summary'!$A$3:$A$774,0))</f>
        <v>Office support</v>
      </c>
      <c r="D107" s="27" t="n">
        <f aca="false">INDEX('SOC Summary'!$H$3:$H$774,MATCH($A107,'SOC Summary'!$A$3:$A$774,0))</f>
        <v>0.49</v>
      </c>
      <c r="E107" s="24" t="n">
        <v>87250</v>
      </c>
      <c r="F107" s="24" t="n">
        <v>82290</v>
      </c>
      <c r="G107" s="24" t="n">
        <v>78980</v>
      </c>
      <c r="H107" s="24" t="n">
        <f aca="false">INDEX('SOC Summary'!$K$3:$K$774,MATCH($A107,'SOC Summary'!$A$3:$A$774,0))</f>
        <v>73440</v>
      </c>
      <c r="I107" s="24" t="n">
        <f aca="false">IF(ISNUMBER(E107),H107-E107,"")</f>
        <v>-13810</v>
      </c>
      <c r="J107" s="31" t="n">
        <f aca="false">IF(AND(ISNUMBER(E107),E107&gt;0),(H107-E107)/E107,"")</f>
        <v>-0.158280802292264</v>
      </c>
      <c r="K107" s="24" t="n">
        <f aca="false">IF(ISNUMBER(G107),H107-G107,"")</f>
        <v>-5540</v>
      </c>
      <c r="L107" s="31" t="n">
        <f aca="false">IF(AND(ISNUMBER(G107),G107&gt;0),(H107-G107)/G107,"")</f>
        <v>-0.0701443403393264</v>
      </c>
      <c r="M107" s="0" t="str">
        <f aca="false">INDEX('SOC Summary'!$L$3:$L$774,MATCH($A107,'SOC Summary'!$A$3:$A$774,0))</f>
        <v>Elevated</v>
      </c>
      <c r="X107" s="26" t="n">
        <f aca="false">_xlfn.RANK.AVG(D107,$D$5:$D$292,1)</f>
        <v>186</v>
      </c>
      <c r="Y107" s="26" t="n">
        <f aca="false">IF(L107="","",_xlfn.RANK.AVG(L107,$L$5:$L$292,1))</f>
        <v>31</v>
      </c>
    </row>
    <row r="108" customFormat="false" ht="15" hidden="false" customHeight="true" outlineLevel="0" collapsed="false">
      <c r="A108" s="0" t="s">
        <v>479</v>
      </c>
      <c r="B108" s="0" t="str">
        <f aca="false">IFERROR(INDEX('BLS OEWS May2025'!$B$3:$B$1396,MATCH($A108,'BLS OEWS May2025'!$A$3:$A$1396,0)),"")</f>
        <v>Aerospace Engineers</v>
      </c>
      <c r="C108" s="0" t="str">
        <f aca="false">INDEX('SOC Summary'!$D$3:$D$774,MATCH($A108,'SOC Summary'!$A$3:$A$774,0))</f>
        <v>Engineering</v>
      </c>
      <c r="D108" s="27" t="n">
        <f aca="false">INDEX('SOC Summary'!$H$3:$H$774,MATCH($A108,'SOC Summary'!$A$3:$A$774,0))</f>
        <v>0.49</v>
      </c>
      <c r="E108" s="24" t="n">
        <v>61580</v>
      </c>
      <c r="F108" s="24" t="n">
        <v>66660</v>
      </c>
      <c r="G108" s="24" t="n">
        <v>68440</v>
      </c>
      <c r="H108" s="24" t="n">
        <f aca="false">INDEX('SOC Summary'!$K$3:$K$774,MATCH($A108,'SOC Summary'!$A$3:$A$774,0))</f>
        <v>67710</v>
      </c>
      <c r="I108" s="24" t="n">
        <f aca="false">IF(ISNUMBER(E108),H108-E108,"")</f>
        <v>6130</v>
      </c>
      <c r="J108" s="31" t="n">
        <f aca="false">IF(AND(ISNUMBER(E108),E108&gt;0),(H108-E108)/E108,"")</f>
        <v>0.0995453069178305</v>
      </c>
      <c r="K108" s="24" t="n">
        <f aca="false">IF(ISNUMBER(G108),H108-G108,"")</f>
        <v>-730</v>
      </c>
      <c r="L108" s="31" t="n">
        <f aca="false">IF(AND(ISNUMBER(G108),G108&gt;0),(H108-G108)/G108,"")</f>
        <v>-0.010666277030976</v>
      </c>
      <c r="M108" s="0" t="str">
        <f aca="false">INDEX('SOC Summary'!$L$3:$L$774,MATCH($A108,'SOC Summary'!$A$3:$A$774,0))</f>
        <v>Elevated</v>
      </c>
      <c r="X108" s="26" t="n">
        <f aca="false">_xlfn.RANK.AVG(D108,$D$5:$D$292,1)</f>
        <v>186</v>
      </c>
      <c r="Y108" s="26" t="n">
        <f aca="false">IF(L108="","",_xlfn.RANK.AVG(L108,$L$5:$L$292,1))</f>
        <v>119</v>
      </c>
    </row>
    <row r="109" customFormat="false" ht="15" hidden="false" customHeight="true" outlineLevel="0" collapsed="false">
      <c r="A109" s="0" t="s">
        <v>874</v>
      </c>
      <c r="B109" s="0" t="str">
        <f aca="false">IFERROR(INDEX('BLS OEWS May2025'!$B$3:$B$1396,MATCH($A109,'BLS OEWS May2025'!$A$3:$A$1396,0)),"")</f>
        <v>English Language and Literature Teachers, Postsecondary</v>
      </c>
      <c r="C109" s="0" t="str">
        <f aca="false">INDEX('SOC Summary'!$D$3:$D$774,MATCH($A109,'SOC Summary'!$A$3:$A$774,0))</f>
        <v>Educational instruction</v>
      </c>
      <c r="D109" s="27" t="n">
        <f aca="false">INDEX('SOC Summary'!$H$3:$H$774,MATCH($A109,'SOC Summary'!$A$3:$A$774,0))</f>
        <v>0.49</v>
      </c>
      <c r="E109" s="24" t="n">
        <v>57680</v>
      </c>
      <c r="F109" s="24" t="n">
        <v>57600</v>
      </c>
      <c r="G109" s="24" t="n">
        <v>59590</v>
      </c>
      <c r="H109" s="24" t="n">
        <f aca="false">INDEX('SOC Summary'!$K$3:$K$774,MATCH($A109,'SOC Summary'!$A$3:$A$774,0))</f>
        <v>57720</v>
      </c>
      <c r="I109" s="24" t="n">
        <f aca="false">IF(ISNUMBER(E109),H109-E109,"")</f>
        <v>40</v>
      </c>
      <c r="J109" s="31" t="n">
        <f aca="false">IF(AND(ISNUMBER(E109),E109&gt;0),(H109-E109)/E109,"")</f>
        <v>0.000693481276005548</v>
      </c>
      <c r="K109" s="24" t="n">
        <f aca="false">IF(ISNUMBER(G109),H109-G109,"")</f>
        <v>-1870</v>
      </c>
      <c r="L109" s="31" t="n">
        <f aca="false">IF(AND(ISNUMBER(G109),G109&gt;0),(H109-G109)/G109,"")</f>
        <v>-0.0313811042121161</v>
      </c>
      <c r="M109" s="0" t="str">
        <f aca="false">INDEX('SOC Summary'!$L$3:$L$774,MATCH($A109,'SOC Summary'!$A$3:$A$774,0))</f>
        <v>Elevated</v>
      </c>
      <c r="X109" s="26" t="n">
        <f aca="false">_xlfn.RANK.AVG(D109,$D$5:$D$292,1)</f>
        <v>186</v>
      </c>
      <c r="Y109" s="26" t="n">
        <f aca="false">IF(L109="","",_xlfn.RANK.AVG(L109,$L$5:$L$292,1))</f>
        <v>86</v>
      </c>
    </row>
    <row r="110" customFormat="false" ht="15" hidden="false" customHeight="true" outlineLevel="0" collapsed="false">
      <c r="A110" s="0" t="s">
        <v>880</v>
      </c>
      <c r="B110" s="0" t="str">
        <f aca="false">IFERROR(INDEX('BLS OEWS May2025'!$B$3:$B$1396,MATCH($A110,'BLS OEWS May2025'!$A$3:$A$1396,0)),"")</f>
        <v>Philosophy and Religion Teachers, Postsecondary</v>
      </c>
      <c r="C110" s="0" t="str">
        <f aca="false">INDEX('SOC Summary'!$D$3:$D$774,MATCH($A110,'SOC Summary'!$A$3:$A$774,0))</f>
        <v>Educational instruction</v>
      </c>
      <c r="D110" s="27" t="n">
        <f aca="false">INDEX('SOC Summary'!$H$3:$H$774,MATCH($A110,'SOC Summary'!$A$3:$A$774,0))</f>
        <v>0.49</v>
      </c>
      <c r="E110" s="24" t="n">
        <v>21620</v>
      </c>
      <c r="F110" s="24" t="n">
        <v>20320</v>
      </c>
      <c r="G110" s="24" t="n">
        <v>20840</v>
      </c>
      <c r="H110" s="24" t="n">
        <f aca="false">INDEX('SOC Summary'!$K$3:$K$774,MATCH($A110,'SOC Summary'!$A$3:$A$774,0))</f>
        <v>20460</v>
      </c>
      <c r="I110" s="24" t="n">
        <f aca="false">IF(ISNUMBER(E110),H110-E110,"")</f>
        <v>-1160</v>
      </c>
      <c r="J110" s="31" t="n">
        <f aca="false">IF(AND(ISNUMBER(E110),E110&gt;0),(H110-E110)/E110,"")</f>
        <v>-0.0536540240518039</v>
      </c>
      <c r="K110" s="24" t="n">
        <f aca="false">IF(ISNUMBER(G110),H110-G110,"")</f>
        <v>-380</v>
      </c>
      <c r="L110" s="31" t="n">
        <f aca="false">IF(AND(ISNUMBER(G110),G110&gt;0),(H110-G110)/G110,"")</f>
        <v>-0.0182341650671785</v>
      </c>
      <c r="M110" s="0" t="str">
        <f aca="false">INDEX('SOC Summary'!$L$3:$L$774,MATCH($A110,'SOC Summary'!$A$3:$A$774,0))</f>
        <v>Elevated</v>
      </c>
      <c r="X110" s="26" t="n">
        <f aca="false">_xlfn.RANK.AVG(D110,$D$5:$D$292,1)</f>
        <v>186</v>
      </c>
      <c r="Y110" s="26" t="n">
        <f aca="false">IF(L110="","",_xlfn.RANK.AVG(L110,$L$5:$L$292,1))</f>
        <v>107</v>
      </c>
    </row>
    <row r="111" customFormat="false" ht="15" hidden="false" customHeight="true" outlineLevel="0" collapsed="false">
      <c r="A111" s="0" t="s">
        <v>1716</v>
      </c>
      <c r="B111" s="0" t="str">
        <f aca="false">IFERROR(INDEX('BLS OEWS May2025'!$B$3:$B$1396,MATCH($A111,'BLS OEWS May2025'!$A$3:$A$1396,0)),"")</f>
        <v>Billing and Posting Clerks</v>
      </c>
      <c r="C111" s="0" t="str">
        <f aca="false">INDEX('SOC Summary'!$D$3:$D$774,MATCH($A111,'SOC Summary'!$A$3:$A$774,0))</f>
        <v>Office support</v>
      </c>
      <c r="D111" s="27" t="n">
        <f aca="false">INDEX('SOC Summary'!$H$3:$H$774,MATCH($A111,'SOC Summary'!$A$3:$A$774,0))</f>
        <v>0.48</v>
      </c>
      <c r="E111" s="24" t="n">
        <v>441980</v>
      </c>
      <c r="F111" s="24" t="n">
        <v>430220</v>
      </c>
      <c r="G111" s="24" t="n">
        <v>417500</v>
      </c>
      <c r="H111" s="24" t="n">
        <f aca="false">INDEX('SOC Summary'!$K$3:$K$774,MATCH($A111,'SOC Summary'!$A$3:$A$774,0))</f>
        <v>404060</v>
      </c>
      <c r="I111" s="24" t="n">
        <f aca="false">IF(ISNUMBER(E111),H111-E111,"")</f>
        <v>-37920</v>
      </c>
      <c r="J111" s="31" t="n">
        <f aca="false">IF(AND(ISNUMBER(E111),E111&gt;0),(H111-E111)/E111,"")</f>
        <v>-0.0857957373636816</v>
      </c>
      <c r="K111" s="24" t="n">
        <f aca="false">IF(ISNUMBER(G111),H111-G111,"")</f>
        <v>-13440</v>
      </c>
      <c r="L111" s="31" t="n">
        <f aca="false">IF(AND(ISNUMBER(G111),G111&gt;0),(H111-G111)/G111,"")</f>
        <v>-0.0321916167664671</v>
      </c>
      <c r="M111" s="0" t="str">
        <f aca="false">INDEX('SOC Summary'!$L$3:$L$774,MATCH($A111,'SOC Summary'!$A$3:$A$774,0))</f>
        <v>Elevated</v>
      </c>
      <c r="X111" s="26" t="n">
        <f aca="false">_xlfn.RANK.AVG(D111,$D$5:$D$292,1)</f>
        <v>178.5</v>
      </c>
      <c r="Y111" s="26" t="n">
        <f aca="false">IF(L111="","",_xlfn.RANK.AVG(L111,$L$5:$L$292,1))</f>
        <v>85</v>
      </c>
    </row>
    <row r="112" customFormat="false" ht="15" hidden="false" customHeight="true" outlineLevel="0" collapsed="false">
      <c r="A112" s="0" t="s">
        <v>305</v>
      </c>
      <c r="B112" s="0" t="str">
        <f aca="false">IFERROR(INDEX('BLS OEWS May2025'!$B$3:$B$1396,MATCH($A112,'BLS OEWS May2025'!$A$3:$A$1396,0)),"")</f>
        <v>Claims Adjusters, Examiners, and Investigators</v>
      </c>
      <c r="C112" s="0" t="str">
        <f aca="false">INDEX('SOC Summary'!$D$3:$D$774,MATCH($A112,'SOC Summary'!$A$3:$A$774,0))</f>
        <v>Business and finance</v>
      </c>
      <c r="D112" s="27" t="n">
        <f aca="false">INDEX('SOC Summary'!$H$3:$H$774,MATCH($A112,'SOC Summary'!$A$3:$A$774,0))</f>
        <v>0.48</v>
      </c>
      <c r="E112" s="24" t="n">
        <v>285270</v>
      </c>
      <c r="F112" s="24" t="n">
        <v>293780</v>
      </c>
      <c r="G112" s="24" t="n">
        <v>305020</v>
      </c>
      <c r="H112" s="24" t="n">
        <f aca="false">INDEX('SOC Summary'!$K$3:$K$774,MATCH($A112,'SOC Summary'!$A$3:$A$774,0))</f>
        <v>324230</v>
      </c>
      <c r="I112" s="24" t="n">
        <f aca="false">IF(ISNUMBER(E112),H112-E112,"")</f>
        <v>38960</v>
      </c>
      <c r="J112" s="31" t="n">
        <f aca="false">IF(AND(ISNUMBER(E112),E112&gt;0),(H112-E112)/E112,"")</f>
        <v>0.136572370035405</v>
      </c>
      <c r="K112" s="24" t="n">
        <f aca="false">IF(ISNUMBER(G112),H112-G112,"")</f>
        <v>19210</v>
      </c>
      <c r="L112" s="31" t="n">
        <f aca="false">IF(AND(ISNUMBER(G112),G112&gt;0),(H112-G112)/G112,"")</f>
        <v>0.0629794767556226</v>
      </c>
      <c r="M112" s="0" t="str">
        <f aca="false">INDEX('SOC Summary'!$L$3:$L$774,MATCH($A112,'SOC Summary'!$A$3:$A$774,0))</f>
        <v>Elevated</v>
      </c>
      <c r="X112" s="26" t="n">
        <f aca="false">_xlfn.RANK.AVG(D112,$D$5:$D$292,1)</f>
        <v>178.5</v>
      </c>
      <c r="Y112" s="26" t="n">
        <f aca="false">IF(L112="","",_xlfn.RANK.AVG(L112,$L$5:$L$292,1))</f>
        <v>241</v>
      </c>
    </row>
    <row r="113" customFormat="false" ht="15" hidden="false" customHeight="true" outlineLevel="0" collapsed="false">
      <c r="A113" s="0" t="s">
        <v>223</v>
      </c>
      <c r="B113" s="0" t="str">
        <f aca="false">IFERROR(INDEX('BLS OEWS May2025'!$B$3:$B$1396,MATCH($A113,'BLS OEWS May2025'!$A$3:$A$1396,0)),"")</f>
        <v>Transportation, Storage, and Distribution Managers</v>
      </c>
      <c r="C113" s="0" t="str">
        <f aca="false">INDEX('SOC Summary'!$D$3:$D$774,MATCH($A113,'SOC Summary'!$A$3:$A$774,0))</f>
        <v>Management</v>
      </c>
      <c r="D113" s="27" t="n">
        <f aca="false">INDEX('SOC Summary'!$H$3:$H$774,MATCH($A113,'SOC Summary'!$A$3:$A$774,0))</f>
        <v>0.48</v>
      </c>
      <c r="E113" s="24" t="n">
        <v>169910</v>
      </c>
      <c r="F113" s="24" t="n">
        <v>198780</v>
      </c>
      <c r="G113" s="24" t="n">
        <v>213000</v>
      </c>
      <c r="H113" s="24" t="n">
        <f aca="false">INDEX('SOC Summary'!$K$3:$K$774,MATCH($A113,'SOC Summary'!$A$3:$A$774,0))</f>
        <v>221180</v>
      </c>
      <c r="I113" s="24" t="n">
        <f aca="false">IF(ISNUMBER(E113),H113-E113,"")</f>
        <v>51270</v>
      </c>
      <c r="J113" s="31" t="n">
        <f aca="false">IF(AND(ISNUMBER(E113),E113&gt;0),(H113-E113)/E113,"")</f>
        <v>0.301747984226944</v>
      </c>
      <c r="K113" s="24" t="n">
        <f aca="false">IF(ISNUMBER(G113),H113-G113,"")</f>
        <v>8180</v>
      </c>
      <c r="L113" s="31" t="n">
        <f aca="false">IF(AND(ISNUMBER(G113),G113&gt;0),(H113-G113)/G113,"")</f>
        <v>0.0384037558685446</v>
      </c>
      <c r="M113" s="0" t="str">
        <f aca="false">INDEX('SOC Summary'!$L$3:$L$774,MATCH($A113,'SOC Summary'!$A$3:$A$774,0))</f>
        <v>Elevated</v>
      </c>
      <c r="X113" s="26" t="n">
        <f aca="false">_xlfn.RANK.AVG(D113,$D$5:$D$292,1)</f>
        <v>178.5</v>
      </c>
      <c r="Y113" s="26" t="n">
        <f aca="false">IF(L113="","",_xlfn.RANK.AVG(L113,$L$5:$L$292,1))</f>
        <v>207</v>
      </c>
    </row>
    <row r="114" customFormat="false" ht="15" hidden="false" customHeight="true" outlineLevel="0" collapsed="false">
      <c r="A114" s="0" t="s">
        <v>1773</v>
      </c>
      <c r="B114" s="0" t="str">
        <f aca="false">IFERROR(INDEX('BLS OEWS May2025'!$B$3:$B$1396,MATCH($A114,'BLS OEWS May2025'!$A$3:$A$1396,0)),"")</f>
        <v>New Accounts Clerks</v>
      </c>
      <c r="C114" s="0" t="str">
        <f aca="false">INDEX('SOC Summary'!$D$3:$D$774,MATCH($A114,'SOC Summary'!$A$3:$A$774,0))</f>
        <v>Office support</v>
      </c>
      <c r="D114" s="27" t="n">
        <f aca="false">INDEX('SOC Summary'!$H$3:$H$774,MATCH($A114,'SOC Summary'!$A$3:$A$774,0))</f>
        <v>0.48</v>
      </c>
      <c r="E114" s="24" t="n">
        <v>45170</v>
      </c>
      <c r="F114" s="24" t="n">
        <v>41180</v>
      </c>
      <c r="G114" s="24" t="n">
        <v>38030</v>
      </c>
      <c r="H114" s="24" t="n">
        <f aca="false">INDEX('SOC Summary'!$K$3:$K$774,MATCH($A114,'SOC Summary'!$A$3:$A$774,0))</f>
        <v>36860</v>
      </c>
      <c r="I114" s="24" t="n">
        <f aca="false">IF(ISNUMBER(E114),H114-E114,"")</f>
        <v>-8310</v>
      </c>
      <c r="J114" s="31" t="n">
        <f aca="false">IF(AND(ISNUMBER(E114),E114&gt;0),(H114-E114)/E114,"")</f>
        <v>-0.183971662607926</v>
      </c>
      <c r="K114" s="24" t="n">
        <f aca="false">IF(ISNUMBER(G114),H114-G114,"")</f>
        <v>-1170</v>
      </c>
      <c r="L114" s="31" t="n">
        <f aca="false">IF(AND(ISNUMBER(G114),G114&gt;0),(H114-G114)/G114,"")</f>
        <v>-0.0307651853799632</v>
      </c>
      <c r="M114" s="0" t="str">
        <f aca="false">INDEX('SOC Summary'!$L$3:$L$774,MATCH($A114,'SOC Summary'!$A$3:$A$774,0))</f>
        <v>Elevated</v>
      </c>
      <c r="X114" s="26" t="n">
        <f aca="false">_xlfn.RANK.AVG(D114,$D$5:$D$292,1)</f>
        <v>178.5</v>
      </c>
      <c r="Y114" s="26" t="n">
        <f aca="false">IF(L114="","",_xlfn.RANK.AVG(L114,$L$5:$L$292,1))</f>
        <v>87</v>
      </c>
    </row>
    <row r="115" customFormat="false" ht="15" hidden="false" customHeight="true" outlineLevel="0" collapsed="false">
      <c r="A115" s="0" t="s">
        <v>1701</v>
      </c>
      <c r="B115" s="0" t="str">
        <f aca="false">IFERROR(INDEX('BLS OEWS May2025'!$B$3:$B$1396,MATCH($A115,'BLS OEWS May2025'!$A$3:$A$1396,0)),"")</f>
        <v>Switchboard Operators, Including Answering Service</v>
      </c>
      <c r="C115" s="0" t="str">
        <f aca="false">INDEX('SOC Summary'!$D$3:$D$774,MATCH($A115,'SOC Summary'!$A$3:$A$774,0))</f>
        <v>Office support</v>
      </c>
      <c r="D115" s="27" t="n">
        <f aca="false">INDEX('SOC Summary'!$H$3:$H$774,MATCH($A115,'SOC Summary'!$A$3:$A$774,0))</f>
        <v>0.48</v>
      </c>
      <c r="E115" s="24" t="n">
        <v>47430</v>
      </c>
      <c r="F115" s="24" t="n">
        <v>43830</v>
      </c>
      <c r="G115" s="24" t="n">
        <v>35730</v>
      </c>
      <c r="H115" s="24" t="n">
        <f aca="false">INDEX('SOC Summary'!$K$3:$K$774,MATCH($A115,'SOC Summary'!$A$3:$A$774,0))</f>
        <v>34280</v>
      </c>
      <c r="I115" s="24" t="n">
        <f aca="false">IF(ISNUMBER(E115),H115-E115,"")</f>
        <v>-13150</v>
      </c>
      <c r="J115" s="31" t="n">
        <f aca="false">IF(AND(ISNUMBER(E115),E115&gt;0),(H115-E115)/E115,"")</f>
        <v>-0.277250685220325</v>
      </c>
      <c r="K115" s="24" t="n">
        <f aca="false">IF(ISNUMBER(G115),H115-G115,"")</f>
        <v>-1450</v>
      </c>
      <c r="L115" s="31" t="n">
        <f aca="false">IF(AND(ISNUMBER(G115),G115&gt;0),(H115-G115)/G115,"")</f>
        <v>-0.0405821438567031</v>
      </c>
      <c r="M115" s="0" t="str">
        <f aca="false">INDEX('SOC Summary'!$L$3:$L$774,MATCH($A115,'SOC Summary'!$A$3:$A$774,0))</f>
        <v>Elevated</v>
      </c>
      <c r="X115" s="26" t="n">
        <f aca="false">_xlfn.RANK.AVG(D115,$D$5:$D$292,1)</f>
        <v>178.5</v>
      </c>
      <c r="Y115" s="26" t="n">
        <f aca="false">IF(L115="","",_xlfn.RANK.AVG(L115,$L$5:$L$292,1))</f>
        <v>72</v>
      </c>
    </row>
    <row r="116" customFormat="false" ht="15" hidden="false" customHeight="true" outlineLevel="0" collapsed="false">
      <c r="A116" s="0" t="s">
        <v>886</v>
      </c>
      <c r="B116" s="0" t="str">
        <f aca="false">IFERROR(INDEX('BLS OEWS May2025'!$B$3:$B$1396,MATCH($A116,'BLS OEWS May2025'!$A$3:$A$1396,0)),"")</f>
        <v>Recreation and Fitness Studies Teachers, Postsecondary</v>
      </c>
      <c r="C116" s="0" t="str">
        <f aca="false">INDEX('SOC Summary'!$D$3:$D$774,MATCH($A116,'SOC Summary'!$A$3:$A$774,0))</f>
        <v>Educational instruction</v>
      </c>
      <c r="D116" s="27" t="n">
        <f aca="false">INDEX('SOC Summary'!$H$3:$H$774,MATCH($A116,'SOC Summary'!$A$3:$A$774,0))</f>
        <v>0.48</v>
      </c>
      <c r="E116" s="24" t="n">
        <v>13400</v>
      </c>
      <c r="F116" s="24" t="n">
        <v>13270</v>
      </c>
      <c r="G116" s="24" t="n">
        <v>12680</v>
      </c>
      <c r="H116" s="24" t="n">
        <f aca="false">INDEX('SOC Summary'!$K$3:$K$774,MATCH($A116,'SOC Summary'!$A$3:$A$774,0))</f>
        <v>12630</v>
      </c>
      <c r="I116" s="24" t="n">
        <f aca="false">IF(ISNUMBER(E116),H116-E116,"")</f>
        <v>-770</v>
      </c>
      <c r="J116" s="31" t="n">
        <f aca="false">IF(AND(ISNUMBER(E116),E116&gt;0),(H116-E116)/E116,"")</f>
        <v>-0.0574626865671642</v>
      </c>
      <c r="K116" s="24" t="n">
        <f aca="false">IF(ISNUMBER(G116),H116-G116,"")</f>
        <v>-50</v>
      </c>
      <c r="L116" s="31" t="n">
        <f aca="false">IF(AND(ISNUMBER(G116),G116&gt;0),(H116-G116)/G116,"")</f>
        <v>-0.00394321766561514</v>
      </c>
      <c r="M116" s="0" t="str">
        <f aca="false">INDEX('SOC Summary'!$L$3:$L$774,MATCH($A116,'SOC Summary'!$A$3:$A$774,0))</f>
        <v>Elevated</v>
      </c>
      <c r="X116" s="26" t="n">
        <f aca="false">_xlfn.RANK.AVG(D116,$D$5:$D$292,1)</f>
        <v>178.5</v>
      </c>
      <c r="Y116" s="26" t="n">
        <f aca="false">IF(L116="","",_xlfn.RANK.AVG(L116,$L$5:$L$292,1))</f>
        <v>127</v>
      </c>
    </row>
    <row r="117" customFormat="false" ht="15" hidden="false" customHeight="true" outlineLevel="0" collapsed="false">
      <c r="A117" s="0" t="s">
        <v>836</v>
      </c>
      <c r="B117" s="0" t="str">
        <f aca="false">IFERROR(INDEX('BLS OEWS May2025'!$B$3:$B$1396,MATCH($A117,'BLS OEWS May2025'!$A$3:$A$1396,0)),"")</f>
        <v>Economics Teachers, Postsecondary</v>
      </c>
      <c r="C117" s="0" t="str">
        <f aca="false">INDEX('SOC Summary'!$D$3:$D$774,MATCH($A117,'SOC Summary'!$A$3:$A$774,0))</f>
        <v>Educational instruction</v>
      </c>
      <c r="D117" s="27" t="n">
        <f aca="false">INDEX('SOC Summary'!$H$3:$H$774,MATCH($A117,'SOC Summary'!$A$3:$A$774,0))</f>
        <v>0.48</v>
      </c>
      <c r="E117" s="24" t="n">
        <v>11640</v>
      </c>
      <c r="F117" s="24" t="n">
        <v>12210</v>
      </c>
      <c r="G117" s="24" t="n">
        <v>12420</v>
      </c>
      <c r="H117" s="24" t="n">
        <f aca="false">INDEX('SOC Summary'!$K$3:$K$774,MATCH($A117,'SOC Summary'!$A$3:$A$774,0))</f>
        <v>11560</v>
      </c>
      <c r="I117" s="24" t="n">
        <f aca="false">IF(ISNUMBER(E117),H117-E117,"")</f>
        <v>-80</v>
      </c>
      <c r="J117" s="31" t="n">
        <f aca="false">IF(AND(ISNUMBER(E117),E117&gt;0),(H117-E117)/E117,"")</f>
        <v>-0.00687285223367698</v>
      </c>
      <c r="K117" s="24" t="n">
        <f aca="false">IF(ISNUMBER(G117),H117-G117,"")</f>
        <v>-860</v>
      </c>
      <c r="L117" s="31" t="n">
        <f aca="false">IF(AND(ISNUMBER(G117),G117&gt;0),(H117-G117)/G117,"")</f>
        <v>-0.0692431561996779</v>
      </c>
      <c r="M117" s="0" t="str">
        <f aca="false">INDEX('SOC Summary'!$L$3:$L$774,MATCH($A117,'SOC Summary'!$A$3:$A$774,0))</f>
        <v>Elevated</v>
      </c>
      <c r="X117" s="26" t="n">
        <f aca="false">_xlfn.RANK.AVG(D117,$D$5:$D$292,1)</f>
        <v>178.5</v>
      </c>
      <c r="Y117" s="26" t="n">
        <f aca="false">IF(L117="","",_xlfn.RANK.AVG(L117,$L$5:$L$292,1))</f>
        <v>34</v>
      </c>
    </row>
    <row r="118" customFormat="false" ht="15" hidden="false" customHeight="true" outlineLevel="0" collapsed="false">
      <c r="A118" s="0" t="s">
        <v>822</v>
      </c>
      <c r="B118" s="0" t="str">
        <f aca="false">IFERROR(INDEX('BLS OEWS May2025'!$B$3:$B$1396,MATCH($A118,'BLS OEWS May2025'!$A$3:$A$1396,0)),"")</f>
        <v>Atmospheric, Earth, Marine, and Space Sciences Teachers, Postsecondary</v>
      </c>
      <c r="C118" s="0" t="str">
        <f aca="false">INDEX('SOC Summary'!$D$3:$D$774,MATCH($A118,'SOC Summary'!$A$3:$A$774,0))</f>
        <v>Educational instruction</v>
      </c>
      <c r="D118" s="27" t="n">
        <f aca="false">INDEX('SOC Summary'!$H$3:$H$774,MATCH($A118,'SOC Summary'!$A$3:$A$774,0))</f>
        <v>0.48</v>
      </c>
      <c r="E118" s="24" t="n">
        <v>11150</v>
      </c>
      <c r="F118" s="24" t="n">
        <v>11770</v>
      </c>
      <c r="G118" s="24" t="n">
        <v>11480</v>
      </c>
      <c r="H118" s="24" t="n">
        <f aca="false">INDEX('SOC Summary'!$K$3:$K$774,MATCH($A118,'SOC Summary'!$A$3:$A$774,0))</f>
        <v>9900</v>
      </c>
      <c r="I118" s="24" t="n">
        <f aca="false">IF(ISNUMBER(E118),H118-E118,"")</f>
        <v>-1250</v>
      </c>
      <c r="J118" s="31" t="n">
        <f aca="false">IF(AND(ISNUMBER(E118),E118&gt;0),(H118-E118)/E118,"")</f>
        <v>-0.112107623318386</v>
      </c>
      <c r="K118" s="24" t="n">
        <f aca="false">IF(ISNUMBER(G118),H118-G118,"")</f>
        <v>-1580</v>
      </c>
      <c r="L118" s="31" t="n">
        <f aca="false">IF(AND(ISNUMBER(G118),G118&gt;0),(H118-G118)/G118,"")</f>
        <v>-0.137630662020906</v>
      </c>
      <c r="M118" s="0" t="str">
        <f aca="false">INDEX('SOC Summary'!$L$3:$L$774,MATCH($A118,'SOC Summary'!$A$3:$A$774,0))</f>
        <v>Elevated</v>
      </c>
      <c r="X118" s="26" t="n">
        <f aca="false">_xlfn.RANK.AVG(D118,$D$5:$D$292,1)</f>
        <v>178.5</v>
      </c>
      <c r="Y118" s="26" t="n">
        <f aca="false">IF(L118="","",_xlfn.RANK.AVG(L118,$L$5:$L$292,1))</f>
        <v>13</v>
      </c>
    </row>
    <row r="119" customFormat="false" ht="15" hidden="false" customHeight="true" outlineLevel="0" collapsed="false">
      <c r="A119" s="0" t="s">
        <v>508</v>
      </c>
      <c r="B119" s="0" t="str">
        <f aca="false">IFERROR(INDEX('BLS OEWS May2025'!$B$3:$B$1396,MATCH($A119,'BLS OEWS May2025'!$A$3:$A$1396,0)),"")</f>
        <v>Industrial Engineers</v>
      </c>
      <c r="C119" s="0" t="str">
        <f aca="false">INDEX('SOC Summary'!$D$3:$D$774,MATCH($A119,'SOC Summary'!$A$3:$A$774,0))</f>
        <v>Engineering</v>
      </c>
      <c r="D119" s="27" t="n">
        <f aca="false">INDEX('SOC Summary'!$H$3:$H$774,MATCH($A119,'SOC Summary'!$A$3:$A$774,0))</f>
        <v>0.475</v>
      </c>
      <c r="E119" s="24" t="n">
        <v>321400</v>
      </c>
      <c r="F119" s="24" t="n">
        <v>332870</v>
      </c>
      <c r="G119" s="24" t="n">
        <v>350230</v>
      </c>
      <c r="H119" s="24" t="n">
        <f aca="false">INDEX('SOC Summary'!$K$3:$K$774,MATCH($A119,'SOC Summary'!$A$3:$A$774,0))</f>
        <v>365740</v>
      </c>
      <c r="I119" s="24" t="n">
        <f aca="false">IF(ISNUMBER(E119),H119-E119,"")</f>
        <v>44340</v>
      </c>
      <c r="J119" s="31" t="n">
        <f aca="false">IF(AND(ISNUMBER(E119),E119&gt;0),(H119-E119)/E119,"")</f>
        <v>0.137958929682638</v>
      </c>
      <c r="K119" s="24" t="n">
        <f aca="false">IF(ISNUMBER(G119),H119-G119,"")</f>
        <v>15510</v>
      </c>
      <c r="L119" s="31" t="n">
        <f aca="false">IF(AND(ISNUMBER(G119),G119&gt;0),(H119-G119)/G119,"")</f>
        <v>0.0442851840219285</v>
      </c>
      <c r="M119" s="0" t="str">
        <f aca="false">INDEX('SOC Summary'!$L$3:$L$774,MATCH($A119,'SOC Summary'!$A$3:$A$774,0))</f>
        <v>Elevated</v>
      </c>
      <c r="X119" s="26" t="n">
        <f aca="false">_xlfn.RANK.AVG(D119,$D$5:$D$292,1)</f>
        <v>174</v>
      </c>
      <c r="Y119" s="26" t="n">
        <f aca="false">IF(L119="","",_xlfn.RANK.AVG(L119,$L$5:$L$292,1))</f>
        <v>212</v>
      </c>
    </row>
    <row r="120" customFormat="false" ht="15" hidden="false" customHeight="true" outlineLevel="0" collapsed="false">
      <c r="A120" s="0" t="s">
        <v>179</v>
      </c>
      <c r="B120" s="0" t="str">
        <f aca="false">IFERROR(INDEX('BLS OEWS May2025'!$B$3:$B$1396,MATCH($A120,'BLS OEWS May2025'!$A$3:$A$1396,0)),"")</f>
        <v>Chief Executives</v>
      </c>
      <c r="C120" s="0" t="str">
        <f aca="false">INDEX('SOC Summary'!$D$3:$D$774,MATCH($A120,'SOC Summary'!$A$3:$A$774,0))</f>
        <v>Management</v>
      </c>
      <c r="D120" s="27" t="n">
        <f aca="false">INDEX('SOC Summary'!$H$3:$H$774,MATCH($A120,'SOC Summary'!$A$3:$A$774,0))</f>
        <v>0.475</v>
      </c>
      <c r="E120" s="24" t="n">
        <v>199240</v>
      </c>
      <c r="F120" s="24" t="n">
        <v>211230</v>
      </c>
      <c r="G120" s="24" t="n">
        <v>211850</v>
      </c>
      <c r="H120" s="24" t="n">
        <f aca="false">INDEX('SOC Summary'!$K$3:$K$774,MATCH($A120,'SOC Summary'!$A$3:$A$774,0))</f>
        <v>204350</v>
      </c>
      <c r="I120" s="24" t="n">
        <f aca="false">IF(ISNUMBER(E120),H120-E120,"")</f>
        <v>5110</v>
      </c>
      <c r="J120" s="31" t="n">
        <f aca="false">IF(AND(ISNUMBER(E120),E120&gt;0),(H120-E120)/E120,"")</f>
        <v>0.0256474603493274</v>
      </c>
      <c r="K120" s="24" t="n">
        <f aca="false">IF(ISNUMBER(G120),H120-G120,"")</f>
        <v>-7500</v>
      </c>
      <c r="L120" s="31" t="n">
        <f aca="false">IF(AND(ISNUMBER(G120),G120&gt;0),(H120-G120)/G120,"")</f>
        <v>-0.0354024073637007</v>
      </c>
      <c r="M120" s="0" t="str">
        <f aca="false">INDEX('SOC Summary'!$L$3:$L$774,MATCH($A120,'SOC Summary'!$A$3:$A$774,0))</f>
        <v>Elevated</v>
      </c>
      <c r="X120" s="26" t="n">
        <f aca="false">_xlfn.RANK.AVG(D120,$D$5:$D$292,1)</f>
        <v>172.5</v>
      </c>
      <c r="Y120" s="26" t="n">
        <f aca="false">IF(L120="","",_xlfn.RANK.AVG(L120,$L$5:$L$292,1))</f>
        <v>80</v>
      </c>
    </row>
    <row r="121" customFormat="false" ht="15" hidden="false" customHeight="true" outlineLevel="0" collapsed="false">
      <c r="A121" s="0" t="s">
        <v>587</v>
      </c>
      <c r="B121" s="0" t="str">
        <f aca="false">IFERROR(INDEX('BLS OEWS May2025'!$B$3:$B$1396,MATCH($A121,'BLS OEWS May2025'!$A$3:$A$1396,0)),"")</f>
        <v>Biological Scientists, All Other</v>
      </c>
      <c r="C121" s="0" t="str">
        <f aca="false">INDEX('SOC Summary'!$D$3:$D$774,MATCH($A121,'SOC Summary'!$A$3:$A$774,0))</f>
        <v>Life, physical, and social science</v>
      </c>
      <c r="D121" s="27" t="n">
        <f aca="false">INDEX('SOC Summary'!$H$3:$H$774,MATCH($A121,'SOC Summary'!$A$3:$A$774,0))</f>
        <v>0.475</v>
      </c>
      <c r="E121" s="24" t="n">
        <v>55300</v>
      </c>
      <c r="F121" s="24" t="n">
        <v>61220</v>
      </c>
      <c r="G121" s="24" t="n">
        <v>59710</v>
      </c>
      <c r="H121" s="24" t="n">
        <f aca="false">INDEX('SOC Summary'!$K$3:$K$774,MATCH($A121,'SOC Summary'!$A$3:$A$774,0))</f>
        <v>55850</v>
      </c>
      <c r="I121" s="24" t="n">
        <f aca="false">IF(ISNUMBER(E121),H121-E121,"")</f>
        <v>550</v>
      </c>
      <c r="J121" s="31" t="n">
        <f aca="false">IF(AND(ISNUMBER(E121),E121&gt;0),(H121-E121)/E121,"")</f>
        <v>0.00994575045207957</v>
      </c>
      <c r="K121" s="24" t="n">
        <f aca="false">IF(ISNUMBER(G121),H121-G121,"")</f>
        <v>-3860</v>
      </c>
      <c r="L121" s="31" t="n">
        <f aca="false">IF(AND(ISNUMBER(G121),G121&gt;0),(H121-G121)/G121,"")</f>
        <v>-0.0646457879752135</v>
      </c>
      <c r="M121" s="0" t="str">
        <f aca="false">INDEX('SOC Summary'!$L$3:$L$774,MATCH($A121,'SOC Summary'!$A$3:$A$774,0))</f>
        <v>Elevated</v>
      </c>
      <c r="X121" s="26" t="n">
        <f aca="false">_xlfn.RANK.AVG(D121,$D$5:$D$292,1)</f>
        <v>172.5</v>
      </c>
      <c r="Y121" s="26" t="n">
        <f aca="false">IF(L121="","",_xlfn.RANK.AVG(L121,$L$5:$L$292,1))</f>
        <v>41</v>
      </c>
    </row>
    <row r="122" customFormat="false" ht="15" hidden="false" customHeight="true" outlineLevel="0" collapsed="false">
      <c r="A122" s="0" t="s">
        <v>786</v>
      </c>
      <c r="B122" s="0" t="str">
        <f aca="false">IFERROR(INDEX('BLS OEWS May2025'!$B$3:$B$1396,MATCH($A122,'BLS OEWS May2025'!$A$3:$A$1396,0)),"")</f>
        <v>Paralegals and Legal Assistants</v>
      </c>
      <c r="C122" s="0" t="str">
        <f aca="false">INDEX('SOC Summary'!$D$3:$D$774,MATCH($A122,'SOC Summary'!$A$3:$A$774,0))</f>
        <v>Legal</v>
      </c>
      <c r="D122" s="27" t="n">
        <f aca="false">INDEX('SOC Summary'!$H$3:$H$774,MATCH($A122,'SOC Summary'!$A$3:$A$774,0))</f>
        <v>0.47</v>
      </c>
      <c r="E122" s="24" t="n">
        <v>345240</v>
      </c>
      <c r="F122" s="24" t="n">
        <v>354890</v>
      </c>
      <c r="G122" s="24" t="n">
        <v>367220</v>
      </c>
      <c r="H122" s="24" t="n">
        <f aca="false">INDEX('SOC Summary'!$K$3:$K$774,MATCH($A122,'SOC Summary'!$A$3:$A$774,0))</f>
        <v>392880</v>
      </c>
      <c r="I122" s="24" t="n">
        <f aca="false">IF(ISNUMBER(E122),H122-E122,"")</f>
        <v>47640</v>
      </c>
      <c r="J122" s="31" t="n">
        <f aca="false">IF(AND(ISNUMBER(E122),E122&gt;0),(H122-E122)/E122,"")</f>
        <v>0.137990962808481</v>
      </c>
      <c r="K122" s="24" t="n">
        <f aca="false">IF(ISNUMBER(G122),H122-G122,"")</f>
        <v>25660</v>
      </c>
      <c r="L122" s="31" t="n">
        <f aca="false">IF(AND(ISNUMBER(G122),G122&gt;0),(H122-G122)/G122,"")</f>
        <v>0.0698763683895213</v>
      </c>
      <c r="M122" s="0" t="str">
        <f aca="false">INDEX('SOC Summary'!$L$3:$L$774,MATCH($A122,'SOC Summary'!$A$3:$A$774,0))</f>
        <v>Elevated</v>
      </c>
      <c r="X122" s="26" t="n">
        <f aca="false">_xlfn.RANK.AVG(D122,$D$5:$D$292,1)</f>
        <v>167.5</v>
      </c>
      <c r="Y122" s="26" t="n">
        <f aca="false">IF(L122="","",_xlfn.RANK.AVG(L122,$L$5:$L$292,1))</f>
        <v>247</v>
      </c>
    </row>
    <row r="123" customFormat="false" ht="15" hidden="false" customHeight="true" outlineLevel="0" collapsed="false">
      <c r="A123" s="0" t="s">
        <v>420</v>
      </c>
      <c r="B123" s="0" t="str">
        <f aca="false">IFERROR(INDEX('BLS OEWS May2025'!$B$3:$B$1396,MATCH($A123,'BLS OEWS May2025'!$A$3:$A$1396,0)),"")</f>
        <v>Network and Computer Systems Administrators</v>
      </c>
      <c r="C123" s="0" t="str">
        <f aca="false">INDEX('SOC Summary'!$D$3:$D$774,MATCH($A123,'SOC Summary'!$A$3:$A$774,0))</f>
        <v>Computer and math</v>
      </c>
      <c r="D123" s="27" t="n">
        <f aca="false">INDEX('SOC Summary'!$H$3:$H$774,MATCH($A123,'SOC Summary'!$A$3:$A$774,0))</f>
        <v>0.47</v>
      </c>
      <c r="E123" s="24" t="n">
        <v>325930</v>
      </c>
      <c r="F123" s="24" t="n">
        <v>323020</v>
      </c>
      <c r="G123" s="24" t="n">
        <v>318570</v>
      </c>
      <c r="H123" s="24" t="n">
        <f aca="false">INDEX('SOC Summary'!$K$3:$K$774,MATCH($A123,'SOC Summary'!$A$3:$A$774,0))</f>
        <v>314340</v>
      </c>
      <c r="I123" s="24" t="n">
        <f aca="false">IF(ISNUMBER(E123),H123-E123,"")</f>
        <v>-11590</v>
      </c>
      <c r="J123" s="31" t="n">
        <f aca="false">IF(AND(ISNUMBER(E123),E123&gt;0),(H123-E123)/E123,"")</f>
        <v>-0.0355597827754426</v>
      </c>
      <c r="K123" s="24" t="n">
        <f aca="false">IF(ISNUMBER(G123),H123-G123,"")</f>
        <v>-4230</v>
      </c>
      <c r="L123" s="31" t="n">
        <f aca="false">IF(AND(ISNUMBER(G123),G123&gt;0),(H123-G123)/G123,"")</f>
        <v>-0.0132780864488182</v>
      </c>
      <c r="M123" s="0" t="str">
        <f aca="false">INDEX('SOC Summary'!$L$3:$L$774,MATCH($A123,'SOC Summary'!$A$3:$A$774,0))</f>
        <v>Elevated</v>
      </c>
      <c r="X123" s="26" t="n">
        <f aca="false">_xlfn.RANK.AVG(D123,$D$5:$D$292,1)</f>
        <v>167.5</v>
      </c>
      <c r="Y123" s="26" t="n">
        <f aca="false">IF(L123="","",_xlfn.RANK.AVG(L123,$L$5:$L$292,1))</f>
        <v>114</v>
      </c>
    </row>
    <row r="124" customFormat="false" ht="15" hidden="false" customHeight="true" outlineLevel="0" collapsed="false">
      <c r="A124" s="0" t="s">
        <v>888</v>
      </c>
      <c r="B124" s="0" t="str">
        <f aca="false">IFERROR(INDEX('BLS OEWS May2025'!$B$3:$B$1396,MATCH($A124,'BLS OEWS May2025'!$A$3:$A$1396,0)),"")</f>
        <v>Career/Technical Education Teachers, Postsecondary</v>
      </c>
      <c r="C124" s="0" t="str">
        <f aca="false">INDEX('SOC Summary'!$D$3:$D$774,MATCH($A124,'SOC Summary'!$A$3:$A$774,0))</f>
        <v>Educational instruction</v>
      </c>
      <c r="D124" s="27" t="n">
        <f aca="false">INDEX('SOC Summary'!$H$3:$H$774,MATCH($A124,'SOC Summary'!$A$3:$A$774,0))</f>
        <v>0.47</v>
      </c>
      <c r="E124" s="24" t="n">
        <v>103100</v>
      </c>
      <c r="F124" s="24" t="n">
        <v>111180</v>
      </c>
      <c r="G124" s="24" t="n">
        <v>111150</v>
      </c>
      <c r="H124" s="24" t="n">
        <f aca="false">INDEX('SOC Summary'!$K$3:$K$774,MATCH($A124,'SOC Summary'!$A$3:$A$774,0))</f>
        <v>114110</v>
      </c>
      <c r="I124" s="24" t="n">
        <f aca="false">IF(ISNUMBER(E124),H124-E124,"")</f>
        <v>11010</v>
      </c>
      <c r="J124" s="31" t="n">
        <f aca="false">IF(AND(ISNUMBER(E124),E124&gt;0),(H124-E124)/E124,"")</f>
        <v>0.106789524733269</v>
      </c>
      <c r="K124" s="24" t="n">
        <f aca="false">IF(ISNUMBER(G124),H124-G124,"")</f>
        <v>2960</v>
      </c>
      <c r="L124" s="31" t="n">
        <f aca="false">IF(AND(ISNUMBER(G124),G124&gt;0),(H124-G124)/G124,"")</f>
        <v>0.0266306792622582</v>
      </c>
      <c r="M124" s="0" t="str">
        <f aca="false">INDEX('SOC Summary'!$L$3:$L$774,MATCH($A124,'SOC Summary'!$A$3:$A$774,0))</f>
        <v>Elevated</v>
      </c>
      <c r="X124" s="26" t="n">
        <f aca="false">_xlfn.RANK.AVG(D124,$D$5:$D$292,1)</f>
        <v>167.5</v>
      </c>
      <c r="Y124" s="26" t="n">
        <f aca="false">IF(L124="","",_xlfn.RANK.AVG(L124,$L$5:$L$292,1))</f>
        <v>182</v>
      </c>
    </row>
    <row r="125" customFormat="false" ht="15" hidden="false" customHeight="true" outlineLevel="0" collapsed="false">
      <c r="A125" s="0" t="s">
        <v>1800</v>
      </c>
      <c r="B125" s="0" t="str">
        <f aca="false">IFERROR(INDEX('BLS OEWS May2025'!$B$3:$B$1396,MATCH($A125,'BLS OEWS May2025'!$A$3:$A$1396,0)),"")</f>
        <v>Public Safety Telecommunicators</v>
      </c>
      <c r="C125" s="0" t="str">
        <f aca="false">INDEX('SOC Summary'!$D$3:$D$774,MATCH($A125,'SOC Summary'!$A$3:$A$774,0))</f>
        <v>Office support</v>
      </c>
      <c r="D125" s="27" t="n">
        <f aca="false">INDEX('SOC Summary'!$H$3:$H$774,MATCH($A125,'SOC Summary'!$A$3:$A$774,0))</f>
        <v>0.47</v>
      </c>
      <c r="E125" s="24" t="n">
        <v>95730</v>
      </c>
      <c r="F125" s="24" t="n">
        <v>97820</v>
      </c>
      <c r="G125" s="24" t="n">
        <v>101140</v>
      </c>
      <c r="H125" s="24" t="n">
        <f aca="false">INDEX('SOC Summary'!$K$3:$K$774,MATCH($A125,'SOC Summary'!$A$3:$A$774,0))</f>
        <v>102500</v>
      </c>
      <c r="I125" s="24" t="n">
        <f aca="false">IF(ISNUMBER(E125),H125-E125,"")</f>
        <v>6770</v>
      </c>
      <c r="J125" s="31" t="n">
        <f aca="false">IF(AND(ISNUMBER(E125),E125&gt;0),(H125-E125)/E125,"")</f>
        <v>0.070719732581218</v>
      </c>
      <c r="K125" s="24" t="n">
        <f aca="false">IF(ISNUMBER(G125),H125-G125,"")</f>
        <v>1360</v>
      </c>
      <c r="L125" s="31" t="n">
        <f aca="false">IF(AND(ISNUMBER(G125),G125&gt;0),(H125-G125)/G125,"")</f>
        <v>0.0134467075341111</v>
      </c>
      <c r="M125" s="0" t="str">
        <f aca="false">INDEX('SOC Summary'!$L$3:$L$774,MATCH($A125,'SOC Summary'!$A$3:$A$774,0))</f>
        <v>Elevated</v>
      </c>
      <c r="X125" s="26" t="n">
        <f aca="false">_xlfn.RANK.AVG(D125,$D$5:$D$292,1)</f>
        <v>167.5</v>
      </c>
      <c r="Y125" s="26" t="n">
        <f aca="false">IF(L125="","",_xlfn.RANK.AVG(L125,$L$5:$L$292,1))</f>
        <v>164</v>
      </c>
    </row>
    <row r="126" customFormat="false" ht="15" hidden="false" customHeight="true" outlineLevel="0" collapsed="false">
      <c r="A126" s="0" t="s">
        <v>226</v>
      </c>
      <c r="B126" s="0" t="str">
        <f aca="false">IFERROR(INDEX('BLS OEWS May2025'!$B$3:$B$1396,MATCH($A126,'BLS OEWS May2025'!$A$3:$A$1396,0)),"")</f>
        <v>Compensation and Benefits Managers</v>
      </c>
      <c r="C126" s="0" t="str">
        <f aca="false">INDEX('SOC Summary'!$D$3:$D$774,MATCH($A126,'SOC Summary'!$A$3:$A$774,0))</f>
        <v>Management</v>
      </c>
      <c r="D126" s="27" t="n">
        <f aca="false">INDEX('SOC Summary'!$H$3:$H$774,MATCH($A126,'SOC Summary'!$A$3:$A$774,0))</f>
        <v>0.47</v>
      </c>
      <c r="E126" s="24" t="n">
        <v>16850</v>
      </c>
      <c r="F126" s="24" t="n">
        <v>18690</v>
      </c>
      <c r="G126" s="24" t="n">
        <v>20070</v>
      </c>
      <c r="H126" s="24" t="n">
        <f aca="false">INDEX('SOC Summary'!$K$3:$K$774,MATCH($A126,'SOC Summary'!$A$3:$A$774,0))</f>
        <v>22940</v>
      </c>
      <c r="I126" s="24" t="n">
        <f aca="false">IF(ISNUMBER(E126),H126-E126,"")</f>
        <v>6090</v>
      </c>
      <c r="J126" s="31" t="n">
        <f aca="false">IF(AND(ISNUMBER(E126),E126&gt;0),(H126-E126)/E126,"")</f>
        <v>0.361424332344214</v>
      </c>
      <c r="K126" s="24" t="n">
        <f aca="false">IF(ISNUMBER(G126),H126-G126,"")</f>
        <v>2870</v>
      </c>
      <c r="L126" s="31" t="n">
        <f aca="false">IF(AND(ISNUMBER(G126),G126&gt;0),(H126-G126)/G126,"")</f>
        <v>0.142999501743896</v>
      </c>
      <c r="M126" s="0" t="str">
        <f aca="false">INDEX('SOC Summary'!$L$3:$L$774,MATCH($A126,'SOC Summary'!$A$3:$A$774,0))</f>
        <v>Elevated</v>
      </c>
      <c r="X126" s="26" t="n">
        <f aca="false">_xlfn.RANK.AVG(D126,$D$5:$D$292,1)</f>
        <v>167.5</v>
      </c>
      <c r="Y126" s="26" t="n">
        <f aca="false">IF(L126="","",_xlfn.RANK.AVG(L126,$L$5:$L$292,1))</f>
        <v>280</v>
      </c>
    </row>
    <row r="127" customFormat="false" ht="15" hidden="false" customHeight="true" outlineLevel="0" collapsed="false">
      <c r="A127" s="0" t="s">
        <v>283</v>
      </c>
      <c r="B127" s="0" t="str">
        <f aca="false">IFERROR(INDEX('BLS OEWS May2025'!$B$3:$B$1396,MATCH($A127,'BLS OEWS May2025'!$A$3:$A$1396,0)),"")</f>
        <v>Emergency Management Directors</v>
      </c>
      <c r="C127" s="0" t="str">
        <f aca="false">INDEX('SOC Summary'!$D$3:$D$774,MATCH($A127,'SOC Summary'!$A$3:$A$774,0))</f>
        <v>Management</v>
      </c>
      <c r="D127" s="27" t="n">
        <f aca="false">INDEX('SOC Summary'!$H$3:$H$774,MATCH($A127,'SOC Summary'!$A$3:$A$774,0))</f>
        <v>0.47</v>
      </c>
      <c r="E127" s="24" t="n">
        <v>11290</v>
      </c>
      <c r="F127" s="24" t="n">
        <v>11910</v>
      </c>
      <c r="G127" s="24" t="n">
        <v>12570</v>
      </c>
      <c r="H127" s="24" t="n">
        <f aca="false">INDEX('SOC Summary'!$K$3:$K$774,MATCH($A127,'SOC Summary'!$A$3:$A$774,0))</f>
        <v>13500</v>
      </c>
      <c r="I127" s="24" t="n">
        <f aca="false">IF(ISNUMBER(E127),H127-E127,"")</f>
        <v>2210</v>
      </c>
      <c r="J127" s="31" t="n">
        <f aca="false">IF(AND(ISNUMBER(E127),E127&gt;0),(H127-E127)/E127,"")</f>
        <v>0.195748449955713</v>
      </c>
      <c r="K127" s="24" t="n">
        <f aca="false">IF(ISNUMBER(G127),H127-G127,"")</f>
        <v>930</v>
      </c>
      <c r="L127" s="31" t="n">
        <f aca="false">IF(AND(ISNUMBER(G127),G127&gt;0),(H127-G127)/G127,"")</f>
        <v>0.0739856801909308</v>
      </c>
      <c r="M127" s="0" t="str">
        <f aca="false">INDEX('SOC Summary'!$L$3:$L$774,MATCH($A127,'SOC Summary'!$A$3:$A$774,0))</f>
        <v>Elevated</v>
      </c>
      <c r="X127" s="26" t="n">
        <f aca="false">_xlfn.RANK.AVG(D127,$D$5:$D$292,1)</f>
        <v>167.5</v>
      </c>
      <c r="Y127" s="26" t="n">
        <f aca="false">IF(L127="","",_xlfn.RANK.AVG(L127,$L$5:$L$292,1))</f>
        <v>252</v>
      </c>
    </row>
    <row r="128" customFormat="false" ht="15" hidden="false" customHeight="true" outlineLevel="0" collapsed="false">
      <c r="A128" s="0" t="s">
        <v>948</v>
      </c>
      <c r="B128" s="0" t="str">
        <f aca="false">IFERROR(INDEX('BLS OEWS May2025'!$B$3:$B$1396,MATCH($A128,'BLS OEWS May2025'!$A$3:$A$1396,0)),"")</f>
        <v>Archivists</v>
      </c>
      <c r="C128" s="0" t="str">
        <f aca="false">INDEX('SOC Summary'!$D$3:$D$774,MATCH($A128,'SOC Summary'!$A$3:$A$774,0))</f>
        <v>Educational instruction</v>
      </c>
      <c r="D128" s="27" t="n">
        <f aca="false">INDEX('SOC Summary'!$H$3:$H$774,MATCH($A128,'SOC Summary'!$A$3:$A$774,0))</f>
        <v>0.47</v>
      </c>
      <c r="E128" s="24" t="n">
        <v>7230</v>
      </c>
      <c r="F128" s="24" t="n">
        <v>7150</v>
      </c>
      <c r="G128" s="24" t="n">
        <v>7050</v>
      </c>
      <c r="H128" s="24" t="n">
        <f aca="false">INDEX('SOC Summary'!$K$3:$K$774,MATCH($A128,'SOC Summary'!$A$3:$A$774,0))</f>
        <v>7970</v>
      </c>
      <c r="I128" s="24" t="n">
        <f aca="false">IF(ISNUMBER(E128),H128-E128,"")</f>
        <v>740</v>
      </c>
      <c r="J128" s="31" t="n">
        <f aca="false">IF(AND(ISNUMBER(E128),E128&gt;0),(H128-E128)/E128,"")</f>
        <v>0.102351313969571</v>
      </c>
      <c r="K128" s="24" t="n">
        <f aca="false">IF(ISNUMBER(G128),H128-G128,"")</f>
        <v>920</v>
      </c>
      <c r="L128" s="31" t="n">
        <f aca="false">IF(AND(ISNUMBER(G128),G128&gt;0),(H128-G128)/G128,"")</f>
        <v>0.130496453900709</v>
      </c>
      <c r="M128" s="0" t="str">
        <f aca="false">INDEX('SOC Summary'!$L$3:$L$774,MATCH($A128,'SOC Summary'!$A$3:$A$774,0))</f>
        <v>Elevated</v>
      </c>
      <c r="X128" s="26" t="n">
        <f aca="false">_xlfn.RANK.AVG(D128,$D$5:$D$292,1)</f>
        <v>167.5</v>
      </c>
      <c r="Y128" s="26" t="n">
        <f aca="false">IF(L128="","",_xlfn.RANK.AVG(L128,$L$5:$L$292,1))</f>
        <v>277</v>
      </c>
    </row>
    <row r="129" customFormat="false" ht="15" hidden="false" customHeight="true" outlineLevel="0" collapsed="false">
      <c r="A129" s="0" t="s">
        <v>808</v>
      </c>
      <c r="B129" s="0" t="str">
        <f aca="false">IFERROR(INDEX('BLS OEWS May2025'!$B$3:$B$1396,MATCH($A129,'BLS OEWS May2025'!$A$3:$A$1396,0)),"")</f>
        <v>Architecture Teachers, Postsecondary</v>
      </c>
      <c r="C129" s="0" t="str">
        <f aca="false">INDEX('SOC Summary'!$D$3:$D$774,MATCH($A129,'SOC Summary'!$A$3:$A$774,0))</f>
        <v>Educational instruction</v>
      </c>
      <c r="D129" s="27" t="n">
        <f aca="false">INDEX('SOC Summary'!$H$3:$H$774,MATCH($A129,'SOC Summary'!$A$3:$A$774,0))</f>
        <v>0.47</v>
      </c>
      <c r="E129" s="24" t="n">
        <v>6420</v>
      </c>
      <c r="F129" s="24" t="n">
        <v>8350</v>
      </c>
      <c r="G129" s="24" t="n">
        <v>9120</v>
      </c>
      <c r="H129" s="24" t="n">
        <f aca="false">INDEX('SOC Summary'!$K$3:$K$774,MATCH($A129,'SOC Summary'!$A$3:$A$774,0))</f>
        <v>7700</v>
      </c>
      <c r="I129" s="24" t="n">
        <f aca="false">IF(ISNUMBER(E129),H129-E129,"")</f>
        <v>1280</v>
      </c>
      <c r="J129" s="31" t="n">
        <f aca="false">IF(AND(ISNUMBER(E129),E129&gt;0),(H129-E129)/E129,"")</f>
        <v>0.199376947040498</v>
      </c>
      <c r="K129" s="24" t="n">
        <f aca="false">IF(ISNUMBER(G129),H129-G129,"")</f>
        <v>-1420</v>
      </c>
      <c r="L129" s="31" t="n">
        <f aca="false">IF(AND(ISNUMBER(G129),G129&gt;0),(H129-G129)/G129,"")</f>
        <v>-0.155701754385965</v>
      </c>
      <c r="M129" s="0" t="str">
        <f aca="false">INDEX('SOC Summary'!$L$3:$L$774,MATCH($A129,'SOC Summary'!$A$3:$A$774,0))</f>
        <v>Elevated</v>
      </c>
      <c r="X129" s="26" t="n">
        <f aca="false">_xlfn.RANK.AVG(D129,$D$5:$D$292,1)</f>
        <v>167.5</v>
      </c>
      <c r="Y129" s="26" t="n">
        <f aca="false">IF(L129="","",_xlfn.RANK.AVG(L129,$L$5:$L$292,1))</f>
        <v>11</v>
      </c>
    </row>
    <row r="130" customFormat="false" ht="15" hidden="false" customHeight="true" outlineLevel="0" collapsed="false">
      <c r="A130" s="0" t="s">
        <v>499</v>
      </c>
      <c r="B130" s="0" t="str">
        <f aca="false">IFERROR(INDEX('BLS OEWS May2025'!$B$3:$B$1396,MATCH($A130,'BLS OEWS May2025'!$A$3:$A$1396,0)),"")</f>
        <v>Electronics Engineers, Except Computer</v>
      </c>
      <c r="C130" s="0" t="str">
        <f aca="false">INDEX('SOC Summary'!$D$3:$D$774,MATCH($A130,'SOC Summary'!$A$3:$A$774,0))</f>
        <v>Engineering</v>
      </c>
      <c r="D130" s="27" t="n">
        <f aca="false">INDEX('SOC Summary'!$H$3:$H$774,MATCH($A130,'SOC Summary'!$A$3:$A$774,0))</f>
        <v>0.465</v>
      </c>
      <c r="E130" s="24" t="n">
        <v>106640</v>
      </c>
      <c r="F130" s="24" t="n">
        <v>96410</v>
      </c>
      <c r="G130" s="24" t="n">
        <v>93940</v>
      </c>
      <c r="H130" s="24" t="n">
        <f aca="false">INDEX('SOC Summary'!$K$3:$K$774,MATCH($A130,'SOC Summary'!$A$3:$A$774,0))</f>
        <v>96900</v>
      </c>
      <c r="I130" s="24" t="n">
        <f aca="false">IF(ISNUMBER(E130),H130-E130,"")</f>
        <v>-9740</v>
      </c>
      <c r="J130" s="31" t="n">
        <f aca="false">IF(AND(ISNUMBER(E130),E130&gt;0),(H130-E130)/E130,"")</f>
        <v>-0.0913353338334584</v>
      </c>
      <c r="K130" s="24" t="n">
        <f aca="false">IF(ISNUMBER(G130),H130-G130,"")</f>
        <v>2960</v>
      </c>
      <c r="L130" s="31" t="n">
        <f aca="false">IF(AND(ISNUMBER(G130),G130&gt;0),(H130-G130)/G130,"")</f>
        <v>0.031509474132425</v>
      </c>
      <c r="M130" s="0" t="str">
        <f aca="false">INDEX('SOC Summary'!$L$3:$L$774,MATCH($A130,'SOC Summary'!$A$3:$A$774,0))</f>
        <v>Elevated</v>
      </c>
      <c r="X130" s="26" t="n">
        <f aca="false">_xlfn.RANK.AVG(D130,$D$5:$D$292,1)</f>
        <v>163</v>
      </c>
      <c r="Y130" s="26" t="n">
        <f aca="false">IF(L130="","",_xlfn.RANK.AVG(L130,$L$5:$L$292,1))</f>
        <v>194</v>
      </c>
    </row>
    <row r="131" customFormat="false" ht="15" hidden="false" customHeight="true" outlineLevel="0" collapsed="false">
      <c r="A131" s="0" t="s">
        <v>599</v>
      </c>
      <c r="B131" s="0" t="str">
        <f aca="false">IFERROR(INDEX('BLS OEWS May2025'!$B$3:$B$1396,MATCH($A131,'BLS OEWS May2025'!$A$3:$A$1396,0)),"")</f>
        <v>Medical Scientists, Except Epidemiologists</v>
      </c>
      <c r="C131" s="0" t="str">
        <f aca="false">INDEX('SOC Summary'!$D$3:$D$774,MATCH($A131,'SOC Summary'!$A$3:$A$774,0))</f>
        <v>Life, physical, and social science</v>
      </c>
      <c r="D131" s="27" t="n">
        <f aca="false">INDEX('SOC Summary'!$H$3:$H$774,MATCH($A131,'SOC Summary'!$A$3:$A$774,0))</f>
        <v>0.46</v>
      </c>
      <c r="E131" s="24" t="n">
        <v>110550</v>
      </c>
      <c r="F131" s="24" t="n">
        <v>136620</v>
      </c>
      <c r="G131" s="24" t="n">
        <v>156300</v>
      </c>
      <c r="H131" s="24" t="n">
        <f aca="false">INDEX('SOC Summary'!$K$3:$K$774,MATCH($A131,'SOC Summary'!$A$3:$A$774,0))</f>
        <v>172340</v>
      </c>
      <c r="I131" s="24" t="n">
        <f aca="false">IF(ISNUMBER(E131),H131-E131,"")</f>
        <v>61790</v>
      </c>
      <c r="J131" s="31" t="n">
        <f aca="false">IF(AND(ISNUMBER(E131),E131&gt;0),(H131-E131)/E131,"")</f>
        <v>0.558932609678878</v>
      </c>
      <c r="K131" s="24" t="n">
        <f aca="false">IF(ISNUMBER(G131),H131-G131,"")</f>
        <v>16040</v>
      </c>
      <c r="L131" s="31" t="n">
        <f aca="false">IF(AND(ISNUMBER(G131),G131&gt;0),(H131-G131)/G131,"")</f>
        <v>0.102623160588612</v>
      </c>
      <c r="M131" s="0" t="str">
        <f aca="false">INDEX('SOC Summary'!$L$3:$L$774,MATCH($A131,'SOC Summary'!$A$3:$A$774,0))</f>
        <v>Elevated</v>
      </c>
      <c r="X131" s="26" t="n">
        <f aca="false">_xlfn.RANK.AVG(D131,$D$5:$D$292,1)</f>
        <v>159</v>
      </c>
      <c r="Y131" s="26" t="n">
        <f aca="false">IF(L131="","",_xlfn.RANK.AVG(L131,$L$5:$L$292,1))</f>
        <v>269</v>
      </c>
    </row>
    <row r="132" customFormat="false" ht="15" hidden="false" customHeight="true" outlineLevel="0" collapsed="false">
      <c r="A132" s="0" t="s">
        <v>1839</v>
      </c>
      <c r="B132" s="0" t="str">
        <f aca="false">IFERROR(INDEX('BLS OEWS May2025'!$B$3:$B$1396,MATCH($A132,'BLS OEWS May2025'!$A$3:$A$1396,0)),"")</f>
        <v>Data Entry Keyers</v>
      </c>
      <c r="C132" s="0" t="str">
        <f aca="false">INDEX('SOC Summary'!$D$3:$D$774,MATCH($A132,'SOC Summary'!$A$3:$A$774,0))</f>
        <v>Office support</v>
      </c>
      <c r="D132" s="27" t="n">
        <f aca="false">INDEX('SOC Summary'!$H$3:$H$774,MATCH($A132,'SOC Summary'!$A$3:$A$774,0))</f>
        <v>0.46</v>
      </c>
      <c r="E132" s="24" t="n">
        <v>157380</v>
      </c>
      <c r="F132" s="24" t="n">
        <v>154230</v>
      </c>
      <c r="G132" s="24" t="n">
        <v>135280</v>
      </c>
      <c r="H132" s="24" t="n">
        <f aca="false">INDEX('SOC Summary'!$K$3:$K$774,MATCH($A132,'SOC Summary'!$A$3:$A$774,0))</f>
        <v>127080</v>
      </c>
      <c r="I132" s="24" t="n">
        <f aca="false">IF(ISNUMBER(E132),H132-E132,"")</f>
        <v>-30300</v>
      </c>
      <c r="J132" s="31" t="n">
        <f aca="false">IF(AND(ISNUMBER(E132),E132&gt;0),(H132-E132)/E132,"")</f>
        <v>-0.192527640106748</v>
      </c>
      <c r="K132" s="24" t="n">
        <f aca="false">IF(ISNUMBER(G132),H132-G132,"")</f>
        <v>-8200</v>
      </c>
      <c r="L132" s="31" t="n">
        <f aca="false">IF(AND(ISNUMBER(G132),G132&gt;0),(H132-G132)/G132,"")</f>
        <v>-0.0606150206978119</v>
      </c>
      <c r="M132" s="0" t="str">
        <f aca="false">INDEX('SOC Summary'!$L$3:$L$774,MATCH($A132,'SOC Summary'!$A$3:$A$774,0))</f>
        <v>Elevated</v>
      </c>
      <c r="X132" s="26" t="n">
        <f aca="false">_xlfn.RANK.AVG(D132,$D$5:$D$292,1)</f>
        <v>159</v>
      </c>
      <c r="Y132" s="26" t="n">
        <f aca="false">IF(L132="","",_xlfn.RANK.AVG(L132,$L$5:$L$292,1))</f>
        <v>44</v>
      </c>
    </row>
    <row r="133" customFormat="false" ht="15" hidden="false" customHeight="true" outlineLevel="0" collapsed="false">
      <c r="A133" s="0" t="s">
        <v>515</v>
      </c>
      <c r="B133" s="0" t="str">
        <f aca="false">IFERROR(INDEX('BLS OEWS May2025'!$B$3:$B$1396,MATCH($A133,'BLS OEWS May2025'!$A$3:$A$1396,0)),"")</f>
        <v>Materials Engineers</v>
      </c>
      <c r="C133" s="0" t="str">
        <f aca="false">INDEX('SOC Summary'!$D$3:$D$774,MATCH($A133,'SOC Summary'!$A$3:$A$774,0))</f>
        <v>Engineering</v>
      </c>
      <c r="D133" s="27" t="n">
        <f aca="false">INDEX('SOC Summary'!$H$3:$H$774,MATCH($A133,'SOC Summary'!$A$3:$A$774,0))</f>
        <v>0.46</v>
      </c>
      <c r="E133" s="24" t="n">
        <v>21510</v>
      </c>
      <c r="F133" s="24" t="n">
        <v>24630</v>
      </c>
      <c r="G133" s="24" t="n">
        <v>22770</v>
      </c>
      <c r="H133" s="24" t="n">
        <f aca="false">INDEX('SOC Summary'!$K$3:$K$774,MATCH($A133,'SOC Summary'!$A$3:$A$774,0))</f>
        <v>22770</v>
      </c>
      <c r="I133" s="24" t="n">
        <f aca="false">IF(ISNUMBER(E133),H133-E133,"")</f>
        <v>1260</v>
      </c>
      <c r="J133" s="31" t="n">
        <f aca="false">IF(AND(ISNUMBER(E133),E133&gt;0),(H133-E133)/E133,"")</f>
        <v>0.0585774058577406</v>
      </c>
      <c r="K133" s="24" t="n">
        <f aca="false">IF(ISNUMBER(G133),H133-G133,"")</f>
        <v>0</v>
      </c>
      <c r="L133" s="31" t="n">
        <f aca="false">IF(AND(ISNUMBER(G133),G133&gt;0),(H133-G133)/G133,"")</f>
        <v>0</v>
      </c>
      <c r="M133" s="0" t="str">
        <f aca="false">INDEX('SOC Summary'!$L$3:$L$774,MATCH($A133,'SOC Summary'!$A$3:$A$774,0))</f>
        <v>Elevated</v>
      </c>
      <c r="X133" s="26" t="n">
        <f aca="false">_xlfn.RANK.AVG(D133,$D$5:$D$292,1)</f>
        <v>159</v>
      </c>
      <c r="Y133" s="26" t="n">
        <f aca="false">IF(L133="","",_xlfn.RANK.AVG(L133,$L$5:$L$292,1))</f>
        <v>138.5</v>
      </c>
    </row>
    <row r="134" customFormat="false" ht="15" hidden="false" customHeight="true" outlineLevel="0" collapsed="false">
      <c r="A134" s="0" t="s">
        <v>506</v>
      </c>
      <c r="B134" s="0" t="str">
        <f aca="false">IFERROR(INDEX('BLS OEWS May2025'!$B$3:$B$1396,MATCH($A134,'BLS OEWS May2025'!$A$3:$A$1396,0)),"")</f>
        <v>Health and Safety Engineers, Except Mining Safety Engineers and Inspectors</v>
      </c>
      <c r="C134" s="0" t="str">
        <f aca="false">INDEX('SOC Summary'!$D$3:$D$774,MATCH($A134,'SOC Summary'!$A$3:$A$774,0))</f>
        <v>Engineering</v>
      </c>
      <c r="D134" s="27" t="n">
        <f aca="false">INDEX('SOC Summary'!$H$3:$H$774,MATCH($A134,'SOC Summary'!$A$3:$A$774,0))</f>
        <v>0.46</v>
      </c>
      <c r="E134" s="24" t="n">
        <v>21520</v>
      </c>
      <c r="F134" s="24" t="n">
        <v>22510</v>
      </c>
      <c r="G134" s="24" t="n">
        <v>23220</v>
      </c>
      <c r="H134" s="24" t="n">
        <f aca="false">INDEX('SOC Summary'!$K$3:$K$774,MATCH($A134,'SOC Summary'!$A$3:$A$774,0))</f>
        <v>21450</v>
      </c>
      <c r="I134" s="24" t="n">
        <f aca="false">IF(ISNUMBER(E134),H134-E134,"")</f>
        <v>-70</v>
      </c>
      <c r="J134" s="31" t="n">
        <f aca="false">IF(AND(ISNUMBER(E134),E134&gt;0),(H134-E134)/E134,"")</f>
        <v>-0.00325278810408922</v>
      </c>
      <c r="K134" s="24" t="n">
        <f aca="false">IF(ISNUMBER(G134),H134-G134,"")</f>
        <v>-1770</v>
      </c>
      <c r="L134" s="31" t="n">
        <f aca="false">IF(AND(ISNUMBER(G134),G134&gt;0),(H134-G134)/G134,"")</f>
        <v>-0.0762273901808786</v>
      </c>
      <c r="M134" s="0" t="str">
        <f aca="false">INDEX('SOC Summary'!$L$3:$L$774,MATCH($A134,'SOC Summary'!$A$3:$A$774,0))</f>
        <v>Elevated</v>
      </c>
      <c r="X134" s="26" t="n">
        <f aca="false">_xlfn.RANK.AVG(D134,$D$5:$D$292,1)</f>
        <v>159</v>
      </c>
      <c r="Y134" s="26" t="n">
        <f aca="false">IF(L134="","",_xlfn.RANK.AVG(L134,$L$5:$L$292,1))</f>
        <v>30</v>
      </c>
    </row>
    <row r="135" customFormat="false" ht="15" hidden="false" customHeight="true" outlineLevel="0" collapsed="false">
      <c r="A135" s="0" t="s">
        <v>274</v>
      </c>
      <c r="B135" s="0" t="str">
        <f aca="false">IFERROR(INDEX('BLS OEWS May2025'!$B$3:$B$1396,MATCH($A135,'BLS OEWS May2025'!$A$3:$A$1396,0)),"")</f>
        <v>Postmasters and Mail Superintendents</v>
      </c>
      <c r="C135" s="0" t="str">
        <f aca="false">INDEX('SOC Summary'!$D$3:$D$774,MATCH($A135,'SOC Summary'!$A$3:$A$774,0))</f>
        <v>Management</v>
      </c>
      <c r="D135" s="27" t="n">
        <f aca="false">INDEX('SOC Summary'!$H$3:$H$774,MATCH($A135,'SOC Summary'!$A$3:$A$774,0))</f>
        <v>0.46</v>
      </c>
      <c r="E135" s="24" t="n">
        <v>13460</v>
      </c>
      <c r="F135" s="24" t="n">
        <v>13810</v>
      </c>
      <c r="G135" s="24" t="n">
        <v>13810</v>
      </c>
      <c r="H135" s="24" t="n">
        <f aca="false">INDEX('SOC Summary'!$K$3:$K$774,MATCH($A135,'SOC Summary'!$A$3:$A$774,0))</f>
        <v>13810</v>
      </c>
      <c r="I135" s="24" t="n">
        <f aca="false">IF(ISNUMBER(E135),H135-E135,"")</f>
        <v>350</v>
      </c>
      <c r="J135" s="31" t="n">
        <f aca="false">IF(AND(ISNUMBER(E135),E135&gt;0),(H135-E135)/E135,"")</f>
        <v>0.0260029717682021</v>
      </c>
      <c r="K135" s="24" t="n">
        <f aca="false">IF(ISNUMBER(G135),H135-G135,"")</f>
        <v>0</v>
      </c>
      <c r="L135" s="31" t="n">
        <f aca="false">IF(AND(ISNUMBER(G135),G135&gt;0),(H135-G135)/G135,"")</f>
        <v>0</v>
      </c>
      <c r="M135" s="0" t="str">
        <f aca="false">INDEX('SOC Summary'!$L$3:$L$774,MATCH($A135,'SOC Summary'!$A$3:$A$774,0))</f>
        <v>Elevated</v>
      </c>
      <c r="X135" s="26" t="n">
        <f aca="false">_xlfn.RANK.AVG(D135,$D$5:$D$292,1)</f>
        <v>159</v>
      </c>
      <c r="Y135" s="26" t="n">
        <f aca="false">IF(L135="","",_xlfn.RANK.AVG(L135,$L$5:$L$292,1))</f>
        <v>138.5</v>
      </c>
    </row>
    <row r="136" customFormat="false" ht="15" hidden="false" customHeight="true" outlineLevel="0" collapsed="false">
      <c r="A136" s="0" t="s">
        <v>826</v>
      </c>
      <c r="B136" s="0" t="str">
        <f aca="false">IFERROR(INDEX('BLS OEWS May2025'!$B$3:$B$1396,MATCH($A136,'BLS OEWS May2025'!$A$3:$A$1396,0)),"")</f>
        <v>Environmental Science Teachers, Postsecondary</v>
      </c>
      <c r="C136" s="0" t="str">
        <f aca="false">INDEX('SOC Summary'!$D$3:$D$774,MATCH($A136,'SOC Summary'!$A$3:$A$774,0))</f>
        <v>Educational instruction</v>
      </c>
      <c r="D136" s="27" t="n">
        <f aca="false">INDEX('SOC Summary'!$H$3:$H$774,MATCH($A136,'SOC Summary'!$A$3:$A$774,0))</f>
        <v>0.46</v>
      </c>
      <c r="E136" s="24" t="n">
        <v>6240</v>
      </c>
      <c r="F136" s="24" t="n">
        <v>7120</v>
      </c>
      <c r="G136" s="24" t="n">
        <v>7130</v>
      </c>
      <c r="H136" s="24" t="n">
        <f aca="false">INDEX('SOC Summary'!$K$3:$K$774,MATCH($A136,'SOC Summary'!$A$3:$A$774,0))</f>
        <v>6690</v>
      </c>
      <c r="I136" s="24" t="n">
        <f aca="false">IF(ISNUMBER(E136),H136-E136,"")</f>
        <v>450</v>
      </c>
      <c r="J136" s="31" t="n">
        <f aca="false">IF(AND(ISNUMBER(E136),E136&gt;0),(H136-E136)/E136,"")</f>
        <v>0.0721153846153846</v>
      </c>
      <c r="K136" s="24" t="n">
        <f aca="false">IF(ISNUMBER(G136),H136-G136,"")</f>
        <v>-440</v>
      </c>
      <c r="L136" s="31" t="n">
        <f aca="false">IF(AND(ISNUMBER(G136),G136&gt;0),(H136-G136)/G136,"")</f>
        <v>-0.061711079943899</v>
      </c>
      <c r="M136" s="0" t="str">
        <f aca="false">INDEX('SOC Summary'!$L$3:$L$774,MATCH($A136,'SOC Summary'!$A$3:$A$774,0))</f>
        <v>Elevated</v>
      </c>
      <c r="X136" s="26" t="n">
        <f aca="false">_xlfn.RANK.AVG(D136,$D$5:$D$292,1)</f>
        <v>159</v>
      </c>
      <c r="Y136" s="26" t="n">
        <f aca="false">IF(L136="","",_xlfn.RANK.AVG(L136,$L$5:$L$292,1))</f>
        <v>43</v>
      </c>
    </row>
    <row r="137" customFormat="false" ht="15" hidden="false" customHeight="true" outlineLevel="0" collapsed="false">
      <c r="A137" s="0" t="s">
        <v>884</v>
      </c>
      <c r="B137" s="0" t="str">
        <f aca="false">IFERROR(INDEX('BLS OEWS May2025'!$B$3:$B$1396,MATCH($A137,'BLS OEWS May2025'!$A$3:$A$1396,0)),"")</f>
        <v>Family and Consumer Sciences Teachers, Postsecondary</v>
      </c>
      <c r="C137" s="0" t="str">
        <f aca="false">INDEX('SOC Summary'!$D$3:$D$774,MATCH($A137,'SOC Summary'!$A$3:$A$774,0))</f>
        <v>Educational instruction</v>
      </c>
      <c r="D137" s="27" t="n">
        <f aca="false">INDEX('SOC Summary'!$H$3:$H$774,MATCH($A137,'SOC Summary'!$A$3:$A$774,0))</f>
        <v>0.46</v>
      </c>
      <c r="E137" s="24" t="n">
        <v>2420</v>
      </c>
      <c r="F137" s="24" t="n">
        <v>2660</v>
      </c>
      <c r="G137" s="24" t="n">
        <v>2630</v>
      </c>
      <c r="H137" s="24" t="n">
        <f aca="false">INDEX('SOC Summary'!$K$3:$K$774,MATCH($A137,'SOC Summary'!$A$3:$A$774,0))</f>
        <v>2770</v>
      </c>
      <c r="I137" s="24" t="n">
        <f aca="false">IF(ISNUMBER(E137),H137-E137,"")</f>
        <v>350</v>
      </c>
      <c r="J137" s="31" t="n">
        <f aca="false">IF(AND(ISNUMBER(E137),E137&gt;0),(H137-E137)/E137,"")</f>
        <v>0.144628099173554</v>
      </c>
      <c r="K137" s="24" t="n">
        <f aca="false">IF(ISNUMBER(G137),H137-G137,"")</f>
        <v>140</v>
      </c>
      <c r="L137" s="31" t="n">
        <f aca="false">IF(AND(ISNUMBER(G137),G137&gt;0),(H137-G137)/G137,"")</f>
        <v>0.0532319391634981</v>
      </c>
      <c r="M137" s="0" t="str">
        <f aca="false">INDEX('SOC Summary'!$L$3:$L$774,MATCH($A137,'SOC Summary'!$A$3:$A$774,0))</f>
        <v>Elevated</v>
      </c>
      <c r="X137" s="26" t="n">
        <f aca="false">_xlfn.RANK.AVG(D137,$D$5:$D$292,1)</f>
        <v>159</v>
      </c>
      <c r="Y137" s="26" t="n">
        <f aca="false">IF(L137="","",_xlfn.RANK.AVG(L137,$L$5:$L$292,1))</f>
        <v>226</v>
      </c>
    </row>
    <row r="138" customFormat="false" ht="15" hidden="false" customHeight="true" outlineLevel="0" collapsed="false">
      <c r="A138" s="0" t="s">
        <v>301</v>
      </c>
      <c r="B138" s="0" t="str">
        <f aca="false">IFERROR(INDEX('BLS OEWS May2025'!$B$3:$B$1396,MATCH($A138,'BLS OEWS May2025'!$A$3:$A$1396,0)),"")</f>
        <v>Buyers and Purchasing Agents</v>
      </c>
      <c r="C138" s="0" t="str">
        <f aca="false">INDEX('SOC Summary'!$D$3:$D$774,MATCH($A138,'SOC Summary'!$A$3:$A$774,0))</f>
        <v>Business and finance</v>
      </c>
      <c r="D138" s="27" t="n">
        <f aca="false">INDEX('SOC Summary'!$H$3:$H$774,MATCH($A138,'SOC Summary'!$A$3:$A$774,0))</f>
        <v>0.453333333333333</v>
      </c>
      <c r="E138" s="24" t="n">
        <v>464880</v>
      </c>
      <c r="F138" s="24" t="n">
        <v>477980</v>
      </c>
      <c r="G138" s="24" t="n">
        <v>486900</v>
      </c>
      <c r="H138" s="24" t="n">
        <f aca="false">INDEX('SOC Summary'!$K$3:$K$774,MATCH($A138,'SOC Summary'!$A$3:$A$774,0))</f>
        <v>491430</v>
      </c>
      <c r="I138" s="24" t="n">
        <f aca="false">IF(ISNUMBER(E138),H138-E138,"")</f>
        <v>26550</v>
      </c>
      <c r="J138" s="31" t="n">
        <f aca="false">IF(AND(ISNUMBER(E138),E138&gt;0),(H138-E138)/E138,"")</f>
        <v>0.0571115126484254</v>
      </c>
      <c r="K138" s="24" t="n">
        <f aca="false">IF(ISNUMBER(G138),H138-G138,"")</f>
        <v>4530</v>
      </c>
      <c r="L138" s="31" t="n">
        <f aca="false">IF(AND(ISNUMBER(G138),G138&gt;0),(H138-G138)/G138,"")</f>
        <v>0.0093037584719655</v>
      </c>
      <c r="M138" s="0" t="str">
        <f aca="false">INDEX('SOC Summary'!$L$3:$L$774,MATCH($A138,'SOC Summary'!$A$3:$A$774,0))</f>
        <v>Elevated</v>
      </c>
      <c r="X138" s="26" t="n">
        <f aca="false">_xlfn.RANK.AVG(D138,$D$5:$D$292,1)</f>
        <v>154.5</v>
      </c>
      <c r="Y138" s="26" t="n">
        <f aca="false">IF(L138="","",_xlfn.RANK.AVG(L138,$L$5:$L$292,1))</f>
        <v>158</v>
      </c>
    </row>
    <row r="139" customFormat="false" ht="15" hidden="false" customHeight="true" outlineLevel="0" collapsed="false">
      <c r="A139" s="0" t="s">
        <v>518</v>
      </c>
      <c r="B139" s="0" t="str">
        <f aca="false">IFERROR(INDEX('BLS OEWS May2025'!$B$3:$B$1396,MATCH($A139,'BLS OEWS May2025'!$A$3:$A$1396,0)),"")</f>
        <v>Mechanical Engineers</v>
      </c>
      <c r="C139" s="0" t="str">
        <f aca="false">INDEX('SOC Summary'!$D$3:$D$774,MATCH($A139,'SOC Summary'!$A$3:$A$774,0))</f>
        <v>Engineering</v>
      </c>
      <c r="D139" s="27" t="n">
        <f aca="false">INDEX('SOC Summary'!$H$3:$H$774,MATCH($A139,'SOC Summary'!$A$3:$A$774,0))</f>
        <v>0.453333333333333</v>
      </c>
      <c r="E139" s="24" t="n">
        <v>277560</v>
      </c>
      <c r="F139" s="24" t="n">
        <v>281290</v>
      </c>
      <c r="G139" s="24" t="n">
        <v>286760</v>
      </c>
      <c r="H139" s="24" t="n">
        <f aca="false">INDEX('SOC Summary'!$K$3:$K$774,MATCH($A139,'SOC Summary'!$A$3:$A$774,0))</f>
        <v>296810</v>
      </c>
      <c r="I139" s="24" t="n">
        <f aca="false">IF(ISNUMBER(E139),H139-E139,"")</f>
        <v>19250</v>
      </c>
      <c r="J139" s="31" t="n">
        <f aca="false">IF(AND(ISNUMBER(E139),E139&gt;0),(H139-E139)/E139,"")</f>
        <v>0.069354373829082</v>
      </c>
      <c r="K139" s="24" t="n">
        <f aca="false">IF(ISNUMBER(G139),H139-G139,"")</f>
        <v>10050</v>
      </c>
      <c r="L139" s="31" t="n">
        <f aca="false">IF(AND(ISNUMBER(G139),G139&gt;0),(H139-G139)/G139,"")</f>
        <v>0.0350467289719626</v>
      </c>
      <c r="M139" s="0" t="str">
        <f aca="false">INDEX('SOC Summary'!$L$3:$L$774,MATCH($A139,'SOC Summary'!$A$3:$A$774,0))</f>
        <v>Elevated</v>
      </c>
      <c r="X139" s="26" t="n">
        <f aca="false">_xlfn.RANK.AVG(D139,$D$5:$D$292,1)</f>
        <v>154.5</v>
      </c>
      <c r="Y139" s="26" t="n">
        <f aca="false">IF(L139="","",_xlfn.RANK.AVG(L139,$L$5:$L$292,1))</f>
        <v>199</v>
      </c>
    </row>
    <row r="140" customFormat="false" ht="15" hidden="false" customHeight="true" outlineLevel="0" collapsed="false">
      <c r="A140" s="0" t="s">
        <v>214</v>
      </c>
      <c r="B140" s="0" t="str">
        <f aca="false">IFERROR(INDEX('BLS OEWS May2025'!$B$3:$B$1396,MATCH($A140,'BLS OEWS May2025'!$A$3:$A$1396,0)),"")</f>
        <v>Financial Managers</v>
      </c>
      <c r="C140" s="0" t="str">
        <f aca="false">INDEX('SOC Summary'!$D$3:$D$774,MATCH($A140,'SOC Summary'!$A$3:$A$774,0))</f>
        <v>Management</v>
      </c>
      <c r="D140" s="27" t="n">
        <f aca="false">INDEX('SOC Summary'!$H$3:$H$774,MATCH($A140,'SOC Summary'!$A$3:$A$774,0))</f>
        <v>0.45</v>
      </c>
      <c r="E140" s="24" t="n">
        <v>740780</v>
      </c>
      <c r="F140" s="24" t="n">
        <v>787340</v>
      </c>
      <c r="G140" s="24" t="n">
        <v>818620</v>
      </c>
      <c r="H140" s="24" t="n">
        <f aca="false">INDEX('SOC Summary'!$K$3:$K$774,MATCH($A140,'SOC Summary'!$A$3:$A$774,0))</f>
        <v>841710</v>
      </c>
      <c r="I140" s="24" t="n">
        <f aca="false">IF(ISNUMBER(E140),H140-E140,"")</f>
        <v>100930</v>
      </c>
      <c r="J140" s="31" t="n">
        <f aca="false">IF(AND(ISNUMBER(E140),E140&gt;0),(H140-E140)/E140,"")</f>
        <v>0.136248278841221</v>
      </c>
      <c r="K140" s="24" t="n">
        <f aca="false">IF(ISNUMBER(G140),H140-G140,"")</f>
        <v>23090</v>
      </c>
      <c r="L140" s="31" t="n">
        <f aca="false">IF(AND(ISNUMBER(G140),G140&gt;0),(H140-G140)/G140,"")</f>
        <v>0.0282060052283111</v>
      </c>
      <c r="M140" s="0" t="str">
        <f aca="false">INDEX('SOC Summary'!$L$3:$L$774,MATCH($A140,'SOC Summary'!$A$3:$A$774,0))</f>
        <v>Elevated</v>
      </c>
      <c r="X140" s="26" t="n">
        <f aca="false">_xlfn.RANK.AVG(D140,$D$5:$D$292,1)</f>
        <v>148</v>
      </c>
      <c r="Y140" s="26" t="n">
        <f aca="false">IF(L140="","",_xlfn.RANK.AVG(L140,$L$5:$L$292,1))</f>
        <v>187</v>
      </c>
    </row>
    <row r="141" customFormat="false" ht="15" hidden="false" customHeight="true" outlineLevel="0" collapsed="false">
      <c r="A141" s="0" t="s">
        <v>770</v>
      </c>
      <c r="B141" s="0" t="str">
        <f aca="false">IFERROR(INDEX('BLS OEWS May2025'!$B$3:$B$1396,MATCH($A141,'BLS OEWS May2025'!$A$3:$A$1396,0)),"")</f>
        <v>Lawyers</v>
      </c>
      <c r="C141" s="0" t="str">
        <f aca="false">INDEX('SOC Summary'!$D$3:$D$774,MATCH($A141,'SOC Summary'!$A$3:$A$774,0))</f>
        <v>Legal</v>
      </c>
      <c r="D141" s="27" t="n">
        <f aca="false">INDEX('SOC Summary'!$H$3:$H$774,MATCH($A141,'SOC Summary'!$A$3:$A$774,0))</f>
        <v>0.45</v>
      </c>
      <c r="E141" s="24" t="n">
        <v>707160</v>
      </c>
      <c r="F141" s="24" t="n">
        <v>731340</v>
      </c>
      <c r="G141" s="24" t="n">
        <v>747750</v>
      </c>
      <c r="H141" s="24" t="n">
        <f aca="false">INDEX('SOC Summary'!$K$3:$K$774,MATCH($A141,'SOC Summary'!$A$3:$A$774,0))</f>
        <v>754500</v>
      </c>
      <c r="I141" s="24" t="n">
        <f aca="false">IF(ISNUMBER(E141),H141-E141,"")</f>
        <v>47340</v>
      </c>
      <c r="J141" s="31" t="n">
        <f aca="false">IF(AND(ISNUMBER(E141),E141&gt;0),(H141-E141)/E141,"")</f>
        <v>0.0669438316646869</v>
      </c>
      <c r="K141" s="24" t="n">
        <f aca="false">IF(ISNUMBER(G141),H141-G141,"")</f>
        <v>6750</v>
      </c>
      <c r="L141" s="31" t="n">
        <f aca="false">IF(AND(ISNUMBER(G141),G141&gt;0),(H141-G141)/G141,"")</f>
        <v>0.00902708124373119</v>
      </c>
      <c r="M141" s="0" t="str">
        <f aca="false">INDEX('SOC Summary'!$L$3:$L$774,MATCH($A141,'SOC Summary'!$A$3:$A$774,0))</f>
        <v>Elevated</v>
      </c>
      <c r="X141" s="26" t="n">
        <f aca="false">_xlfn.RANK.AVG(D141,$D$5:$D$292,1)</f>
        <v>148</v>
      </c>
      <c r="Y141" s="26" t="n">
        <f aca="false">IF(L141="","",_xlfn.RANK.AVG(L141,$L$5:$L$292,1))</f>
        <v>157</v>
      </c>
    </row>
    <row r="142" customFormat="false" ht="15" hidden="false" customHeight="true" outlineLevel="0" collapsed="false">
      <c r="A142" s="0" t="s">
        <v>311</v>
      </c>
      <c r="B142" s="0" t="str">
        <f aca="false">IFERROR(INDEX('BLS OEWS May2025'!$B$3:$B$1396,MATCH($A142,'BLS OEWS May2025'!$A$3:$A$1396,0)),"")</f>
        <v>Compliance Officers</v>
      </c>
      <c r="C142" s="0" t="str">
        <f aca="false">INDEX('SOC Summary'!$D$3:$D$774,MATCH($A142,'SOC Summary'!$A$3:$A$774,0))</f>
        <v>Business and finance</v>
      </c>
      <c r="D142" s="27" t="n">
        <f aca="false">INDEX('SOC Summary'!$H$3:$H$774,MATCH($A142,'SOC Summary'!$A$3:$A$774,0))</f>
        <v>0.45</v>
      </c>
      <c r="E142" s="24" t="n">
        <v>359640</v>
      </c>
      <c r="F142" s="24" t="n">
        <v>383620</v>
      </c>
      <c r="G142" s="24" t="n">
        <v>397770</v>
      </c>
      <c r="H142" s="24" t="n">
        <f aca="false">INDEX('SOC Summary'!$K$3:$K$774,MATCH($A142,'SOC Summary'!$A$3:$A$774,0))</f>
        <v>417070</v>
      </c>
      <c r="I142" s="24" t="n">
        <f aca="false">IF(ISNUMBER(E142),H142-E142,"")</f>
        <v>57430</v>
      </c>
      <c r="J142" s="31" t="n">
        <f aca="false">IF(AND(ISNUMBER(E142),E142&gt;0),(H142-E142)/E142,"")</f>
        <v>0.159687465243021</v>
      </c>
      <c r="K142" s="24" t="n">
        <f aca="false">IF(ISNUMBER(G142),H142-G142,"")</f>
        <v>19300</v>
      </c>
      <c r="L142" s="31" t="n">
        <f aca="false">IF(AND(ISNUMBER(G142),G142&gt;0),(H142-G142)/G142,"")</f>
        <v>0.0485205017975212</v>
      </c>
      <c r="M142" s="0" t="str">
        <f aca="false">INDEX('SOC Summary'!$L$3:$L$774,MATCH($A142,'SOC Summary'!$A$3:$A$774,0))</f>
        <v>Elevated</v>
      </c>
      <c r="X142" s="26" t="n">
        <f aca="false">_xlfn.RANK.AVG(D142,$D$5:$D$292,1)</f>
        <v>148</v>
      </c>
      <c r="Y142" s="26" t="n">
        <f aca="false">IF(L142="","",_xlfn.RANK.AVG(L142,$L$5:$L$292,1))</f>
        <v>217</v>
      </c>
    </row>
    <row r="143" customFormat="false" ht="15" hidden="false" customHeight="true" outlineLevel="0" collapsed="false">
      <c r="A143" s="0" t="s">
        <v>959</v>
      </c>
      <c r="B143" s="0" t="str">
        <f aca="false">IFERROR(INDEX('BLS OEWS May2025'!$B$3:$B$1396,MATCH($A143,'BLS OEWS May2025'!$A$3:$A$1396,0)),"")</f>
        <v>Library Technicians</v>
      </c>
      <c r="C143" s="0" t="str">
        <f aca="false">INDEX('SOC Summary'!$D$3:$D$774,MATCH($A143,'SOC Summary'!$A$3:$A$774,0))</f>
        <v>Educational instruction</v>
      </c>
      <c r="D143" s="27" t="n">
        <f aca="false">INDEX('SOC Summary'!$H$3:$H$774,MATCH($A143,'SOC Summary'!$A$3:$A$774,0))</f>
        <v>0.45</v>
      </c>
      <c r="E143" s="24" t="n">
        <v>73330</v>
      </c>
      <c r="F143" s="24" t="n">
        <v>76670</v>
      </c>
      <c r="G143" s="24" t="n">
        <v>73770</v>
      </c>
      <c r="H143" s="24" t="n">
        <f aca="false">INDEX('SOC Summary'!$K$3:$K$774,MATCH($A143,'SOC Summary'!$A$3:$A$774,0))</f>
        <v>68690</v>
      </c>
      <c r="I143" s="24" t="n">
        <f aca="false">IF(ISNUMBER(E143),H143-E143,"")</f>
        <v>-4640</v>
      </c>
      <c r="J143" s="31" t="n">
        <f aca="false">IF(AND(ISNUMBER(E143),E143&gt;0),(H143-E143)/E143,"")</f>
        <v>-0.0632756034365199</v>
      </c>
      <c r="K143" s="24" t="n">
        <f aca="false">IF(ISNUMBER(G143),H143-G143,"")</f>
        <v>-5080</v>
      </c>
      <c r="L143" s="31" t="n">
        <f aca="false">IF(AND(ISNUMBER(G143),G143&gt;0),(H143-G143)/G143,"")</f>
        <v>-0.0688626813067643</v>
      </c>
      <c r="M143" s="0" t="str">
        <f aca="false">INDEX('SOC Summary'!$L$3:$L$774,MATCH($A143,'SOC Summary'!$A$3:$A$774,0))</f>
        <v>Elevated</v>
      </c>
      <c r="X143" s="26" t="n">
        <f aca="false">_xlfn.RANK.AVG(D143,$D$5:$D$292,1)</f>
        <v>148</v>
      </c>
      <c r="Y143" s="26" t="n">
        <f aca="false">IF(L143="","",_xlfn.RANK.AVG(L143,$L$5:$L$292,1))</f>
        <v>36</v>
      </c>
    </row>
    <row r="144" customFormat="false" ht="15" hidden="false" customHeight="true" outlineLevel="0" collapsed="false">
      <c r="A144" s="0" t="s">
        <v>930</v>
      </c>
      <c r="B144" s="0" t="str">
        <f aca="false">IFERROR(INDEX('BLS OEWS May2025'!$B$3:$B$1396,MATCH($A144,'BLS OEWS May2025'!$A$3:$A$1396,0)),"")</f>
        <v>Adult Basic Education, Adult Secondary Education, and English as a Second Language Instructors</v>
      </c>
      <c r="C144" s="0" t="str">
        <f aca="false">INDEX('SOC Summary'!$D$3:$D$774,MATCH($A144,'SOC Summary'!$A$3:$A$774,0))</f>
        <v>Educational instruction</v>
      </c>
      <c r="D144" s="27" t="n">
        <f aca="false">INDEX('SOC Summary'!$H$3:$H$774,MATCH($A144,'SOC Summary'!$A$3:$A$774,0))</f>
        <v>0.45</v>
      </c>
      <c r="E144" s="24" t="n">
        <v>36490</v>
      </c>
      <c r="F144" s="24" t="n">
        <v>36890</v>
      </c>
      <c r="G144" s="24" t="n">
        <v>36260</v>
      </c>
      <c r="H144" s="24" t="n">
        <f aca="false">INDEX('SOC Summary'!$K$3:$K$774,MATCH($A144,'SOC Summary'!$A$3:$A$774,0))</f>
        <v>37310</v>
      </c>
      <c r="I144" s="24" t="n">
        <f aca="false">IF(ISNUMBER(E144),H144-E144,"")</f>
        <v>820</v>
      </c>
      <c r="J144" s="31" t="n">
        <f aca="false">IF(AND(ISNUMBER(E144),E144&gt;0),(H144-E144)/E144,"")</f>
        <v>0.0224719101123596</v>
      </c>
      <c r="K144" s="24" t="n">
        <f aca="false">IF(ISNUMBER(G144),H144-G144,"")</f>
        <v>1050</v>
      </c>
      <c r="L144" s="31" t="n">
        <f aca="false">IF(AND(ISNUMBER(G144),G144&gt;0),(H144-G144)/G144,"")</f>
        <v>0.028957528957529</v>
      </c>
      <c r="M144" s="0" t="str">
        <f aca="false">INDEX('SOC Summary'!$L$3:$L$774,MATCH($A144,'SOC Summary'!$A$3:$A$774,0))</f>
        <v>Elevated</v>
      </c>
      <c r="X144" s="26" t="n">
        <f aca="false">_xlfn.RANK.AVG(D144,$D$5:$D$292,1)</f>
        <v>148</v>
      </c>
      <c r="Y144" s="26" t="n">
        <f aca="false">IF(L144="","",_xlfn.RANK.AVG(L144,$L$5:$L$292,1))</f>
        <v>190</v>
      </c>
    </row>
    <row r="145" customFormat="false" ht="15" hidden="false" customHeight="true" outlineLevel="0" collapsed="false">
      <c r="A145" s="0" t="s">
        <v>872</v>
      </c>
      <c r="B145" s="0" t="str">
        <f aca="false">IFERROR(INDEX('BLS OEWS May2025'!$B$3:$B$1396,MATCH($A145,'BLS OEWS May2025'!$A$3:$A$1396,0)),"")</f>
        <v>Communications Teachers, Postsecondary</v>
      </c>
      <c r="C145" s="0" t="str">
        <f aca="false">INDEX('SOC Summary'!$D$3:$D$774,MATCH($A145,'SOC Summary'!$A$3:$A$774,0))</f>
        <v>Educational instruction</v>
      </c>
      <c r="D145" s="27" t="n">
        <f aca="false">INDEX('SOC Summary'!$H$3:$H$774,MATCH($A145,'SOC Summary'!$A$3:$A$774,0))</f>
        <v>0.45</v>
      </c>
      <c r="E145" s="24" t="n">
        <v>27350</v>
      </c>
      <c r="F145" s="24" t="n">
        <v>28520</v>
      </c>
      <c r="G145" s="24" t="n">
        <v>29260</v>
      </c>
      <c r="H145" s="24" t="n">
        <f aca="false">INDEX('SOC Summary'!$K$3:$K$774,MATCH($A145,'SOC Summary'!$A$3:$A$774,0))</f>
        <v>29420</v>
      </c>
      <c r="I145" s="24" t="n">
        <f aca="false">IF(ISNUMBER(E145),H145-E145,"")</f>
        <v>2070</v>
      </c>
      <c r="J145" s="31" t="n">
        <f aca="false">IF(AND(ISNUMBER(E145),E145&gt;0),(H145-E145)/E145,"")</f>
        <v>0.0756855575868373</v>
      </c>
      <c r="K145" s="24" t="n">
        <f aca="false">IF(ISNUMBER(G145),H145-G145,"")</f>
        <v>160</v>
      </c>
      <c r="L145" s="31" t="n">
        <f aca="false">IF(AND(ISNUMBER(G145),G145&gt;0),(H145-G145)/G145,"")</f>
        <v>0.00546821599453178</v>
      </c>
      <c r="M145" s="0" t="str">
        <f aca="false">INDEX('SOC Summary'!$L$3:$L$774,MATCH($A145,'SOC Summary'!$A$3:$A$774,0))</f>
        <v>Elevated</v>
      </c>
      <c r="X145" s="26" t="n">
        <f aca="false">_xlfn.RANK.AVG(D145,$D$5:$D$292,1)</f>
        <v>148</v>
      </c>
      <c r="Y145" s="26" t="n">
        <f aca="false">IF(L145="","",_xlfn.RANK.AVG(L145,$L$5:$L$292,1))</f>
        <v>150</v>
      </c>
    </row>
    <row r="146" customFormat="false" ht="15" hidden="false" customHeight="true" outlineLevel="0" collapsed="false">
      <c r="A146" s="0" t="s">
        <v>864</v>
      </c>
      <c r="B146" s="0" t="str">
        <f aca="false">IFERROR(INDEX('BLS OEWS May2025'!$B$3:$B$1396,MATCH($A146,'BLS OEWS May2025'!$A$3:$A$1396,0)),"")</f>
        <v>Law Teachers, Postsecondary</v>
      </c>
      <c r="C146" s="0" t="str">
        <f aca="false">INDEX('SOC Summary'!$D$3:$D$774,MATCH($A146,'SOC Summary'!$A$3:$A$774,0))</f>
        <v>Educational instruction</v>
      </c>
      <c r="D146" s="27" t="n">
        <f aca="false">INDEX('SOC Summary'!$H$3:$H$774,MATCH($A146,'SOC Summary'!$A$3:$A$774,0))</f>
        <v>0.45</v>
      </c>
      <c r="E146" s="24" t="n">
        <v>14830</v>
      </c>
      <c r="F146" s="24" t="n">
        <v>14570</v>
      </c>
      <c r="G146" s="24" t="n">
        <v>22800</v>
      </c>
      <c r="H146" s="24" t="n">
        <f aca="false">INDEX('SOC Summary'!$K$3:$K$774,MATCH($A146,'SOC Summary'!$A$3:$A$774,0))</f>
        <v>20060</v>
      </c>
      <c r="I146" s="24" t="n">
        <f aca="false">IF(ISNUMBER(E146),H146-E146,"")</f>
        <v>5230</v>
      </c>
      <c r="J146" s="31" t="n">
        <f aca="false">IF(AND(ISNUMBER(E146),E146&gt;0),(H146-E146)/E146,"")</f>
        <v>0.352663519892111</v>
      </c>
      <c r="K146" s="24" t="n">
        <f aca="false">IF(ISNUMBER(G146),H146-G146,"")</f>
        <v>-2740</v>
      </c>
      <c r="L146" s="31" t="n">
        <f aca="false">IF(AND(ISNUMBER(G146),G146&gt;0),(H146-G146)/G146,"")</f>
        <v>-0.120175438596491</v>
      </c>
      <c r="M146" s="0" t="str">
        <f aca="false">INDEX('SOC Summary'!$L$3:$L$774,MATCH($A146,'SOC Summary'!$A$3:$A$774,0))</f>
        <v>Elevated</v>
      </c>
      <c r="X146" s="26" t="n">
        <f aca="false">_xlfn.RANK.AVG(D146,$D$5:$D$292,1)</f>
        <v>148</v>
      </c>
      <c r="Y146" s="26" t="n">
        <f aca="false">IF(L146="","",_xlfn.RANK.AVG(L146,$L$5:$L$292,1))</f>
        <v>15</v>
      </c>
    </row>
    <row r="147" customFormat="false" ht="15" hidden="false" customHeight="true" outlineLevel="0" collapsed="false">
      <c r="A147" s="0" t="s">
        <v>824</v>
      </c>
      <c r="B147" s="0" t="str">
        <f aca="false">IFERROR(INDEX('BLS OEWS May2025'!$B$3:$B$1396,MATCH($A147,'BLS OEWS May2025'!$A$3:$A$1396,0)),"")</f>
        <v>Chemistry Teachers, Postsecondary</v>
      </c>
      <c r="C147" s="0" t="str">
        <f aca="false">INDEX('SOC Summary'!$D$3:$D$774,MATCH($A147,'SOC Summary'!$A$3:$A$774,0))</f>
        <v>Educational instruction</v>
      </c>
      <c r="D147" s="27" t="n">
        <f aca="false">INDEX('SOC Summary'!$H$3:$H$774,MATCH($A147,'SOC Summary'!$A$3:$A$774,0))</f>
        <v>0.45</v>
      </c>
      <c r="E147" s="24" t="n">
        <v>20650</v>
      </c>
      <c r="F147" s="24" t="n">
        <v>20210</v>
      </c>
      <c r="G147" s="24" t="n">
        <v>20390</v>
      </c>
      <c r="H147" s="24" t="n">
        <f aca="false">INDEX('SOC Summary'!$K$3:$K$774,MATCH($A147,'SOC Summary'!$A$3:$A$774,0))</f>
        <v>19980</v>
      </c>
      <c r="I147" s="24" t="n">
        <f aca="false">IF(ISNUMBER(E147),H147-E147,"")</f>
        <v>-670</v>
      </c>
      <c r="J147" s="31" t="n">
        <f aca="false">IF(AND(ISNUMBER(E147),E147&gt;0),(H147-E147)/E147,"")</f>
        <v>-0.0324455205811138</v>
      </c>
      <c r="K147" s="24" t="n">
        <f aca="false">IF(ISNUMBER(G147),H147-G147,"")</f>
        <v>-410</v>
      </c>
      <c r="L147" s="31" t="n">
        <f aca="false">IF(AND(ISNUMBER(G147),G147&gt;0),(H147-G147)/G147,"")</f>
        <v>-0.0201078960274644</v>
      </c>
      <c r="M147" s="0" t="str">
        <f aca="false">INDEX('SOC Summary'!$L$3:$L$774,MATCH($A147,'SOC Summary'!$A$3:$A$774,0))</f>
        <v>Elevated</v>
      </c>
      <c r="X147" s="26" t="n">
        <f aca="false">_xlfn.RANK.AVG(D147,$D$5:$D$292,1)</f>
        <v>148</v>
      </c>
      <c r="Y147" s="26" t="n">
        <f aca="false">IF(L147="","",_xlfn.RANK.AVG(L147,$L$5:$L$292,1))</f>
        <v>105</v>
      </c>
    </row>
    <row r="148" customFormat="false" ht="15" hidden="false" customHeight="true" outlineLevel="0" collapsed="false">
      <c r="A148" s="0" t="s">
        <v>876</v>
      </c>
      <c r="B148" s="0" t="str">
        <f aca="false">IFERROR(INDEX('BLS OEWS May2025'!$B$3:$B$1396,MATCH($A148,'BLS OEWS May2025'!$A$3:$A$1396,0)),"")</f>
        <v>Foreign Language and Literature Teachers, Postsecondary</v>
      </c>
      <c r="C148" s="0" t="str">
        <f aca="false">INDEX('SOC Summary'!$D$3:$D$774,MATCH($A148,'SOC Summary'!$A$3:$A$774,0))</f>
        <v>Educational instruction</v>
      </c>
      <c r="D148" s="27" t="n">
        <f aca="false">INDEX('SOC Summary'!$H$3:$H$774,MATCH($A148,'SOC Summary'!$A$3:$A$774,0))</f>
        <v>0.45</v>
      </c>
      <c r="E148" s="24" t="n">
        <v>19520</v>
      </c>
      <c r="F148" s="24" t="n">
        <v>20820</v>
      </c>
      <c r="G148" s="24" t="n">
        <v>21170</v>
      </c>
      <c r="H148" s="24" t="n">
        <f aca="false">INDEX('SOC Summary'!$K$3:$K$774,MATCH($A148,'SOC Summary'!$A$3:$A$774,0))</f>
        <v>19830</v>
      </c>
      <c r="I148" s="24" t="n">
        <f aca="false">IF(ISNUMBER(E148),H148-E148,"")</f>
        <v>310</v>
      </c>
      <c r="J148" s="31" t="n">
        <f aca="false">IF(AND(ISNUMBER(E148),E148&gt;0),(H148-E148)/E148,"")</f>
        <v>0.0158811475409836</v>
      </c>
      <c r="K148" s="24" t="n">
        <f aca="false">IF(ISNUMBER(G148),H148-G148,"")</f>
        <v>-1340</v>
      </c>
      <c r="L148" s="31" t="n">
        <f aca="false">IF(AND(ISNUMBER(G148),G148&gt;0),(H148-G148)/G148,"")</f>
        <v>-0.0632971185640057</v>
      </c>
      <c r="M148" s="0" t="str">
        <f aca="false">INDEX('SOC Summary'!$L$3:$L$774,MATCH($A148,'SOC Summary'!$A$3:$A$774,0))</f>
        <v>Elevated</v>
      </c>
      <c r="X148" s="26" t="n">
        <f aca="false">_xlfn.RANK.AVG(D148,$D$5:$D$292,1)</f>
        <v>148</v>
      </c>
      <c r="Y148" s="26" t="n">
        <f aca="false">IF(L148="","",_xlfn.RANK.AVG(L148,$L$5:$L$292,1))</f>
        <v>42</v>
      </c>
    </row>
    <row r="149" customFormat="false" ht="15" hidden="false" customHeight="true" outlineLevel="0" collapsed="false">
      <c r="A149" s="0" t="s">
        <v>524</v>
      </c>
      <c r="B149" s="0" t="str">
        <f aca="false">IFERROR(INDEX('BLS OEWS May2025'!$B$3:$B$1396,MATCH($A149,'BLS OEWS May2025'!$A$3:$A$1396,0)),"")</f>
        <v>Nuclear Engineers</v>
      </c>
      <c r="C149" s="0" t="str">
        <f aca="false">INDEX('SOC Summary'!$D$3:$D$774,MATCH($A149,'SOC Summary'!$A$3:$A$774,0))</f>
        <v>Engineering</v>
      </c>
      <c r="D149" s="27" t="n">
        <f aca="false">INDEX('SOC Summary'!$H$3:$H$774,MATCH($A149,'SOC Summary'!$A$3:$A$774,0))</f>
        <v>0.45</v>
      </c>
      <c r="E149" s="24" t="n">
        <v>12250</v>
      </c>
      <c r="F149" s="24" t="n">
        <v>12710</v>
      </c>
      <c r="G149" s="24" t="n">
        <v>14740</v>
      </c>
      <c r="H149" s="24" t="n">
        <f aca="false">INDEX('SOC Summary'!$K$3:$K$774,MATCH($A149,'SOC Summary'!$A$3:$A$774,0))</f>
        <v>15280</v>
      </c>
      <c r="I149" s="24" t="n">
        <f aca="false">IF(ISNUMBER(E149),H149-E149,"")</f>
        <v>3030</v>
      </c>
      <c r="J149" s="31" t="n">
        <f aca="false">IF(AND(ISNUMBER(E149),E149&gt;0),(H149-E149)/E149,"")</f>
        <v>0.24734693877551</v>
      </c>
      <c r="K149" s="24" t="n">
        <f aca="false">IF(ISNUMBER(G149),H149-G149,"")</f>
        <v>540</v>
      </c>
      <c r="L149" s="31" t="n">
        <f aca="false">IF(AND(ISNUMBER(G149),G149&gt;0),(H149-G149)/G149,"")</f>
        <v>0.0366350067842605</v>
      </c>
      <c r="M149" s="0" t="str">
        <f aca="false">INDEX('SOC Summary'!$L$3:$L$774,MATCH($A149,'SOC Summary'!$A$3:$A$774,0))</f>
        <v>Elevated</v>
      </c>
      <c r="X149" s="26" t="n">
        <f aca="false">_xlfn.RANK.AVG(D149,$D$5:$D$292,1)</f>
        <v>148</v>
      </c>
      <c r="Y149" s="26" t="n">
        <f aca="false">IF(L149="","",_xlfn.RANK.AVG(L149,$L$5:$L$292,1))</f>
        <v>203</v>
      </c>
    </row>
    <row r="150" customFormat="false" ht="15" hidden="false" customHeight="true" outlineLevel="0" collapsed="false">
      <c r="A150" s="0" t="s">
        <v>964</v>
      </c>
      <c r="B150" s="0" t="str">
        <f aca="false">IFERROR(INDEX('BLS OEWS May2025'!$B$3:$B$1396,MATCH($A150,'BLS OEWS May2025'!$A$3:$A$1396,0)),"")</f>
        <v>Farm and Home Management Educators</v>
      </c>
      <c r="C150" s="0" t="str">
        <f aca="false">INDEX('SOC Summary'!$D$3:$D$774,MATCH($A150,'SOC Summary'!$A$3:$A$774,0))</f>
        <v>Educational instruction</v>
      </c>
      <c r="D150" s="27" t="n">
        <f aca="false">INDEX('SOC Summary'!$H$3:$H$774,MATCH($A150,'SOC Summary'!$A$3:$A$774,0))</f>
        <v>0.45</v>
      </c>
      <c r="E150" s="24" t="n">
        <v>8220</v>
      </c>
      <c r="F150" s="24" t="n">
        <v>8110</v>
      </c>
      <c r="G150" s="24" t="n">
        <v>10260</v>
      </c>
      <c r="H150" s="24" t="n">
        <f aca="false">INDEX('SOC Summary'!$K$3:$K$774,MATCH($A150,'SOC Summary'!$A$3:$A$774,0))</f>
        <v>8220</v>
      </c>
      <c r="I150" s="24" t="n">
        <f aca="false">IF(ISNUMBER(E150),H150-E150,"")</f>
        <v>0</v>
      </c>
      <c r="J150" s="31" t="n">
        <f aca="false">IF(AND(ISNUMBER(E150),E150&gt;0),(H150-E150)/E150,"")</f>
        <v>0</v>
      </c>
      <c r="K150" s="24" t="n">
        <f aca="false">IF(ISNUMBER(G150),H150-G150,"")</f>
        <v>-2040</v>
      </c>
      <c r="L150" s="31" t="n">
        <f aca="false">IF(AND(ISNUMBER(G150),G150&gt;0),(H150-G150)/G150,"")</f>
        <v>-0.198830409356725</v>
      </c>
      <c r="M150" s="0" t="str">
        <f aca="false">INDEX('SOC Summary'!$L$3:$L$774,MATCH($A150,'SOC Summary'!$A$3:$A$774,0))</f>
        <v>Elevated</v>
      </c>
      <c r="X150" s="26" t="n">
        <f aca="false">_xlfn.RANK.AVG(D150,$D$5:$D$292,1)</f>
        <v>148</v>
      </c>
      <c r="Y150" s="26" t="n">
        <f aca="false">IF(L150="","",_xlfn.RANK.AVG(L150,$L$5:$L$292,1))</f>
        <v>8</v>
      </c>
    </row>
    <row r="151" customFormat="false" ht="15" hidden="false" customHeight="true" outlineLevel="0" collapsed="false">
      <c r="A151" s="0" t="s">
        <v>530</v>
      </c>
      <c r="B151" s="0" t="str">
        <f aca="false">IFERROR(INDEX('BLS OEWS May2025'!$B$3:$B$1396,MATCH($A151,'BLS OEWS May2025'!$A$3:$A$1396,0)),"")</f>
        <v>Engineers, All Other</v>
      </c>
      <c r="C151" s="0" t="str">
        <f aca="false">INDEX('SOC Summary'!$D$3:$D$774,MATCH($A151,'SOC Summary'!$A$3:$A$774,0))</f>
        <v>Engineering</v>
      </c>
      <c r="D151" s="27" t="n">
        <f aca="false">INDEX('SOC Summary'!$H$3:$H$774,MATCH($A151,'SOC Summary'!$A$3:$A$774,0))</f>
        <v>0.44625</v>
      </c>
      <c r="E151" s="24" t="n">
        <v>150420</v>
      </c>
      <c r="F151" s="24" t="n">
        <v>150990</v>
      </c>
      <c r="G151" s="24" t="n">
        <v>150750</v>
      </c>
      <c r="H151" s="24" t="n">
        <f aca="false">INDEX('SOC Summary'!$K$3:$K$774,MATCH($A151,'SOC Summary'!$A$3:$A$774,0))</f>
        <v>154070</v>
      </c>
      <c r="I151" s="24" t="n">
        <f aca="false">IF(ISNUMBER(E151),H151-E151,"")</f>
        <v>3650</v>
      </c>
      <c r="J151" s="31" t="n">
        <f aca="false">IF(AND(ISNUMBER(E151),E151&gt;0),(H151-E151)/E151,"")</f>
        <v>0.0242653902406595</v>
      </c>
      <c r="K151" s="24" t="n">
        <f aca="false">IF(ISNUMBER(G151),H151-G151,"")</f>
        <v>3320</v>
      </c>
      <c r="L151" s="31" t="n">
        <f aca="false">IF(AND(ISNUMBER(G151),G151&gt;0),(H151-G151)/G151,"")</f>
        <v>0.0220232172470978</v>
      </c>
      <c r="M151" s="0" t="str">
        <f aca="false">INDEX('SOC Summary'!$L$3:$L$774,MATCH($A151,'SOC Summary'!$A$3:$A$774,0))</f>
        <v>Elevated</v>
      </c>
      <c r="X151" s="26" t="n">
        <f aca="false">_xlfn.RANK.AVG(D151,$D$5:$D$292,1)</f>
        <v>142</v>
      </c>
      <c r="Y151" s="26" t="n">
        <f aca="false">IF(L151="","",_xlfn.RANK.AVG(L151,$L$5:$L$292,1))</f>
        <v>175</v>
      </c>
    </row>
    <row r="152" customFormat="false" ht="15" hidden="false" customHeight="true" outlineLevel="0" collapsed="false">
      <c r="A152" s="0" t="s">
        <v>211</v>
      </c>
      <c r="B152" s="0" t="str">
        <f aca="false">IFERROR(INDEX('BLS OEWS May2025'!$B$3:$B$1396,MATCH($A152,'BLS OEWS May2025'!$A$3:$A$1396,0)),"")</f>
        <v>Computer and Information Systems Managers</v>
      </c>
      <c r="C152" s="0" t="str">
        <f aca="false">INDEX('SOC Summary'!$D$3:$D$774,MATCH($A152,'SOC Summary'!$A$3:$A$774,0))</f>
        <v>Management</v>
      </c>
      <c r="D152" s="27" t="n">
        <f aca="false">INDEX('SOC Summary'!$H$3:$H$774,MATCH($A152,'SOC Summary'!$A$3:$A$774,0))</f>
        <v>0.44</v>
      </c>
      <c r="E152" s="24" t="n">
        <v>533220</v>
      </c>
      <c r="F152" s="24" t="n">
        <v>592600</v>
      </c>
      <c r="G152" s="24" t="n">
        <v>645970</v>
      </c>
      <c r="H152" s="24" t="n">
        <f aca="false">INDEX('SOC Summary'!$K$3:$K$774,MATCH($A152,'SOC Summary'!$A$3:$A$774,0))</f>
        <v>670570</v>
      </c>
      <c r="I152" s="24" t="n">
        <f aca="false">IF(ISNUMBER(E152),H152-E152,"")</f>
        <v>137350</v>
      </c>
      <c r="J152" s="31" t="n">
        <f aca="false">IF(AND(ISNUMBER(E152),E152&gt;0),(H152-E152)/E152,"")</f>
        <v>0.257585987022242</v>
      </c>
      <c r="K152" s="24" t="n">
        <f aca="false">IF(ISNUMBER(G152),H152-G152,"")</f>
        <v>24600</v>
      </c>
      <c r="L152" s="31" t="n">
        <f aca="false">IF(AND(ISNUMBER(G152),G152&gt;0),(H152-G152)/G152,"")</f>
        <v>0.0380822638822236</v>
      </c>
      <c r="M152" s="0" t="str">
        <f aca="false">INDEX('SOC Summary'!$L$3:$L$774,MATCH($A152,'SOC Summary'!$A$3:$A$774,0))</f>
        <v>Elevated</v>
      </c>
      <c r="X152" s="26" t="n">
        <f aca="false">_xlfn.RANK.AVG(D152,$D$5:$D$292,1)</f>
        <v>136</v>
      </c>
      <c r="Y152" s="26" t="n">
        <f aca="false">IF(L152="","",_xlfn.RANK.AVG(L152,$L$5:$L$292,1))</f>
        <v>206</v>
      </c>
    </row>
    <row r="153" customFormat="false" ht="15" hidden="false" customHeight="true" outlineLevel="0" collapsed="false">
      <c r="A153" s="0" t="s">
        <v>366</v>
      </c>
      <c r="B153" s="0" t="str">
        <f aca="false">IFERROR(INDEX('BLS OEWS May2025'!$B$3:$B$1396,MATCH($A153,'BLS OEWS May2025'!$A$3:$A$1396,0)),"")</f>
        <v>Financial and Investment Analysts</v>
      </c>
      <c r="C153" s="0" t="str">
        <f aca="false">INDEX('SOC Summary'!$D$3:$D$774,MATCH($A153,'SOC Summary'!$A$3:$A$774,0))</f>
        <v>Business and finance</v>
      </c>
      <c r="D153" s="27" t="n">
        <f aca="false">INDEX('SOC Summary'!$H$3:$H$774,MATCH($A153,'SOC Summary'!$A$3:$A$774,0))</f>
        <v>0.44</v>
      </c>
      <c r="E153" s="24" t="n">
        <v>291370</v>
      </c>
      <c r="F153" s="24" t="n">
        <v>325220</v>
      </c>
      <c r="G153" s="24" t="n">
        <v>340580</v>
      </c>
      <c r="H153" s="24" t="n">
        <f aca="false">INDEX('SOC Summary'!$K$3:$K$774,MATCH($A153,'SOC Summary'!$A$3:$A$774,0))</f>
        <v>361980</v>
      </c>
      <c r="I153" s="24" t="n">
        <f aca="false">IF(ISNUMBER(E153),H153-E153,"")</f>
        <v>70610</v>
      </c>
      <c r="J153" s="31" t="n">
        <f aca="false">IF(AND(ISNUMBER(E153),E153&gt;0),(H153-E153)/E153,"")</f>
        <v>0.242337920856643</v>
      </c>
      <c r="K153" s="24" t="n">
        <f aca="false">IF(ISNUMBER(G153),H153-G153,"")</f>
        <v>21400</v>
      </c>
      <c r="L153" s="31" t="n">
        <f aca="false">IF(AND(ISNUMBER(G153),G153&gt;0),(H153-G153)/G153,"")</f>
        <v>0.0628339890774561</v>
      </c>
      <c r="M153" s="0" t="str">
        <f aca="false">INDEX('SOC Summary'!$L$3:$L$774,MATCH($A153,'SOC Summary'!$A$3:$A$774,0))</f>
        <v>Elevated</v>
      </c>
      <c r="X153" s="26" t="n">
        <f aca="false">_xlfn.RANK.AVG(D153,$D$5:$D$292,1)</f>
        <v>136</v>
      </c>
      <c r="Y153" s="26" t="n">
        <f aca="false">IF(L153="","",_xlfn.RANK.AVG(L153,$L$5:$L$292,1))</f>
        <v>240</v>
      </c>
    </row>
    <row r="154" customFormat="false" ht="15" hidden="false" customHeight="true" outlineLevel="0" collapsed="false">
      <c r="A154" s="0" t="s">
        <v>253</v>
      </c>
      <c r="B154" s="0" t="str">
        <f aca="false">IFERROR(INDEX('BLS OEWS May2025'!$B$3:$B$1396,MATCH($A154,'BLS OEWS May2025'!$A$3:$A$1396,0)),"")</f>
        <v>Architectural and Engineering Managers</v>
      </c>
      <c r="C154" s="0" t="str">
        <f aca="false">INDEX('SOC Summary'!$D$3:$D$774,MATCH($A154,'SOC Summary'!$A$3:$A$774,0))</f>
        <v>Management</v>
      </c>
      <c r="D154" s="27" t="n">
        <f aca="false">INDEX('SOC Summary'!$H$3:$H$774,MATCH($A154,'SOC Summary'!$A$3:$A$774,0))</f>
        <v>0.44</v>
      </c>
      <c r="E154" s="24" t="n">
        <v>197180</v>
      </c>
      <c r="F154" s="24" t="n">
        <v>207800</v>
      </c>
      <c r="G154" s="24" t="n">
        <v>210340</v>
      </c>
      <c r="H154" s="24" t="n">
        <f aca="false">INDEX('SOC Summary'!$K$3:$K$774,MATCH($A154,'SOC Summary'!$A$3:$A$774,0))</f>
        <v>220260</v>
      </c>
      <c r="I154" s="24" t="n">
        <f aca="false">IF(ISNUMBER(E154),H154-E154,"")</f>
        <v>23080</v>
      </c>
      <c r="J154" s="31" t="n">
        <f aca="false">IF(AND(ISNUMBER(E154),E154&gt;0),(H154-E154)/E154,"")</f>
        <v>0.11705041079217</v>
      </c>
      <c r="K154" s="24" t="n">
        <f aca="false">IF(ISNUMBER(G154),H154-G154,"")</f>
        <v>9920</v>
      </c>
      <c r="L154" s="31" t="n">
        <f aca="false">IF(AND(ISNUMBER(G154),G154&gt;0),(H154-G154)/G154,"")</f>
        <v>0.0471617381382524</v>
      </c>
      <c r="M154" s="0" t="str">
        <f aca="false">INDEX('SOC Summary'!$L$3:$L$774,MATCH($A154,'SOC Summary'!$A$3:$A$774,0))</f>
        <v>Elevated</v>
      </c>
      <c r="X154" s="26" t="n">
        <f aca="false">_xlfn.RANK.AVG(D154,$D$5:$D$292,1)</f>
        <v>136</v>
      </c>
      <c r="Y154" s="26" t="n">
        <f aca="false">IF(L154="","",_xlfn.RANK.AVG(L154,$L$5:$L$292,1))</f>
        <v>215</v>
      </c>
    </row>
    <row r="155" customFormat="false" ht="15" hidden="false" customHeight="true" outlineLevel="0" collapsed="false">
      <c r="A155" s="0" t="s">
        <v>646</v>
      </c>
      <c r="B155" s="0" t="str">
        <f aca="false">IFERROR(INDEX('BLS OEWS May2025'!$B$3:$B$1396,MATCH($A155,'BLS OEWS May2025'!$A$3:$A$1396,0)),"")</f>
        <v>Clinical and Counseling Psychologists</v>
      </c>
      <c r="C155" s="0" t="str">
        <f aca="false">INDEX('SOC Summary'!$D$3:$D$774,MATCH($A155,'SOC Summary'!$A$3:$A$774,0))</f>
        <v>Life, physical, and social science</v>
      </c>
      <c r="D155" s="27" t="n">
        <f aca="false">INDEX('SOC Summary'!$H$3:$H$774,MATCH($A155,'SOC Summary'!$A$3:$A$774,0))</f>
        <v>0.44</v>
      </c>
      <c r="E155" s="24" t="n">
        <v>62880</v>
      </c>
      <c r="F155" s="24" t="n">
        <v>71730</v>
      </c>
      <c r="G155" s="24" t="n">
        <v>72190</v>
      </c>
      <c r="H155" s="24" t="n">
        <f aca="false">INDEX('SOC Summary'!$K$3:$K$774,MATCH($A155,'SOC Summary'!$A$3:$A$774,0))</f>
        <v>75990</v>
      </c>
      <c r="I155" s="24" t="n">
        <f aca="false">IF(ISNUMBER(E155),H155-E155,"")</f>
        <v>13110</v>
      </c>
      <c r="J155" s="31" t="n">
        <f aca="false">IF(AND(ISNUMBER(E155),E155&gt;0),(H155-E155)/E155,"")</f>
        <v>0.208492366412214</v>
      </c>
      <c r="K155" s="24" t="n">
        <f aca="false">IF(ISNUMBER(G155),H155-G155,"")</f>
        <v>3800</v>
      </c>
      <c r="L155" s="31" t="n">
        <f aca="false">IF(AND(ISNUMBER(G155),G155&gt;0),(H155-G155)/G155,"")</f>
        <v>0.0526388696495359</v>
      </c>
      <c r="M155" s="0" t="str">
        <f aca="false">INDEX('SOC Summary'!$L$3:$L$774,MATCH($A155,'SOC Summary'!$A$3:$A$774,0))</f>
        <v>Elevated</v>
      </c>
      <c r="X155" s="26" t="n">
        <f aca="false">_xlfn.RANK.AVG(D155,$D$5:$D$292,1)</f>
        <v>136</v>
      </c>
      <c r="Y155" s="26" t="n">
        <f aca="false">IF(L155="","",_xlfn.RANK.AVG(L155,$L$5:$L$292,1))</f>
        <v>224</v>
      </c>
    </row>
    <row r="156" customFormat="false" ht="15" hidden="false" customHeight="true" outlineLevel="0" collapsed="false">
      <c r="A156" s="0" t="s">
        <v>856</v>
      </c>
      <c r="B156" s="0" t="str">
        <f aca="false">IFERROR(INDEX('BLS OEWS May2025'!$B$3:$B$1396,MATCH($A156,'BLS OEWS May2025'!$A$3:$A$1396,0)),"")</f>
        <v>Education Teachers, Postsecondary</v>
      </c>
      <c r="C156" s="0" t="str">
        <f aca="false">INDEX('SOC Summary'!$D$3:$D$774,MATCH($A156,'SOC Summary'!$A$3:$A$774,0))</f>
        <v>Educational instruction</v>
      </c>
      <c r="D156" s="27" t="n">
        <f aca="false">INDEX('SOC Summary'!$H$3:$H$774,MATCH($A156,'SOC Summary'!$A$3:$A$774,0))</f>
        <v>0.44</v>
      </c>
      <c r="E156" s="24" t="n">
        <v>58280</v>
      </c>
      <c r="F156" s="24" t="n">
        <v>60860</v>
      </c>
      <c r="G156" s="24" t="n">
        <v>59090</v>
      </c>
      <c r="H156" s="24" t="n">
        <f aca="false">INDEX('SOC Summary'!$K$3:$K$774,MATCH($A156,'SOC Summary'!$A$3:$A$774,0))</f>
        <v>60830</v>
      </c>
      <c r="I156" s="24" t="n">
        <f aca="false">IF(ISNUMBER(E156),H156-E156,"")</f>
        <v>2550</v>
      </c>
      <c r="J156" s="31" t="n">
        <f aca="false">IF(AND(ISNUMBER(E156),E156&gt;0),(H156-E156)/E156,"")</f>
        <v>0.0437542896362389</v>
      </c>
      <c r="K156" s="24" t="n">
        <f aca="false">IF(ISNUMBER(G156),H156-G156,"")</f>
        <v>1740</v>
      </c>
      <c r="L156" s="31" t="n">
        <f aca="false">IF(AND(ISNUMBER(G156),G156&gt;0),(H156-G156)/G156,"")</f>
        <v>0.0294466068708749</v>
      </c>
      <c r="M156" s="0" t="str">
        <f aca="false">INDEX('SOC Summary'!$L$3:$L$774,MATCH($A156,'SOC Summary'!$A$3:$A$774,0))</f>
        <v>Elevated</v>
      </c>
      <c r="X156" s="26" t="n">
        <f aca="false">_xlfn.RANK.AVG(D156,$D$5:$D$292,1)</f>
        <v>136</v>
      </c>
      <c r="Y156" s="26" t="n">
        <f aca="false">IF(L156="","",_xlfn.RANK.AVG(L156,$L$5:$L$292,1))</f>
        <v>192</v>
      </c>
    </row>
    <row r="157" customFormat="false" ht="15" hidden="false" customHeight="true" outlineLevel="0" collapsed="false">
      <c r="A157" s="0" t="s">
        <v>657</v>
      </c>
      <c r="B157" s="0" t="str">
        <f aca="false">IFERROR(INDEX('BLS OEWS May2025'!$B$3:$B$1396,MATCH($A157,'BLS OEWS May2025'!$A$3:$A$1396,0)),"")</f>
        <v>Urban and Regional Planners</v>
      </c>
      <c r="C157" s="0" t="str">
        <f aca="false">INDEX('SOC Summary'!$D$3:$D$774,MATCH($A157,'SOC Summary'!$A$3:$A$774,0))</f>
        <v>Life, physical, and social science</v>
      </c>
      <c r="D157" s="27" t="n">
        <f aca="false">INDEX('SOC Summary'!$H$3:$H$774,MATCH($A157,'SOC Summary'!$A$3:$A$774,0))</f>
        <v>0.44</v>
      </c>
      <c r="E157" s="24" t="n">
        <v>39880</v>
      </c>
      <c r="F157" s="24" t="n">
        <v>42690</v>
      </c>
      <c r="G157" s="24" t="n">
        <v>43040</v>
      </c>
      <c r="H157" s="24" t="n">
        <f aca="false">INDEX('SOC Summary'!$K$3:$K$774,MATCH($A157,'SOC Summary'!$A$3:$A$774,0))</f>
        <v>44230</v>
      </c>
      <c r="I157" s="24" t="n">
        <f aca="false">IF(ISNUMBER(E157),H157-E157,"")</f>
        <v>4350</v>
      </c>
      <c r="J157" s="31" t="n">
        <f aca="false">IF(AND(ISNUMBER(E157),E157&gt;0),(H157-E157)/E157,"")</f>
        <v>0.109077231695085</v>
      </c>
      <c r="K157" s="24" t="n">
        <f aca="false">IF(ISNUMBER(G157),H157-G157,"")</f>
        <v>1190</v>
      </c>
      <c r="L157" s="31" t="n">
        <f aca="false">IF(AND(ISNUMBER(G157),G157&gt;0),(H157-G157)/G157,"")</f>
        <v>0.0276486988847584</v>
      </c>
      <c r="M157" s="0" t="str">
        <f aca="false">INDEX('SOC Summary'!$L$3:$L$774,MATCH($A157,'SOC Summary'!$A$3:$A$774,0))</f>
        <v>Elevated</v>
      </c>
      <c r="X157" s="26" t="n">
        <f aca="false">_xlfn.RANK.AVG(D157,$D$5:$D$292,1)</f>
        <v>136</v>
      </c>
      <c r="Y157" s="26" t="n">
        <f aca="false">IF(L157="","",_xlfn.RANK.AVG(L157,$L$5:$L$292,1))</f>
        <v>185</v>
      </c>
    </row>
    <row r="158" customFormat="false" ht="15" hidden="false" customHeight="true" outlineLevel="0" collapsed="false">
      <c r="A158" s="0" t="s">
        <v>802</v>
      </c>
      <c r="B158" s="0" t="str">
        <f aca="false">IFERROR(INDEX('BLS OEWS May2025'!$B$3:$B$1396,MATCH($A158,'BLS OEWS May2025'!$A$3:$A$1396,0)),"")</f>
        <v>Computer Science Teachers, Postsecondary</v>
      </c>
      <c r="C158" s="0" t="str">
        <f aca="false">INDEX('SOC Summary'!$D$3:$D$774,MATCH($A158,'SOC Summary'!$A$3:$A$774,0))</f>
        <v>Educational instruction</v>
      </c>
      <c r="D158" s="27" t="n">
        <f aca="false">INDEX('SOC Summary'!$H$3:$H$774,MATCH($A158,'SOC Summary'!$A$3:$A$774,0))</f>
        <v>0.44</v>
      </c>
      <c r="E158" s="24" t="n">
        <v>33870</v>
      </c>
      <c r="F158" s="24" t="n">
        <v>36150</v>
      </c>
      <c r="G158" s="24" t="n">
        <v>36240</v>
      </c>
      <c r="H158" s="24" t="n">
        <f aca="false">INDEX('SOC Summary'!$K$3:$K$774,MATCH($A158,'SOC Summary'!$A$3:$A$774,0))</f>
        <v>35480</v>
      </c>
      <c r="I158" s="24" t="n">
        <f aca="false">IF(ISNUMBER(E158),H158-E158,"")</f>
        <v>1610</v>
      </c>
      <c r="J158" s="31" t="n">
        <f aca="false">IF(AND(ISNUMBER(E158),E158&gt;0),(H158-E158)/E158,"")</f>
        <v>0.0475346914673753</v>
      </c>
      <c r="K158" s="24" t="n">
        <f aca="false">IF(ISNUMBER(G158),H158-G158,"")</f>
        <v>-760</v>
      </c>
      <c r="L158" s="31" t="n">
        <f aca="false">IF(AND(ISNUMBER(G158),G158&gt;0),(H158-G158)/G158,"")</f>
        <v>-0.0209713024282561</v>
      </c>
      <c r="M158" s="0" t="str">
        <f aca="false">INDEX('SOC Summary'!$L$3:$L$774,MATCH($A158,'SOC Summary'!$A$3:$A$774,0))</f>
        <v>Elevated</v>
      </c>
      <c r="X158" s="26" t="n">
        <f aca="false">_xlfn.RANK.AVG(D158,$D$5:$D$292,1)</f>
        <v>136</v>
      </c>
      <c r="Y158" s="26" t="n">
        <f aca="false">IF(L158="","",_xlfn.RANK.AVG(L158,$L$5:$L$292,1))</f>
        <v>104</v>
      </c>
    </row>
    <row r="159" customFormat="false" ht="15" hidden="false" customHeight="true" outlineLevel="0" collapsed="false">
      <c r="A159" s="0" t="s">
        <v>878</v>
      </c>
      <c r="B159" s="0" t="str">
        <f aca="false">IFERROR(INDEX('BLS OEWS May2025'!$B$3:$B$1396,MATCH($A159,'BLS OEWS May2025'!$A$3:$A$1396,0)),"")</f>
        <v>History Teachers, Postsecondary</v>
      </c>
      <c r="C159" s="0" t="str">
        <f aca="false">INDEX('SOC Summary'!$D$3:$D$774,MATCH($A159,'SOC Summary'!$A$3:$A$774,0))</f>
        <v>Educational instruction</v>
      </c>
      <c r="D159" s="27" t="n">
        <f aca="false">INDEX('SOC Summary'!$H$3:$H$774,MATCH($A159,'SOC Summary'!$A$3:$A$774,0))</f>
        <v>0.44</v>
      </c>
      <c r="E159" s="24" t="n">
        <v>18250</v>
      </c>
      <c r="F159" s="24" t="n">
        <v>20610</v>
      </c>
      <c r="G159" s="24" t="n">
        <v>19860</v>
      </c>
      <c r="H159" s="24" t="n">
        <f aca="false">INDEX('SOC Summary'!$K$3:$K$774,MATCH($A159,'SOC Summary'!$A$3:$A$774,0))</f>
        <v>18790</v>
      </c>
      <c r="I159" s="24" t="n">
        <f aca="false">IF(ISNUMBER(E159),H159-E159,"")</f>
        <v>540</v>
      </c>
      <c r="J159" s="31" t="n">
        <f aca="false">IF(AND(ISNUMBER(E159),E159&gt;0),(H159-E159)/E159,"")</f>
        <v>0.0295890410958904</v>
      </c>
      <c r="K159" s="24" t="n">
        <f aca="false">IF(ISNUMBER(G159),H159-G159,"")</f>
        <v>-1070</v>
      </c>
      <c r="L159" s="31" t="n">
        <f aca="false">IF(AND(ISNUMBER(G159),G159&gt;0),(H159-G159)/G159,"")</f>
        <v>-0.053877139979859</v>
      </c>
      <c r="M159" s="0" t="str">
        <f aca="false">INDEX('SOC Summary'!$L$3:$L$774,MATCH($A159,'SOC Summary'!$A$3:$A$774,0))</f>
        <v>Elevated</v>
      </c>
      <c r="X159" s="26" t="n">
        <f aca="false">_xlfn.RANK.AVG(D159,$D$5:$D$292,1)</f>
        <v>136</v>
      </c>
      <c r="Y159" s="26" t="n">
        <f aca="false">IF(L159="","",_xlfn.RANK.AVG(L159,$L$5:$L$292,1))</f>
        <v>56</v>
      </c>
    </row>
    <row r="160" customFormat="false" ht="15" hidden="false" customHeight="true" outlineLevel="0" collapsed="false">
      <c r="A160" s="0" t="s">
        <v>577</v>
      </c>
      <c r="B160" s="0" t="str">
        <f aca="false">IFERROR(INDEX('BLS OEWS May2025'!$B$3:$B$1396,MATCH($A160,'BLS OEWS May2025'!$A$3:$A$1396,0)),"")</f>
        <v>Soil and Plant Scientists</v>
      </c>
      <c r="C160" s="0" t="str">
        <f aca="false">INDEX('SOC Summary'!$D$3:$D$774,MATCH($A160,'SOC Summary'!$A$3:$A$774,0))</f>
        <v>Life, physical, and social science</v>
      </c>
      <c r="D160" s="27" t="n">
        <f aca="false">INDEX('SOC Summary'!$H$3:$H$774,MATCH($A160,'SOC Summary'!$A$3:$A$774,0))</f>
        <v>0.44</v>
      </c>
      <c r="E160" s="24" t="n">
        <v>16010</v>
      </c>
      <c r="F160" s="24" t="n">
        <v>15800</v>
      </c>
      <c r="G160" s="24" t="n">
        <v>16600</v>
      </c>
      <c r="H160" s="24" t="n">
        <f aca="false">INDEX('SOC Summary'!$K$3:$K$774,MATCH($A160,'SOC Summary'!$A$3:$A$774,0))</f>
        <v>15730</v>
      </c>
      <c r="I160" s="24" t="n">
        <f aca="false">IF(ISNUMBER(E160),H160-E160,"")</f>
        <v>-280</v>
      </c>
      <c r="J160" s="31" t="n">
        <f aca="false">IF(AND(ISNUMBER(E160),E160&gt;0),(H160-E160)/E160,"")</f>
        <v>-0.0174890693316677</v>
      </c>
      <c r="K160" s="24" t="n">
        <f aca="false">IF(ISNUMBER(G160),H160-G160,"")</f>
        <v>-870</v>
      </c>
      <c r="L160" s="31" t="n">
        <f aca="false">IF(AND(ISNUMBER(G160),G160&gt;0),(H160-G160)/G160,"")</f>
        <v>-0.0524096385542169</v>
      </c>
      <c r="M160" s="0" t="str">
        <f aca="false">INDEX('SOC Summary'!$L$3:$L$774,MATCH($A160,'SOC Summary'!$A$3:$A$774,0))</f>
        <v>Elevated</v>
      </c>
      <c r="X160" s="26" t="n">
        <f aca="false">_xlfn.RANK.AVG(D160,$D$5:$D$292,1)</f>
        <v>136</v>
      </c>
      <c r="Y160" s="26" t="n">
        <f aca="false">IF(L160="","",_xlfn.RANK.AVG(L160,$L$5:$L$292,1))</f>
        <v>58</v>
      </c>
    </row>
    <row r="161" customFormat="false" ht="15" hidden="false" customHeight="true" outlineLevel="0" collapsed="false">
      <c r="A161" s="0" t="s">
        <v>832</v>
      </c>
      <c r="B161" s="0" t="str">
        <f aca="false">IFERROR(INDEX('BLS OEWS May2025'!$B$3:$B$1396,MATCH($A161,'BLS OEWS May2025'!$A$3:$A$1396,0)),"")</f>
        <v>Anthropology and Archeology Teachers, Postsecondary</v>
      </c>
      <c r="C161" s="0" t="str">
        <f aca="false">INDEX('SOC Summary'!$D$3:$D$774,MATCH($A161,'SOC Summary'!$A$3:$A$774,0))</f>
        <v>Educational instruction</v>
      </c>
      <c r="D161" s="27" t="n">
        <f aca="false">INDEX('SOC Summary'!$H$3:$H$774,MATCH($A161,'SOC Summary'!$A$3:$A$774,0))</f>
        <v>0.44</v>
      </c>
      <c r="E161" s="24" t="n">
        <v>4930</v>
      </c>
      <c r="F161" s="24" t="n">
        <v>5030</v>
      </c>
      <c r="G161" s="24" t="n">
        <v>5260</v>
      </c>
      <c r="H161" s="24" t="n">
        <f aca="false">INDEX('SOC Summary'!$K$3:$K$774,MATCH($A161,'SOC Summary'!$A$3:$A$774,0))</f>
        <v>5240</v>
      </c>
      <c r="I161" s="24" t="n">
        <f aca="false">IF(ISNUMBER(E161),H161-E161,"")</f>
        <v>310</v>
      </c>
      <c r="J161" s="31" t="n">
        <f aca="false">IF(AND(ISNUMBER(E161),E161&gt;0),(H161-E161)/E161,"")</f>
        <v>0.0628803245436106</v>
      </c>
      <c r="K161" s="24" t="n">
        <f aca="false">IF(ISNUMBER(G161),H161-G161,"")</f>
        <v>-20</v>
      </c>
      <c r="L161" s="31" t="n">
        <f aca="false">IF(AND(ISNUMBER(G161),G161&gt;0),(H161-G161)/G161,"")</f>
        <v>-0.00380228136882129</v>
      </c>
      <c r="M161" s="0" t="str">
        <f aca="false">INDEX('SOC Summary'!$L$3:$L$774,MATCH($A161,'SOC Summary'!$A$3:$A$774,0))</f>
        <v>Elevated</v>
      </c>
      <c r="X161" s="26" t="n">
        <f aca="false">_xlfn.RANK.AVG(D161,$D$5:$D$292,1)</f>
        <v>136</v>
      </c>
      <c r="Y161" s="26" t="n">
        <f aca="false">IF(L161="","",_xlfn.RANK.AVG(L161,$L$5:$L$292,1))</f>
        <v>129</v>
      </c>
    </row>
    <row r="162" customFormat="false" ht="15" hidden="false" customHeight="true" outlineLevel="0" collapsed="false">
      <c r="A162" s="0" t="s">
        <v>690</v>
      </c>
      <c r="B162" s="0" t="str">
        <f aca="false">IFERROR(INDEX('BLS OEWS May2025'!$B$3:$B$1396,MATCH($A162,'BLS OEWS May2025'!$A$3:$A$1396,0)),"")</f>
        <v>Hydrologic Technicians</v>
      </c>
      <c r="C162" s="0" t="str">
        <f aca="false">INDEX('SOC Summary'!$D$3:$D$774,MATCH($A162,'SOC Summary'!$A$3:$A$774,0))</f>
        <v>Life, physical, and social science</v>
      </c>
      <c r="D162" s="27" t="n">
        <f aca="false">INDEX('SOC Summary'!$H$3:$H$774,MATCH($A162,'SOC Summary'!$A$3:$A$774,0))</f>
        <v>0.44</v>
      </c>
      <c r="E162" s="24" t="n">
        <v>2920</v>
      </c>
      <c r="F162" s="24" t="n">
        <v>3000</v>
      </c>
      <c r="G162" s="24" t="n">
        <v>2940</v>
      </c>
      <c r="H162" s="24" t="n">
        <f aca="false">INDEX('SOC Summary'!$K$3:$K$774,MATCH($A162,'SOC Summary'!$A$3:$A$774,0))</f>
        <v>2840</v>
      </c>
      <c r="I162" s="24" t="n">
        <f aca="false">IF(ISNUMBER(E162),H162-E162,"")</f>
        <v>-80</v>
      </c>
      <c r="J162" s="31" t="n">
        <f aca="false">IF(AND(ISNUMBER(E162),E162&gt;0),(H162-E162)/E162,"")</f>
        <v>-0.0273972602739726</v>
      </c>
      <c r="K162" s="24" t="n">
        <f aca="false">IF(ISNUMBER(G162),H162-G162,"")</f>
        <v>-100</v>
      </c>
      <c r="L162" s="31" t="n">
        <f aca="false">IF(AND(ISNUMBER(G162),G162&gt;0),(H162-G162)/G162,"")</f>
        <v>-0.0340136054421769</v>
      </c>
      <c r="M162" s="0" t="str">
        <f aca="false">INDEX('SOC Summary'!$L$3:$L$774,MATCH($A162,'SOC Summary'!$A$3:$A$774,0))</f>
        <v>Elevated</v>
      </c>
      <c r="X162" s="26" t="n">
        <f aca="false">_xlfn.RANK.AVG(D162,$D$5:$D$292,1)</f>
        <v>136</v>
      </c>
      <c r="Y162" s="26" t="n">
        <f aca="false">IF(L162="","",_xlfn.RANK.AVG(L162,$L$5:$L$292,1))</f>
        <v>81</v>
      </c>
    </row>
    <row r="163" customFormat="false" ht="15" hidden="false" customHeight="true" outlineLevel="0" collapsed="false">
      <c r="A163" s="0" t="s">
        <v>229</v>
      </c>
      <c r="B163" s="0" t="str">
        <f aca="false">IFERROR(INDEX('BLS OEWS May2025'!$B$3:$B$1396,MATCH($A163,'BLS OEWS May2025'!$A$3:$A$1396,0)),"")</f>
        <v>Human Resources Managers</v>
      </c>
      <c r="C163" s="0" t="str">
        <f aca="false">INDEX('SOC Summary'!$D$3:$D$774,MATCH($A163,'SOC Summary'!$A$3:$A$774,0))</f>
        <v>Management</v>
      </c>
      <c r="D163" s="27" t="n">
        <f aca="false">INDEX('SOC Summary'!$H$3:$H$774,MATCH($A163,'SOC Summary'!$A$3:$A$774,0))</f>
        <v>0.43</v>
      </c>
      <c r="E163" s="24" t="n">
        <v>181360</v>
      </c>
      <c r="F163" s="24" t="n">
        <v>200600</v>
      </c>
      <c r="G163" s="24" t="n">
        <v>215520</v>
      </c>
      <c r="H163" s="24" t="n">
        <f aca="false">INDEX('SOC Summary'!$K$3:$K$774,MATCH($A163,'SOC Summary'!$A$3:$A$774,0))</f>
        <v>220660</v>
      </c>
      <c r="I163" s="24" t="n">
        <f aca="false">IF(ISNUMBER(E163),H163-E163,"")</f>
        <v>39300</v>
      </c>
      <c r="J163" s="31" t="n">
        <f aca="false">IF(AND(ISNUMBER(E163),E163&gt;0),(H163-E163)/E163,"")</f>
        <v>0.216696074106749</v>
      </c>
      <c r="K163" s="24" t="n">
        <f aca="false">IF(ISNUMBER(G163),H163-G163,"")</f>
        <v>5140</v>
      </c>
      <c r="L163" s="31" t="n">
        <f aca="false">IF(AND(ISNUMBER(G163),G163&gt;0),(H163-G163)/G163,"")</f>
        <v>0.0238492947290275</v>
      </c>
      <c r="M163" s="0" t="str">
        <f aca="false">INDEX('SOC Summary'!$L$3:$L$774,MATCH($A163,'SOC Summary'!$A$3:$A$774,0))</f>
        <v>Elevated</v>
      </c>
      <c r="X163" s="26" t="n">
        <f aca="false">_xlfn.RANK.AVG(D163,$D$5:$D$292,1)</f>
        <v>125.5</v>
      </c>
      <c r="Y163" s="26" t="n">
        <f aca="false">IF(L163="","",_xlfn.RANK.AVG(L163,$L$5:$L$292,1))</f>
        <v>179</v>
      </c>
    </row>
    <row r="164" customFormat="false" ht="15" hidden="false" customHeight="true" outlineLevel="0" collapsed="false">
      <c r="A164" s="0" t="s">
        <v>247</v>
      </c>
      <c r="B164" s="0" t="str">
        <f aca="false">IFERROR(INDEX('BLS OEWS May2025'!$B$3:$B$1396,MATCH($A164,'BLS OEWS May2025'!$A$3:$A$1396,0)),"")</f>
        <v>Education Administrators, Postsecondary</v>
      </c>
      <c r="C164" s="0" t="str">
        <f aca="false">INDEX('SOC Summary'!$D$3:$D$774,MATCH($A164,'SOC Summary'!$A$3:$A$774,0))</f>
        <v>Management</v>
      </c>
      <c r="D164" s="27" t="n">
        <f aca="false">INDEX('SOC Summary'!$H$3:$H$774,MATCH($A164,'SOC Summary'!$A$3:$A$774,0))</f>
        <v>0.43</v>
      </c>
      <c r="E164" s="24" t="n">
        <v>167060</v>
      </c>
      <c r="F164" s="24" t="n">
        <v>167270</v>
      </c>
      <c r="G164" s="24" t="n">
        <v>176420</v>
      </c>
      <c r="H164" s="24" t="n">
        <f aca="false">INDEX('SOC Summary'!$K$3:$K$774,MATCH($A164,'SOC Summary'!$A$3:$A$774,0))</f>
        <v>180470</v>
      </c>
      <c r="I164" s="24" t="n">
        <f aca="false">IF(ISNUMBER(E164),H164-E164,"")</f>
        <v>13410</v>
      </c>
      <c r="J164" s="31" t="n">
        <f aca="false">IF(AND(ISNUMBER(E164),E164&gt;0),(H164-E164)/E164,"")</f>
        <v>0.0802705614749192</v>
      </c>
      <c r="K164" s="24" t="n">
        <f aca="false">IF(ISNUMBER(G164),H164-G164,"")</f>
        <v>4050</v>
      </c>
      <c r="L164" s="31" t="n">
        <f aca="false">IF(AND(ISNUMBER(G164),G164&gt;0),(H164-G164)/G164,"")</f>
        <v>0.0229565808865208</v>
      </c>
      <c r="M164" s="0" t="str">
        <f aca="false">INDEX('SOC Summary'!$L$3:$L$774,MATCH($A164,'SOC Summary'!$A$3:$A$774,0))</f>
        <v>Elevated</v>
      </c>
      <c r="X164" s="26" t="n">
        <f aca="false">_xlfn.RANK.AVG(D164,$D$5:$D$292,1)</f>
        <v>125.5</v>
      </c>
      <c r="Y164" s="26" t="n">
        <f aca="false">IF(L164="","",_xlfn.RANK.AVG(L164,$L$5:$L$292,1))</f>
        <v>178</v>
      </c>
    </row>
    <row r="165" customFormat="false" ht="15" hidden="false" customHeight="true" outlineLevel="0" collapsed="false">
      <c r="A165" s="0" t="s">
        <v>970</v>
      </c>
      <c r="B165" s="0" t="str">
        <f aca="false">IFERROR(INDEX('BLS OEWS May2025'!$B$3:$B$1396,MATCH($A165,'BLS OEWS May2025'!$A$3:$A$1396,0)),"")</f>
        <v>Teaching Assistants, Postsecondary</v>
      </c>
      <c r="C165" s="0" t="str">
        <f aca="false">INDEX('SOC Summary'!$D$3:$D$774,MATCH($A165,'SOC Summary'!$A$3:$A$774,0))</f>
        <v>Educational instruction</v>
      </c>
      <c r="D165" s="27" t="n">
        <f aca="false">INDEX('SOC Summary'!$H$3:$H$774,MATCH($A165,'SOC Summary'!$A$3:$A$774,0))</f>
        <v>0.43</v>
      </c>
      <c r="E165" s="24" t="n">
        <v>135160</v>
      </c>
      <c r="F165" s="24" t="n">
        <v>145960</v>
      </c>
      <c r="G165" s="24" t="n">
        <v>155010</v>
      </c>
      <c r="H165" s="24" t="n">
        <f aca="false">INDEX('SOC Summary'!$K$3:$K$774,MATCH($A165,'SOC Summary'!$A$3:$A$774,0))</f>
        <v>164090</v>
      </c>
      <c r="I165" s="24" t="n">
        <f aca="false">IF(ISNUMBER(E165),H165-E165,"")</f>
        <v>28930</v>
      </c>
      <c r="J165" s="31" t="n">
        <f aca="false">IF(AND(ISNUMBER(E165),E165&gt;0),(H165-E165)/E165,"")</f>
        <v>0.214042616158627</v>
      </c>
      <c r="K165" s="24" t="n">
        <f aca="false">IF(ISNUMBER(G165),H165-G165,"")</f>
        <v>9080</v>
      </c>
      <c r="L165" s="31" t="n">
        <f aca="false">IF(AND(ISNUMBER(G165),G165&gt;0),(H165-G165)/G165,"")</f>
        <v>0.0585768660086446</v>
      </c>
      <c r="M165" s="0" t="str">
        <f aca="false">INDEX('SOC Summary'!$L$3:$L$774,MATCH($A165,'SOC Summary'!$A$3:$A$774,0))</f>
        <v>Elevated</v>
      </c>
      <c r="X165" s="26" t="n">
        <f aca="false">_xlfn.RANK.AVG(D165,$D$5:$D$292,1)</f>
        <v>125.5</v>
      </c>
      <c r="Y165" s="26" t="n">
        <f aca="false">IF(L165="","",_xlfn.RANK.AVG(L165,$L$5:$L$292,1))</f>
        <v>235</v>
      </c>
    </row>
    <row r="166" customFormat="false" ht="15" hidden="false" customHeight="true" outlineLevel="0" collapsed="false">
      <c r="A166" s="0" t="s">
        <v>408</v>
      </c>
      <c r="B166" s="0" t="str">
        <f aca="false">IFERROR(INDEX('BLS OEWS May2025'!$B$3:$B$1396,MATCH($A166,'BLS OEWS May2025'!$A$3:$A$1396,0)),"")</f>
        <v>Computer Network Support Specialists</v>
      </c>
      <c r="C166" s="0" t="str">
        <f aca="false">INDEX('SOC Summary'!$D$3:$D$774,MATCH($A166,'SOC Summary'!$A$3:$A$774,0))</f>
        <v>Computer and math</v>
      </c>
      <c r="D166" s="27" t="n">
        <f aca="false">INDEX('SOC Summary'!$H$3:$H$774,MATCH($A166,'SOC Summary'!$A$3:$A$774,0))</f>
        <v>0.43</v>
      </c>
      <c r="E166" s="24" t="n">
        <v>168920</v>
      </c>
      <c r="F166" s="24" t="n">
        <v>158720</v>
      </c>
      <c r="G166" s="24" t="n">
        <v>146450</v>
      </c>
      <c r="H166" s="24" t="n">
        <f aca="false">INDEX('SOC Summary'!$K$3:$K$774,MATCH($A166,'SOC Summary'!$A$3:$A$774,0))</f>
        <v>146190</v>
      </c>
      <c r="I166" s="24" t="n">
        <f aca="false">IF(ISNUMBER(E166),H166-E166,"")</f>
        <v>-22730</v>
      </c>
      <c r="J166" s="31" t="n">
        <f aca="false">IF(AND(ISNUMBER(E166),E166&gt;0),(H166-E166)/E166,"")</f>
        <v>-0.134560738811272</v>
      </c>
      <c r="K166" s="24" t="n">
        <f aca="false">IF(ISNUMBER(G166),H166-G166,"")</f>
        <v>-260</v>
      </c>
      <c r="L166" s="31" t="n">
        <f aca="false">IF(AND(ISNUMBER(G166),G166&gt;0),(H166-G166)/G166,"")</f>
        <v>-0.00177534994878798</v>
      </c>
      <c r="M166" s="0" t="str">
        <f aca="false">INDEX('SOC Summary'!$L$3:$L$774,MATCH($A166,'SOC Summary'!$A$3:$A$774,0))</f>
        <v>Elevated</v>
      </c>
      <c r="X166" s="26" t="n">
        <f aca="false">_xlfn.RANK.AVG(D166,$D$5:$D$292,1)</f>
        <v>125.5</v>
      </c>
      <c r="Y166" s="26" t="n">
        <f aca="false">IF(L166="","",_xlfn.RANK.AVG(L166,$L$5:$L$292,1))</f>
        <v>132</v>
      </c>
    </row>
    <row r="167" customFormat="false" ht="15" hidden="false" customHeight="true" outlineLevel="0" collapsed="false">
      <c r="A167" s="0" t="s">
        <v>265</v>
      </c>
      <c r="B167" s="0" t="str">
        <f aca="false">IFERROR(INDEX('BLS OEWS May2025'!$B$3:$B$1396,MATCH($A167,'BLS OEWS May2025'!$A$3:$A$1396,0)),"")</f>
        <v>Lodging Managers</v>
      </c>
      <c r="C167" s="0" t="str">
        <f aca="false">INDEX('SOC Summary'!$D$3:$D$774,MATCH($A167,'SOC Summary'!$A$3:$A$774,0))</f>
        <v>Management</v>
      </c>
      <c r="D167" s="27" t="n">
        <f aca="false">INDEX('SOC Summary'!$H$3:$H$774,MATCH($A167,'SOC Summary'!$A$3:$A$774,0))</f>
        <v>0.43</v>
      </c>
      <c r="E167" s="24" t="n">
        <v>39870</v>
      </c>
      <c r="F167" s="24" t="n">
        <v>41980</v>
      </c>
      <c r="G167" s="24" t="n">
        <v>41350</v>
      </c>
      <c r="H167" s="24" t="n">
        <f aca="false">INDEX('SOC Summary'!$K$3:$K$774,MATCH($A167,'SOC Summary'!$A$3:$A$774,0))</f>
        <v>42620</v>
      </c>
      <c r="I167" s="24" t="n">
        <f aca="false">IF(ISNUMBER(E167),H167-E167,"")</f>
        <v>2750</v>
      </c>
      <c r="J167" s="31" t="n">
        <f aca="false">IF(AND(ISNUMBER(E167),E167&gt;0),(H167-E167)/E167,"")</f>
        <v>0.0689741660396288</v>
      </c>
      <c r="K167" s="24" t="n">
        <f aca="false">IF(ISNUMBER(G167),H167-G167,"")</f>
        <v>1270</v>
      </c>
      <c r="L167" s="31" t="n">
        <f aca="false">IF(AND(ISNUMBER(G167),G167&gt;0),(H167-G167)/G167,"")</f>
        <v>0.0307134220072551</v>
      </c>
      <c r="M167" s="0" t="str">
        <f aca="false">INDEX('SOC Summary'!$L$3:$L$774,MATCH($A167,'SOC Summary'!$A$3:$A$774,0))</f>
        <v>Elevated</v>
      </c>
      <c r="X167" s="26" t="n">
        <f aca="false">_xlfn.RANK.AVG(D167,$D$5:$D$292,1)</f>
        <v>125.5</v>
      </c>
      <c r="Y167" s="26" t="n">
        <f aca="false">IF(L167="","",_xlfn.RANK.AVG(L167,$L$5:$L$292,1))</f>
        <v>193</v>
      </c>
    </row>
    <row r="168" customFormat="false" ht="15" hidden="false" customHeight="true" outlineLevel="0" collapsed="false">
      <c r="A168" s="0" t="s">
        <v>810</v>
      </c>
      <c r="B168" s="0" t="str">
        <f aca="false">IFERROR(INDEX('BLS OEWS May2025'!$B$3:$B$1396,MATCH($A168,'BLS OEWS May2025'!$A$3:$A$1396,0)),"")</f>
        <v>Engineering Teachers, Postsecondary</v>
      </c>
      <c r="C168" s="0" t="str">
        <f aca="false">INDEX('SOC Summary'!$D$3:$D$774,MATCH($A168,'SOC Summary'!$A$3:$A$774,0))</f>
        <v>Educational instruction</v>
      </c>
      <c r="D168" s="27" t="n">
        <f aca="false">INDEX('SOC Summary'!$H$3:$H$774,MATCH($A168,'SOC Summary'!$A$3:$A$774,0))</f>
        <v>0.43</v>
      </c>
      <c r="E168" s="24" t="n">
        <v>36010</v>
      </c>
      <c r="F168" s="24" t="n">
        <v>38370</v>
      </c>
      <c r="G168" s="24" t="n">
        <v>39910</v>
      </c>
      <c r="H168" s="24" t="n">
        <f aca="false">INDEX('SOC Summary'!$K$3:$K$774,MATCH($A168,'SOC Summary'!$A$3:$A$774,0))</f>
        <v>40270</v>
      </c>
      <c r="I168" s="24" t="n">
        <f aca="false">IF(ISNUMBER(E168),H168-E168,"")</f>
        <v>4260</v>
      </c>
      <c r="J168" s="31" t="n">
        <f aca="false">IF(AND(ISNUMBER(E168),E168&gt;0),(H168-E168)/E168,"")</f>
        <v>0.118300472091086</v>
      </c>
      <c r="K168" s="24" t="n">
        <f aca="false">IF(ISNUMBER(G168),H168-G168,"")</f>
        <v>360</v>
      </c>
      <c r="L168" s="31" t="n">
        <f aca="false">IF(AND(ISNUMBER(G168),G168&gt;0),(H168-G168)/G168,"")</f>
        <v>0.00902029566524681</v>
      </c>
      <c r="M168" s="0" t="str">
        <f aca="false">INDEX('SOC Summary'!$L$3:$L$774,MATCH($A168,'SOC Summary'!$A$3:$A$774,0))</f>
        <v>Elevated</v>
      </c>
      <c r="X168" s="26" t="n">
        <f aca="false">_xlfn.RANK.AVG(D168,$D$5:$D$292,1)</f>
        <v>125.5</v>
      </c>
      <c r="Y168" s="26" t="n">
        <f aca="false">IF(L168="","",_xlfn.RANK.AVG(L168,$L$5:$L$292,1))</f>
        <v>156</v>
      </c>
    </row>
    <row r="169" customFormat="false" ht="15" hidden="false" customHeight="true" outlineLevel="0" collapsed="false">
      <c r="A169" s="0" t="s">
        <v>188</v>
      </c>
      <c r="B169" s="0" t="str">
        <f aca="false">IFERROR(INDEX('BLS OEWS May2025'!$B$3:$B$1396,MATCH($A169,'BLS OEWS May2025'!$A$3:$A$1396,0)),"")</f>
        <v>Advertising and Promotions Managers</v>
      </c>
      <c r="C169" s="0" t="str">
        <f aca="false">INDEX('SOC Summary'!$D$3:$D$774,MATCH($A169,'SOC Summary'!$A$3:$A$774,0))</f>
        <v>Management</v>
      </c>
      <c r="D169" s="27" t="n">
        <f aca="false">INDEX('SOC Summary'!$H$3:$H$774,MATCH($A169,'SOC Summary'!$A$3:$A$774,0))</f>
        <v>0.43</v>
      </c>
      <c r="E169" s="24" t="n">
        <v>22010</v>
      </c>
      <c r="F169" s="24" t="n">
        <v>20630</v>
      </c>
      <c r="G169" s="24" t="n">
        <v>21100</v>
      </c>
      <c r="H169" s="24" t="n">
        <f aca="false">INDEX('SOC Summary'!$K$3:$K$774,MATCH($A169,'SOC Summary'!$A$3:$A$774,0))</f>
        <v>21470</v>
      </c>
      <c r="I169" s="24" t="n">
        <f aca="false">IF(ISNUMBER(E169),H169-E169,"")</f>
        <v>-540</v>
      </c>
      <c r="J169" s="31" t="n">
        <f aca="false">IF(AND(ISNUMBER(E169),E169&gt;0),(H169-E169)/E169,"")</f>
        <v>-0.0245343025897319</v>
      </c>
      <c r="K169" s="24" t="n">
        <f aca="false">IF(ISNUMBER(G169),H169-G169,"")</f>
        <v>370</v>
      </c>
      <c r="L169" s="31" t="n">
        <f aca="false">IF(AND(ISNUMBER(G169),G169&gt;0),(H169-G169)/G169,"")</f>
        <v>0.0175355450236967</v>
      </c>
      <c r="M169" s="0" t="str">
        <f aca="false">INDEX('SOC Summary'!$L$3:$L$774,MATCH($A169,'SOC Summary'!$A$3:$A$774,0))</f>
        <v>Elevated</v>
      </c>
      <c r="X169" s="26" t="n">
        <f aca="false">_xlfn.RANK.AVG(D169,$D$5:$D$292,1)</f>
        <v>125.5</v>
      </c>
      <c r="Y169" s="26" t="n">
        <f aca="false">IF(L169="","",_xlfn.RANK.AVG(L169,$L$5:$L$292,1))</f>
        <v>172</v>
      </c>
    </row>
    <row r="170" customFormat="false" ht="15" hidden="false" customHeight="true" outlineLevel="0" collapsed="false">
      <c r="A170" s="0" t="s">
        <v>776</v>
      </c>
      <c r="B170" s="0" t="str">
        <f aca="false">IFERROR(INDEX('BLS OEWS May2025'!$B$3:$B$1396,MATCH($A170,'BLS OEWS May2025'!$A$3:$A$1396,0)),"")</f>
        <v>Administrative Law Judges, Adjudicators, and Hearing Officers</v>
      </c>
      <c r="C170" s="0" t="str">
        <f aca="false">INDEX('SOC Summary'!$D$3:$D$774,MATCH($A170,'SOC Summary'!$A$3:$A$774,0))</f>
        <v>Legal</v>
      </c>
      <c r="D170" s="27" t="n">
        <f aca="false">INDEX('SOC Summary'!$H$3:$H$774,MATCH($A170,'SOC Summary'!$A$3:$A$774,0))</f>
        <v>0.43</v>
      </c>
      <c r="E170" s="24" t="n">
        <v>12490</v>
      </c>
      <c r="F170" s="24" t="n">
        <v>14670</v>
      </c>
      <c r="G170" s="24" t="n">
        <v>16230</v>
      </c>
      <c r="H170" s="24" t="n">
        <f aca="false">INDEX('SOC Summary'!$K$3:$K$774,MATCH($A170,'SOC Summary'!$A$3:$A$774,0))</f>
        <v>16370</v>
      </c>
      <c r="I170" s="24" t="n">
        <f aca="false">IF(ISNUMBER(E170),H170-E170,"")</f>
        <v>3880</v>
      </c>
      <c r="J170" s="31" t="n">
        <f aca="false">IF(AND(ISNUMBER(E170),E170&gt;0),(H170-E170)/E170,"")</f>
        <v>0.310648518815052</v>
      </c>
      <c r="K170" s="24" t="n">
        <f aca="false">IF(ISNUMBER(G170),H170-G170,"")</f>
        <v>140</v>
      </c>
      <c r="L170" s="31" t="n">
        <f aca="false">IF(AND(ISNUMBER(G170),G170&gt;0),(H170-G170)/G170,"")</f>
        <v>0.00862600123228589</v>
      </c>
      <c r="M170" s="0" t="str">
        <f aca="false">INDEX('SOC Summary'!$L$3:$L$774,MATCH($A170,'SOC Summary'!$A$3:$A$774,0))</f>
        <v>Elevated</v>
      </c>
      <c r="X170" s="26" t="n">
        <f aca="false">_xlfn.RANK.AVG(D170,$D$5:$D$292,1)</f>
        <v>125.5</v>
      </c>
      <c r="Y170" s="26" t="n">
        <f aca="false">IF(L170="","",_xlfn.RANK.AVG(L170,$L$5:$L$292,1))</f>
        <v>155</v>
      </c>
    </row>
    <row r="171" customFormat="false" ht="15" hidden="false" customHeight="true" outlineLevel="0" collapsed="false">
      <c r="A171" s="0" t="s">
        <v>950</v>
      </c>
      <c r="B171" s="0" t="str">
        <f aca="false">IFERROR(INDEX('BLS OEWS May2025'!$B$3:$B$1396,MATCH($A171,'BLS OEWS May2025'!$A$3:$A$1396,0)),"")</f>
        <v>Curators</v>
      </c>
      <c r="C171" s="0" t="str">
        <f aca="false">INDEX('SOC Summary'!$D$3:$D$774,MATCH($A171,'SOC Summary'!$A$3:$A$774,0))</f>
        <v>Educational instruction</v>
      </c>
      <c r="D171" s="27" t="n">
        <f aca="false">INDEX('SOC Summary'!$H$3:$H$774,MATCH($A171,'SOC Summary'!$A$3:$A$774,0))</f>
        <v>0.43</v>
      </c>
      <c r="E171" s="24" t="n">
        <v>11620</v>
      </c>
      <c r="F171" s="24" t="n">
        <v>12510</v>
      </c>
      <c r="G171" s="24" t="n">
        <v>12280</v>
      </c>
      <c r="H171" s="24" t="n">
        <f aca="false">INDEX('SOC Summary'!$K$3:$K$774,MATCH($A171,'SOC Summary'!$A$3:$A$774,0))</f>
        <v>12150</v>
      </c>
      <c r="I171" s="24" t="n">
        <f aca="false">IF(ISNUMBER(E171),H171-E171,"")</f>
        <v>530</v>
      </c>
      <c r="J171" s="31" t="n">
        <f aca="false">IF(AND(ISNUMBER(E171),E171&gt;0),(H171-E171)/E171,"")</f>
        <v>0.0456110154905336</v>
      </c>
      <c r="K171" s="24" t="n">
        <f aca="false">IF(ISNUMBER(G171),H171-G171,"")</f>
        <v>-130</v>
      </c>
      <c r="L171" s="31" t="n">
        <f aca="false">IF(AND(ISNUMBER(G171),G171&gt;0),(H171-G171)/G171,"")</f>
        <v>-0.010586319218241</v>
      </c>
      <c r="M171" s="0" t="str">
        <f aca="false">INDEX('SOC Summary'!$L$3:$L$774,MATCH($A171,'SOC Summary'!$A$3:$A$774,0))</f>
        <v>Elevated</v>
      </c>
      <c r="X171" s="26" t="n">
        <f aca="false">_xlfn.RANK.AVG(D171,$D$5:$D$292,1)</f>
        <v>125.5</v>
      </c>
      <c r="Y171" s="26" t="n">
        <f aca="false">IF(L171="","",_xlfn.RANK.AVG(L171,$L$5:$L$292,1))</f>
        <v>120</v>
      </c>
    </row>
    <row r="172" customFormat="false" ht="15" hidden="false" customHeight="true" outlineLevel="0" collapsed="false">
      <c r="A172" s="0" t="s">
        <v>814</v>
      </c>
      <c r="B172" s="0" t="str">
        <f aca="false">IFERROR(INDEX('BLS OEWS May2025'!$B$3:$B$1396,MATCH($A172,'BLS OEWS May2025'!$A$3:$A$1396,0)),"")</f>
        <v>Agricultural Sciences Teachers, Postsecondary</v>
      </c>
      <c r="C172" s="0" t="str">
        <f aca="false">INDEX('SOC Summary'!$D$3:$D$774,MATCH($A172,'SOC Summary'!$A$3:$A$774,0))</f>
        <v>Educational instruction</v>
      </c>
      <c r="D172" s="27" t="n">
        <f aca="false">INDEX('SOC Summary'!$H$3:$H$774,MATCH($A172,'SOC Summary'!$A$3:$A$774,0))</f>
        <v>0.43</v>
      </c>
      <c r="E172" s="24" t="n">
        <v>8240</v>
      </c>
      <c r="F172" s="24" t="n">
        <v>7550</v>
      </c>
      <c r="G172" s="24" t="n">
        <v>8700</v>
      </c>
      <c r="H172" s="24" t="n">
        <f aca="false">INDEX('SOC Summary'!$K$3:$K$774,MATCH($A172,'SOC Summary'!$A$3:$A$774,0))</f>
        <v>8920</v>
      </c>
      <c r="I172" s="24" t="n">
        <f aca="false">IF(ISNUMBER(E172),H172-E172,"")</f>
        <v>680</v>
      </c>
      <c r="J172" s="31" t="n">
        <f aca="false">IF(AND(ISNUMBER(E172),E172&gt;0),(H172-E172)/E172,"")</f>
        <v>0.0825242718446602</v>
      </c>
      <c r="K172" s="24" t="n">
        <f aca="false">IF(ISNUMBER(G172),H172-G172,"")</f>
        <v>220</v>
      </c>
      <c r="L172" s="31" t="n">
        <f aca="false">IF(AND(ISNUMBER(G172),G172&gt;0),(H172-G172)/G172,"")</f>
        <v>0.0252873563218391</v>
      </c>
      <c r="M172" s="0" t="str">
        <f aca="false">INDEX('SOC Summary'!$L$3:$L$774,MATCH($A172,'SOC Summary'!$A$3:$A$774,0))</f>
        <v>Elevated</v>
      </c>
      <c r="X172" s="26" t="n">
        <f aca="false">_xlfn.RANK.AVG(D172,$D$5:$D$292,1)</f>
        <v>125.5</v>
      </c>
      <c r="Y172" s="26" t="n">
        <f aca="false">IF(L172="","",_xlfn.RANK.AVG(L172,$L$5:$L$292,1))</f>
        <v>180</v>
      </c>
    </row>
    <row r="173" customFormat="false" ht="15" hidden="false" customHeight="true" outlineLevel="0" collapsed="false">
      <c r="A173" s="0" t="s">
        <v>705</v>
      </c>
      <c r="B173" s="0" t="str">
        <f aca="false">IFERROR(INDEX('BLS OEWS May2025'!$B$3:$B$1396,MATCH($A173,'BLS OEWS May2025'!$A$3:$A$1396,0)),"")</f>
        <v>Life, Physical, and Social Science Technicians, All Other</v>
      </c>
      <c r="C173" s="0" t="str">
        <f aca="false">INDEX('SOC Summary'!$D$3:$D$774,MATCH($A173,'SOC Summary'!$A$3:$A$774,0))</f>
        <v>Life, physical, and social science</v>
      </c>
      <c r="D173" s="27" t="n">
        <f aca="false">INDEX('SOC Summary'!$H$3:$H$774,MATCH($A173,'SOC Summary'!$A$3:$A$774,0))</f>
        <v>0.425</v>
      </c>
      <c r="E173" s="24" t="n">
        <v>70770</v>
      </c>
      <c r="F173" s="24" t="n">
        <v>72230</v>
      </c>
      <c r="G173" s="24" t="n">
        <v>71400</v>
      </c>
      <c r="H173" s="24" t="n">
        <f aca="false">INDEX('SOC Summary'!$K$3:$K$774,MATCH($A173,'SOC Summary'!$A$3:$A$774,0))</f>
        <v>73910</v>
      </c>
      <c r="I173" s="24" t="n">
        <f aca="false">IF(ISNUMBER(E173),H173-E173,"")</f>
        <v>3140</v>
      </c>
      <c r="J173" s="31" t="n">
        <f aca="false">IF(AND(ISNUMBER(E173),E173&gt;0),(H173-E173)/E173,"")</f>
        <v>0.0443690829447506</v>
      </c>
      <c r="K173" s="24" t="n">
        <f aca="false">IF(ISNUMBER(G173),H173-G173,"")</f>
        <v>2510</v>
      </c>
      <c r="L173" s="31" t="n">
        <f aca="false">IF(AND(ISNUMBER(G173),G173&gt;0),(H173-G173)/G173,"")</f>
        <v>0.0351540616246499</v>
      </c>
      <c r="M173" s="0" t="str">
        <f aca="false">INDEX('SOC Summary'!$L$3:$L$774,MATCH($A173,'SOC Summary'!$A$3:$A$774,0))</f>
        <v>Elevated</v>
      </c>
      <c r="X173" s="26" t="n">
        <f aca="false">_xlfn.RANK.AVG(D173,$D$5:$D$292,1)</f>
        <v>120</v>
      </c>
      <c r="Y173" s="26" t="n">
        <f aca="false">IF(L173="","",_xlfn.RANK.AVG(L173,$L$5:$L$292,1))</f>
        <v>200</v>
      </c>
    </row>
    <row r="174" customFormat="false" ht="15" hidden="false" customHeight="true" outlineLevel="0" collapsed="false">
      <c r="A174" s="0" t="s">
        <v>426</v>
      </c>
      <c r="B174" s="0" t="str">
        <f aca="false">IFERROR(INDEX('BLS OEWS May2025'!$B$3:$B$1396,MATCH($A174,'BLS OEWS May2025'!$A$3:$A$1396,0)),"")</f>
        <v>Software Developers</v>
      </c>
      <c r="C174" s="0" t="str">
        <f aca="false">INDEX('SOC Summary'!$D$3:$D$774,MATCH($A174,'SOC Summary'!$A$3:$A$774,0))</f>
        <v>Computer and math</v>
      </c>
      <c r="D174" s="27" t="n">
        <f aca="false">INDEX('SOC Summary'!$H$3:$H$774,MATCH($A174,'SOC Summary'!$A$3:$A$774,0))</f>
        <v>0.42</v>
      </c>
      <c r="E174" s="24" t="n">
        <v>1534790</v>
      </c>
      <c r="F174" s="24" t="n">
        <v>1656880</v>
      </c>
      <c r="G174" s="24" t="n">
        <v>1654440</v>
      </c>
      <c r="H174" s="24" t="n">
        <f aca="false">INDEX('SOC Summary'!$K$3:$K$774,MATCH($A174,'SOC Summary'!$A$3:$A$774,0))</f>
        <v>1687890</v>
      </c>
      <c r="I174" s="24" t="n">
        <f aca="false">IF(ISNUMBER(E174),H174-E174,"")</f>
        <v>153100</v>
      </c>
      <c r="J174" s="31" t="n">
        <f aca="false">IF(AND(ISNUMBER(E174),E174&gt;0),(H174-E174)/E174,"")</f>
        <v>0.0997530606793112</v>
      </c>
      <c r="K174" s="24" t="n">
        <f aca="false">IF(ISNUMBER(G174),H174-G174,"")</f>
        <v>33450</v>
      </c>
      <c r="L174" s="31" t="n">
        <f aca="false">IF(AND(ISNUMBER(G174),G174&gt;0),(H174-G174)/G174,"")</f>
        <v>0.0202183216073112</v>
      </c>
      <c r="M174" s="0" t="str">
        <f aca="false">INDEX('SOC Summary'!$L$3:$L$774,MATCH($A174,'SOC Summary'!$A$3:$A$774,0))</f>
        <v>Elevated</v>
      </c>
      <c r="X174" s="26" t="n">
        <f aca="false">_xlfn.RANK.AVG(D174,$D$5:$D$292,1)</f>
        <v>111.5</v>
      </c>
      <c r="Y174" s="26" t="n">
        <f aca="false">IF(L174="","",_xlfn.RANK.AVG(L174,$L$5:$L$292,1))</f>
        <v>173</v>
      </c>
    </row>
    <row r="175" customFormat="false" ht="15" hidden="false" customHeight="true" outlineLevel="0" collapsed="false">
      <c r="A175" s="0" t="s">
        <v>193</v>
      </c>
      <c r="B175" s="0" t="str">
        <f aca="false">IFERROR(INDEX('BLS OEWS May2025'!$B$3:$B$1396,MATCH($A175,'BLS OEWS May2025'!$A$3:$A$1396,0)),"")</f>
        <v>Sales Managers</v>
      </c>
      <c r="C175" s="0" t="str">
        <f aca="false">INDEX('SOC Summary'!$D$3:$D$774,MATCH($A175,'SOC Summary'!$A$3:$A$774,0))</f>
        <v>Management</v>
      </c>
      <c r="D175" s="27" t="n">
        <f aca="false">INDEX('SOC Summary'!$H$3:$H$774,MATCH($A175,'SOC Summary'!$A$3:$A$774,0))</f>
        <v>0.42</v>
      </c>
      <c r="E175" s="24" t="n">
        <v>536390</v>
      </c>
      <c r="F175" s="24" t="n">
        <v>575880</v>
      </c>
      <c r="G175" s="24" t="n">
        <v>603710</v>
      </c>
      <c r="H175" s="24" t="n">
        <f aca="false">INDEX('SOC Summary'!$K$3:$K$774,MATCH($A175,'SOC Summary'!$A$3:$A$774,0))</f>
        <v>637080</v>
      </c>
      <c r="I175" s="24" t="n">
        <f aca="false">IF(ISNUMBER(E175),H175-E175,"")</f>
        <v>100690</v>
      </c>
      <c r="J175" s="31" t="n">
        <f aca="false">IF(AND(ISNUMBER(E175),E175&gt;0),(H175-E175)/E175,"")</f>
        <v>0.187717891832435</v>
      </c>
      <c r="K175" s="24" t="n">
        <f aca="false">IF(ISNUMBER(G175),H175-G175,"")</f>
        <v>33370</v>
      </c>
      <c r="L175" s="31" t="n">
        <f aca="false">IF(AND(ISNUMBER(G175),G175&gt;0),(H175-G175)/G175,"")</f>
        <v>0.0552748836361829</v>
      </c>
      <c r="M175" s="0" t="str">
        <f aca="false">INDEX('SOC Summary'!$L$3:$L$774,MATCH($A175,'SOC Summary'!$A$3:$A$774,0))</f>
        <v>Elevated</v>
      </c>
      <c r="X175" s="26" t="n">
        <f aca="false">_xlfn.RANK.AVG(D175,$D$5:$D$292,1)</f>
        <v>111.5</v>
      </c>
      <c r="Y175" s="26" t="n">
        <f aca="false">IF(L175="","",_xlfn.RANK.AVG(L175,$L$5:$L$292,1))</f>
        <v>230</v>
      </c>
    </row>
    <row r="176" customFormat="false" ht="15" hidden="false" customHeight="true" outlineLevel="0" collapsed="false">
      <c r="A176" s="0" t="s">
        <v>191</v>
      </c>
      <c r="B176" s="0" t="str">
        <f aca="false">IFERROR(INDEX('BLS OEWS May2025'!$B$3:$B$1396,MATCH($A176,'BLS OEWS May2025'!$A$3:$A$1396,0)),"")</f>
        <v>Marketing Managers</v>
      </c>
      <c r="C176" s="0" t="str">
        <f aca="false">INDEX('SOC Summary'!$D$3:$D$774,MATCH($A176,'SOC Summary'!$A$3:$A$774,0))</f>
        <v>Management</v>
      </c>
      <c r="D176" s="27" t="n">
        <f aca="false">INDEX('SOC Summary'!$H$3:$H$774,MATCH($A176,'SOC Summary'!$A$3:$A$774,0))</f>
        <v>0.42</v>
      </c>
      <c r="E176" s="24" t="n">
        <v>328570</v>
      </c>
      <c r="F176" s="24" t="n">
        <v>368940</v>
      </c>
      <c r="G176" s="24" t="n">
        <v>384980</v>
      </c>
      <c r="H176" s="24" t="n">
        <f aca="false">INDEX('SOC Summary'!$K$3:$K$774,MATCH($A176,'SOC Summary'!$A$3:$A$774,0))</f>
        <v>395240</v>
      </c>
      <c r="I176" s="24" t="n">
        <f aca="false">IF(ISNUMBER(E176),H176-E176,"")</f>
        <v>66670</v>
      </c>
      <c r="J176" s="31" t="n">
        <f aca="false">IF(AND(ISNUMBER(E176),E176&gt;0),(H176-E176)/E176,"")</f>
        <v>0.20290957786773</v>
      </c>
      <c r="K176" s="24" t="n">
        <f aca="false">IF(ISNUMBER(G176),H176-G176,"")</f>
        <v>10260</v>
      </c>
      <c r="L176" s="31" t="n">
        <f aca="false">IF(AND(ISNUMBER(G176),G176&gt;0),(H176-G176)/G176,"")</f>
        <v>0.0266507351031222</v>
      </c>
      <c r="M176" s="0" t="str">
        <f aca="false">INDEX('SOC Summary'!$L$3:$L$774,MATCH($A176,'SOC Summary'!$A$3:$A$774,0))</f>
        <v>Elevated</v>
      </c>
      <c r="X176" s="26" t="n">
        <f aca="false">_xlfn.RANK.AVG(D176,$D$5:$D$292,1)</f>
        <v>111.5</v>
      </c>
      <c r="Y176" s="26" t="n">
        <f aca="false">IF(L176="","",_xlfn.RANK.AVG(L176,$L$5:$L$292,1))</f>
        <v>183</v>
      </c>
    </row>
    <row r="177" customFormat="false" ht="15" hidden="false" customHeight="true" outlineLevel="0" collapsed="false">
      <c r="A177" s="0" t="s">
        <v>256</v>
      </c>
      <c r="B177" s="0" t="str">
        <f aca="false">IFERROR(INDEX('BLS OEWS May2025'!$B$3:$B$1396,MATCH($A177,'BLS OEWS May2025'!$A$3:$A$1396,0)),"")</f>
        <v>Food Service Managers</v>
      </c>
      <c r="C177" s="0" t="str">
        <f aca="false">INDEX('SOC Summary'!$D$3:$D$774,MATCH($A177,'SOC Summary'!$A$3:$A$774,0))</f>
        <v>Management</v>
      </c>
      <c r="D177" s="27" t="n">
        <f aca="false">INDEX('SOC Summary'!$H$3:$H$774,MATCH($A177,'SOC Summary'!$A$3:$A$774,0))</f>
        <v>0.42</v>
      </c>
      <c r="E177" s="24" t="n">
        <v>231100</v>
      </c>
      <c r="F177" s="24" t="n">
        <v>246070</v>
      </c>
      <c r="G177" s="24" t="n">
        <v>244230</v>
      </c>
      <c r="H177" s="24" t="n">
        <f aca="false">INDEX('SOC Summary'!$K$3:$K$774,MATCH($A177,'SOC Summary'!$A$3:$A$774,0))</f>
        <v>238430</v>
      </c>
      <c r="I177" s="24" t="n">
        <f aca="false">IF(ISNUMBER(E177),H177-E177,"")</f>
        <v>7330</v>
      </c>
      <c r="J177" s="31" t="n">
        <f aca="false">IF(AND(ISNUMBER(E177),E177&gt;0),(H177-E177)/E177,"")</f>
        <v>0.0317178710514929</v>
      </c>
      <c r="K177" s="24" t="n">
        <f aca="false">IF(ISNUMBER(G177),H177-G177,"")</f>
        <v>-5800</v>
      </c>
      <c r="L177" s="31" t="n">
        <f aca="false">IF(AND(ISNUMBER(G177),G177&gt;0),(H177-G177)/G177,"")</f>
        <v>-0.0237481062932482</v>
      </c>
      <c r="M177" s="0" t="str">
        <f aca="false">INDEX('SOC Summary'!$L$3:$L$774,MATCH($A177,'SOC Summary'!$A$3:$A$774,0))</f>
        <v>Elevated</v>
      </c>
      <c r="X177" s="26" t="n">
        <f aca="false">_xlfn.RANK.AVG(D177,$D$5:$D$292,1)</f>
        <v>111.5</v>
      </c>
      <c r="Y177" s="26" t="n">
        <f aca="false">IF(L177="","",_xlfn.RANK.AVG(L177,$L$5:$L$292,1))</f>
        <v>97</v>
      </c>
    </row>
    <row r="178" customFormat="false" ht="15" hidden="false" customHeight="true" outlineLevel="0" collapsed="false">
      <c r="A178" s="0" t="s">
        <v>850</v>
      </c>
      <c r="B178" s="0" t="str">
        <f aca="false">IFERROR(INDEX('BLS OEWS May2025'!$B$3:$B$1396,MATCH($A178,'BLS OEWS May2025'!$A$3:$A$1396,0)),"")</f>
        <v>Health Specialties Teachers, Postsecondary</v>
      </c>
      <c r="C178" s="0" t="str">
        <f aca="false">INDEX('SOC Summary'!$D$3:$D$774,MATCH($A178,'SOC Summary'!$A$3:$A$774,0))</f>
        <v>Educational instruction</v>
      </c>
      <c r="D178" s="27" t="n">
        <f aca="false">INDEX('SOC Summary'!$H$3:$H$774,MATCH($A178,'SOC Summary'!$A$3:$A$774,0))</f>
        <v>0.42</v>
      </c>
      <c r="E178" s="24" t="n">
        <v>207700</v>
      </c>
      <c r="F178" s="24" t="n">
        <v>225360</v>
      </c>
      <c r="G178" s="24" t="n">
        <v>229720</v>
      </c>
      <c r="H178" s="24" t="n">
        <f aca="false">INDEX('SOC Summary'!$K$3:$K$774,MATCH($A178,'SOC Summary'!$A$3:$A$774,0))</f>
        <v>221270</v>
      </c>
      <c r="I178" s="24" t="n">
        <f aca="false">IF(ISNUMBER(E178),H178-E178,"")</f>
        <v>13570</v>
      </c>
      <c r="J178" s="31" t="n">
        <f aca="false">IF(AND(ISNUMBER(E178),E178&gt;0),(H178-E178)/E178,"")</f>
        <v>0.0653346172363987</v>
      </c>
      <c r="K178" s="24" t="n">
        <f aca="false">IF(ISNUMBER(G178),H178-G178,"")</f>
        <v>-8450</v>
      </c>
      <c r="L178" s="31" t="n">
        <f aca="false">IF(AND(ISNUMBER(G178),G178&gt;0),(H178-G178)/G178,"")</f>
        <v>-0.0367839108479889</v>
      </c>
      <c r="M178" s="0" t="str">
        <f aca="false">INDEX('SOC Summary'!$L$3:$L$774,MATCH($A178,'SOC Summary'!$A$3:$A$774,0))</f>
        <v>Elevated</v>
      </c>
      <c r="X178" s="26" t="n">
        <f aca="false">_xlfn.RANK.AVG(D178,$D$5:$D$292,1)</f>
        <v>111.5</v>
      </c>
      <c r="Y178" s="26" t="n">
        <f aca="false">IF(L178="","",_xlfn.RANK.AVG(L178,$L$5:$L$292,1))</f>
        <v>78</v>
      </c>
    </row>
    <row r="179" customFormat="false" ht="15" hidden="false" customHeight="true" outlineLevel="0" collapsed="false">
      <c r="A179" s="0" t="s">
        <v>494</v>
      </c>
      <c r="B179" s="0" t="str">
        <f aca="false">IFERROR(INDEX('BLS OEWS May2025'!$B$3:$B$1396,MATCH($A179,'BLS OEWS May2025'!$A$3:$A$1396,0)),"")</f>
        <v>Computer Hardware Engineers</v>
      </c>
      <c r="C179" s="0" t="str">
        <f aca="false">INDEX('SOC Summary'!$D$3:$D$774,MATCH($A179,'SOC Summary'!$A$3:$A$774,0))</f>
        <v>Engineering</v>
      </c>
      <c r="D179" s="27" t="n">
        <f aca="false">INDEX('SOC Summary'!$H$3:$H$774,MATCH($A179,'SOC Summary'!$A$3:$A$774,0))</f>
        <v>0.42</v>
      </c>
      <c r="E179" s="24" t="n">
        <v>74640</v>
      </c>
      <c r="F179" s="24" t="n">
        <v>82660</v>
      </c>
      <c r="G179" s="24" t="n">
        <v>75710</v>
      </c>
      <c r="H179" s="24" t="n">
        <f aca="false">INDEX('SOC Summary'!$K$3:$K$774,MATCH($A179,'SOC Summary'!$A$3:$A$774,0))</f>
        <v>76660</v>
      </c>
      <c r="I179" s="24" t="n">
        <f aca="false">IF(ISNUMBER(E179),H179-E179,"")</f>
        <v>2020</v>
      </c>
      <c r="J179" s="31" t="n">
        <f aca="false">IF(AND(ISNUMBER(E179),E179&gt;0),(H179-E179)/E179,"")</f>
        <v>0.0270632368703108</v>
      </c>
      <c r="K179" s="24" t="n">
        <f aca="false">IF(ISNUMBER(G179),H179-G179,"")</f>
        <v>950</v>
      </c>
      <c r="L179" s="31" t="n">
        <f aca="false">IF(AND(ISNUMBER(G179),G179&gt;0),(H179-G179)/G179,"")</f>
        <v>0.0125478800686831</v>
      </c>
      <c r="M179" s="0" t="str">
        <f aca="false">INDEX('SOC Summary'!$L$3:$L$774,MATCH($A179,'SOC Summary'!$A$3:$A$774,0))</f>
        <v>Elevated</v>
      </c>
      <c r="X179" s="26" t="n">
        <f aca="false">_xlfn.RANK.AVG(D179,$D$5:$D$292,1)</f>
        <v>111.5</v>
      </c>
      <c r="Y179" s="26" t="n">
        <f aca="false">IF(L179="","",_xlfn.RANK.AVG(L179,$L$5:$L$292,1))</f>
        <v>162</v>
      </c>
    </row>
    <row r="180" customFormat="false" ht="15" hidden="false" customHeight="true" outlineLevel="0" collapsed="false">
      <c r="A180" s="0" t="s">
        <v>243</v>
      </c>
      <c r="B180" s="0" t="str">
        <f aca="false">IFERROR(INDEX('BLS OEWS May2025'!$B$3:$B$1396,MATCH($A180,'BLS OEWS May2025'!$A$3:$A$1396,0)),"")</f>
        <v>Education and Childcare Administrators, Preschool and Daycare</v>
      </c>
      <c r="C180" s="0" t="str">
        <f aca="false">INDEX('SOC Summary'!$D$3:$D$774,MATCH($A180,'SOC Summary'!$A$3:$A$774,0))</f>
        <v>Management</v>
      </c>
      <c r="D180" s="27" t="n">
        <f aca="false">INDEX('SOC Summary'!$H$3:$H$774,MATCH($A180,'SOC Summary'!$A$3:$A$774,0))</f>
        <v>0.42</v>
      </c>
      <c r="E180" s="24" t="n">
        <v>60010</v>
      </c>
      <c r="F180" s="24" t="n">
        <v>64090</v>
      </c>
      <c r="G180" s="24" t="n">
        <v>71620</v>
      </c>
      <c r="H180" s="24" t="n">
        <f aca="false">INDEX('SOC Summary'!$K$3:$K$774,MATCH($A180,'SOC Summary'!$A$3:$A$774,0))</f>
        <v>73660</v>
      </c>
      <c r="I180" s="24" t="n">
        <f aca="false">IF(ISNUMBER(E180),H180-E180,"")</f>
        <v>13650</v>
      </c>
      <c r="J180" s="31" t="n">
        <f aca="false">IF(AND(ISNUMBER(E180),E180&gt;0),(H180-E180)/E180,"")</f>
        <v>0.227462089651725</v>
      </c>
      <c r="K180" s="24" t="n">
        <f aca="false">IF(ISNUMBER(G180),H180-G180,"")</f>
        <v>2040</v>
      </c>
      <c r="L180" s="31" t="n">
        <f aca="false">IF(AND(ISNUMBER(G180),G180&gt;0),(H180-G180)/G180,"")</f>
        <v>0.0284836637810667</v>
      </c>
      <c r="M180" s="0" t="str">
        <f aca="false">INDEX('SOC Summary'!$L$3:$L$774,MATCH($A180,'SOC Summary'!$A$3:$A$774,0))</f>
        <v>Elevated</v>
      </c>
      <c r="X180" s="26" t="n">
        <f aca="false">_xlfn.RANK.AVG(D180,$D$5:$D$292,1)</f>
        <v>111.5</v>
      </c>
      <c r="Y180" s="26" t="n">
        <f aca="false">IF(L180="","",_xlfn.RANK.AVG(L180,$L$5:$L$292,1))</f>
        <v>188</v>
      </c>
    </row>
    <row r="181" customFormat="false" ht="15" hidden="false" customHeight="true" outlineLevel="0" collapsed="false">
      <c r="A181" s="0" t="s">
        <v>356</v>
      </c>
      <c r="B181" s="0" t="str">
        <f aca="false">IFERROR(INDEX('BLS OEWS May2025'!$B$3:$B$1396,MATCH($A181,'BLS OEWS May2025'!$A$3:$A$1396,0)),"")</f>
        <v>Property Appraisers and Assessors</v>
      </c>
      <c r="C181" s="0" t="str">
        <f aca="false">INDEX('SOC Summary'!$D$3:$D$774,MATCH($A181,'SOC Summary'!$A$3:$A$774,0))</f>
        <v>Business and finance</v>
      </c>
      <c r="D181" s="27" t="n">
        <f aca="false">INDEX('SOC Summary'!$H$3:$H$774,MATCH($A181,'SOC Summary'!$A$3:$A$774,0))</f>
        <v>0.42</v>
      </c>
      <c r="E181" s="24" t="n">
        <v>59970</v>
      </c>
      <c r="F181" s="24" t="n">
        <v>62090</v>
      </c>
      <c r="G181" s="24" t="n">
        <v>59070</v>
      </c>
      <c r="H181" s="24" t="n">
        <f aca="false">INDEX('SOC Summary'!$K$3:$K$774,MATCH($A181,'SOC Summary'!$A$3:$A$774,0))</f>
        <v>57070</v>
      </c>
      <c r="I181" s="24" t="n">
        <f aca="false">IF(ISNUMBER(E181),H181-E181,"")</f>
        <v>-2900</v>
      </c>
      <c r="J181" s="31" t="n">
        <f aca="false">IF(AND(ISNUMBER(E181),E181&gt;0),(H181-E181)/E181,"")</f>
        <v>-0.048357512089378</v>
      </c>
      <c r="K181" s="24" t="n">
        <f aca="false">IF(ISNUMBER(G181),H181-G181,"")</f>
        <v>-2000</v>
      </c>
      <c r="L181" s="31" t="n">
        <f aca="false">IF(AND(ISNUMBER(G181),G181&gt;0),(H181-G181)/G181,"")</f>
        <v>-0.0338581344167936</v>
      </c>
      <c r="M181" s="0" t="str">
        <f aca="false">INDEX('SOC Summary'!$L$3:$L$774,MATCH($A181,'SOC Summary'!$A$3:$A$774,0))</f>
        <v>Elevated</v>
      </c>
      <c r="X181" s="26" t="n">
        <f aca="false">_xlfn.RANK.AVG(D181,$D$5:$D$292,1)</f>
        <v>111.5</v>
      </c>
      <c r="Y181" s="26" t="n">
        <f aca="false">IF(L181="","",_xlfn.RANK.AVG(L181,$L$5:$L$292,1))</f>
        <v>82</v>
      </c>
    </row>
    <row r="182" customFormat="false" ht="15" hidden="false" customHeight="true" outlineLevel="0" collapsed="false">
      <c r="A182" s="0" t="s">
        <v>712</v>
      </c>
      <c r="B182" s="0" t="str">
        <f aca="false">IFERROR(INDEX('BLS OEWS May2025'!$B$3:$B$1396,MATCH($A182,'BLS OEWS May2025'!$A$3:$A$1396,0)),"")</f>
        <v>Occupational Health and Safety Technicians</v>
      </c>
      <c r="C182" s="0" t="str">
        <f aca="false">INDEX('SOC Summary'!$D$3:$D$774,MATCH($A182,'SOC Summary'!$A$3:$A$774,0))</f>
        <v>Life, physical, and social science</v>
      </c>
      <c r="D182" s="27" t="n">
        <f aca="false">INDEX('SOC Summary'!$H$3:$H$774,MATCH($A182,'SOC Summary'!$A$3:$A$774,0))</f>
        <v>0.42</v>
      </c>
      <c r="E182" s="24" t="n">
        <v>23670</v>
      </c>
      <c r="F182" s="24" t="n">
        <v>27270</v>
      </c>
      <c r="G182" s="24" t="n">
        <v>31450</v>
      </c>
      <c r="H182" s="24" t="n">
        <f aca="false">INDEX('SOC Summary'!$K$3:$K$774,MATCH($A182,'SOC Summary'!$A$3:$A$774,0))</f>
        <v>30590</v>
      </c>
      <c r="I182" s="24" t="n">
        <f aca="false">IF(ISNUMBER(E182),H182-E182,"")</f>
        <v>6920</v>
      </c>
      <c r="J182" s="31" t="n">
        <f aca="false">IF(AND(ISNUMBER(E182),E182&gt;0),(H182-E182)/E182,"")</f>
        <v>0.292353189691593</v>
      </c>
      <c r="K182" s="24" t="n">
        <f aca="false">IF(ISNUMBER(G182),H182-G182,"")</f>
        <v>-860</v>
      </c>
      <c r="L182" s="31" t="n">
        <f aca="false">IF(AND(ISNUMBER(G182),G182&gt;0),(H182-G182)/G182,"")</f>
        <v>-0.0273449920508744</v>
      </c>
      <c r="M182" s="0" t="str">
        <f aca="false">INDEX('SOC Summary'!$L$3:$L$774,MATCH($A182,'SOC Summary'!$A$3:$A$774,0))</f>
        <v>Elevated</v>
      </c>
      <c r="X182" s="26" t="n">
        <f aca="false">_xlfn.RANK.AVG(D182,$D$5:$D$292,1)</f>
        <v>111.5</v>
      </c>
      <c r="Y182" s="26" t="n">
        <f aca="false">IF(L182="","",_xlfn.RANK.AVG(L182,$L$5:$L$292,1))</f>
        <v>91</v>
      </c>
    </row>
    <row r="183" customFormat="false" ht="15" hidden="false" customHeight="true" outlineLevel="0" collapsed="false">
      <c r="A183" s="0" t="s">
        <v>840</v>
      </c>
      <c r="B183" s="0" t="str">
        <f aca="false">IFERROR(INDEX('BLS OEWS May2025'!$B$3:$B$1396,MATCH($A183,'BLS OEWS May2025'!$A$3:$A$1396,0)),"")</f>
        <v>Political Science Teachers, Postsecondary</v>
      </c>
      <c r="C183" s="0" t="str">
        <f aca="false">INDEX('SOC Summary'!$D$3:$D$774,MATCH($A183,'SOC Summary'!$A$3:$A$774,0))</f>
        <v>Educational instruction</v>
      </c>
      <c r="D183" s="27" t="n">
        <f aca="false">INDEX('SOC Summary'!$H$3:$H$774,MATCH($A183,'SOC Summary'!$A$3:$A$774,0))</f>
        <v>0.42</v>
      </c>
      <c r="E183" s="24" t="n">
        <v>15190</v>
      </c>
      <c r="F183" s="24" t="n">
        <v>17090</v>
      </c>
      <c r="G183" s="24" t="n">
        <v>17170</v>
      </c>
      <c r="H183" s="24" t="n">
        <f aca="false">INDEX('SOC Summary'!$K$3:$K$774,MATCH($A183,'SOC Summary'!$A$3:$A$774,0))</f>
        <v>16970</v>
      </c>
      <c r="I183" s="24" t="n">
        <f aca="false">IF(ISNUMBER(E183),H183-E183,"")</f>
        <v>1780</v>
      </c>
      <c r="J183" s="31" t="n">
        <f aca="false">IF(AND(ISNUMBER(E183),E183&gt;0),(H183-E183)/E183,"")</f>
        <v>0.117182356813693</v>
      </c>
      <c r="K183" s="24" t="n">
        <f aca="false">IF(ISNUMBER(G183),H183-G183,"")</f>
        <v>-200</v>
      </c>
      <c r="L183" s="31" t="n">
        <f aca="false">IF(AND(ISNUMBER(G183),G183&gt;0),(H183-G183)/G183,"")</f>
        <v>-0.011648223645894</v>
      </c>
      <c r="M183" s="0" t="str">
        <f aca="false">INDEX('SOC Summary'!$L$3:$L$774,MATCH($A183,'SOC Summary'!$A$3:$A$774,0))</f>
        <v>Elevated</v>
      </c>
      <c r="X183" s="26" t="n">
        <f aca="false">_xlfn.RANK.AVG(D183,$D$5:$D$292,1)</f>
        <v>111.5</v>
      </c>
      <c r="Y183" s="26" t="n">
        <f aca="false">IF(L183="","",_xlfn.RANK.AVG(L183,$L$5:$L$292,1))</f>
        <v>117</v>
      </c>
    </row>
    <row r="184" customFormat="false" ht="15" hidden="false" customHeight="true" outlineLevel="0" collapsed="false">
      <c r="A184" s="0" t="s">
        <v>866</v>
      </c>
      <c r="B184" s="0" t="str">
        <f aca="false">IFERROR(INDEX('BLS OEWS May2025'!$B$3:$B$1396,MATCH($A184,'BLS OEWS May2025'!$A$3:$A$1396,0)),"")</f>
        <v>Social Work Teachers, Postsecondary</v>
      </c>
      <c r="C184" s="0" t="str">
        <f aca="false">INDEX('SOC Summary'!$D$3:$D$774,MATCH($A184,'SOC Summary'!$A$3:$A$774,0))</f>
        <v>Educational instruction</v>
      </c>
      <c r="D184" s="27" t="n">
        <f aca="false">INDEX('SOC Summary'!$H$3:$H$774,MATCH($A184,'SOC Summary'!$A$3:$A$774,0))</f>
        <v>0.42</v>
      </c>
      <c r="E184" s="24" t="n">
        <v>12050</v>
      </c>
      <c r="F184" s="24" t="n">
        <v>11730</v>
      </c>
      <c r="G184" s="24" t="n">
        <v>13350</v>
      </c>
      <c r="H184" s="24" t="n">
        <f aca="false">INDEX('SOC Summary'!$K$3:$K$774,MATCH($A184,'SOC Summary'!$A$3:$A$774,0))</f>
        <v>12610</v>
      </c>
      <c r="I184" s="24" t="n">
        <f aca="false">IF(ISNUMBER(E184),H184-E184,"")</f>
        <v>560</v>
      </c>
      <c r="J184" s="31" t="n">
        <f aca="false">IF(AND(ISNUMBER(E184),E184&gt;0),(H184-E184)/E184,"")</f>
        <v>0.0464730290456432</v>
      </c>
      <c r="K184" s="24" t="n">
        <f aca="false">IF(ISNUMBER(G184),H184-G184,"")</f>
        <v>-740</v>
      </c>
      <c r="L184" s="31" t="n">
        <f aca="false">IF(AND(ISNUMBER(G184),G184&gt;0),(H184-G184)/G184,"")</f>
        <v>-0.0554307116104869</v>
      </c>
      <c r="M184" s="0" t="str">
        <f aca="false">INDEX('SOC Summary'!$L$3:$L$774,MATCH($A184,'SOC Summary'!$A$3:$A$774,0))</f>
        <v>Elevated</v>
      </c>
      <c r="X184" s="26" t="n">
        <f aca="false">_xlfn.RANK.AVG(D184,$D$5:$D$292,1)</f>
        <v>111.5</v>
      </c>
      <c r="Y184" s="26" t="n">
        <f aca="false">IF(L184="","",_xlfn.RANK.AVG(L184,$L$5:$L$292,1))</f>
        <v>55</v>
      </c>
    </row>
    <row r="185" customFormat="false" ht="15" hidden="false" customHeight="true" outlineLevel="0" collapsed="false">
      <c r="A185" s="0" t="s">
        <v>844</v>
      </c>
      <c r="B185" s="0" t="str">
        <f aca="false">IFERROR(INDEX('BLS OEWS May2025'!$B$3:$B$1396,MATCH($A185,'BLS OEWS May2025'!$A$3:$A$1396,0)),"")</f>
        <v>Sociology Teachers, Postsecondary</v>
      </c>
      <c r="C185" s="0" t="str">
        <f aca="false">INDEX('SOC Summary'!$D$3:$D$774,MATCH($A185,'SOC Summary'!$A$3:$A$774,0))</f>
        <v>Educational instruction</v>
      </c>
      <c r="D185" s="27" t="n">
        <f aca="false">INDEX('SOC Summary'!$H$3:$H$774,MATCH($A185,'SOC Summary'!$A$3:$A$774,0))</f>
        <v>0.42</v>
      </c>
      <c r="E185" s="24" t="n">
        <v>12030</v>
      </c>
      <c r="F185" s="24" t="n">
        <v>12870</v>
      </c>
      <c r="G185" s="24" t="n">
        <v>12380</v>
      </c>
      <c r="H185" s="24" t="n">
        <f aca="false">INDEX('SOC Summary'!$K$3:$K$774,MATCH($A185,'SOC Summary'!$A$3:$A$774,0))</f>
        <v>11850</v>
      </c>
      <c r="I185" s="24" t="n">
        <f aca="false">IF(ISNUMBER(E185),H185-E185,"")</f>
        <v>-180</v>
      </c>
      <c r="J185" s="31" t="n">
        <f aca="false">IF(AND(ISNUMBER(E185),E185&gt;0),(H185-E185)/E185,"")</f>
        <v>-0.0149625935162095</v>
      </c>
      <c r="K185" s="24" t="n">
        <f aca="false">IF(ISNUMBER(G185),H185-G185,"")</f>
        <v>-530</v>
      </c>
      <c r="L185" s="31" t="n">
        <f aca="false">IF(AND(ISNUMBER(G185),G185&gt;0),(H185-G185)/G185,"")</f>
        <v>-0.04281098546042</v>
      </c>
      <c r="M185" s="0" t="str">
        <f aca="false">INDEX('SOC Summary'!$L$3:$L$774,MATCH($A185,'SOC Summary'!$A$3:$A$774,0))</f>
        <v>Elevated</v>
      </c>
      <c r="X185" s="26" t="n">
        <f aca="false">_xlfn.RANK.AVG(D185,$D$5:$D$292,1)</f>
        <v>111.5</v>
      </c>
      <c r="Y185" s="26" t="n">
        <f aca="false">IF(L185="","",_xlfn.RANK.AVG(L185,$L$5:$L$292,1))</f>
        <v>68</v>
      </c>
    </row>
    <row r="186" customFormat="false" ht="15" hidden="false" customHeight="true" outlineLevel="0" collapsed="false">
      <c r="A186" s="0" t="s">
        <v>834</v>
      </c>
      <c r="B186" s="0" t="str">
        <f aca="false">IFERROR(INDEX('BLS OEWS May2025'!$B$3:$B$1396,MATCH($A186,'BLS OEWS May2025'!$A$3:$A$1396,0)),"")</f>
        <v>Area, Ethnic, and Cultural Studies Teachers, Postsecondary</v>
      </c>
      <c r="C186" s="0" t="str">
        <f aca="false">INDEX('SOC Summary'!$D$3:$D$774,MATCH($A186,'SOC Summary'!$A$3:$A$774,0))</f>
        <v>Educational instruction</v>
      </c>
      <c r="D186" s="27" t="n">
        <f aca="false">INDEX('SOC Summary'!$H$3:$H$774,MATCH($A186,'SOC Summary'!$A$3:$A$774,0))</f>
        <v>0.42</v>
      </c>
      <c r="E186" s="24" t="n">
        <v>9340</v>
      </c>
      <c r="F186" s="24" t="n">
        <v>11570</v>
      </c>
      <c r="G186" s="24" t="n">
        <v>11430</v>
      </c>
      <c r="H186" s="24" t="n">
        <f aca="false">INDEX('SOC Summary'!$K$3:$K$774,MATCH($A186,'SOC Summary'!$A$3:$A$774,0))</f>
        <v>11300</v>
      </c>
      <c r="I186" s="24" t="n">
        <f aca="false">IF(ISNUMBER(E186),H186-E186,"")</f>
        <v>1960</v>
      </c>
      <c r="J186" s="31" t="n">
        <f aca="false">IF(AND(ISNUMBER(E186),E186&gt;0),(H186-E186)/E186,"")</f>
        <v>0.209850107066381</v>
      </c>
      <c r="K186" s="24" t="n">
        <f aca="false">IF(ISNUMBER(G186),H186-G186,"")</f>
        <v>-130</v>
      </c>
      <c r="L186" s="31" t="n">
        <f aca="false">IF(AND(ISNUMBER(G186),G186&gt;0),(H186-G186)/G186,"")</f>
        <v>-0.0113735783027122</v>
      </c>
      <c r="M186" s="0" t="str">
        <f aca="false">INDEX('SOC Summary'!$L$3:$L$774,MATCH($A186,'SOC Summary'!$A$3:$A$774,0))</f>
        <v>Elevated</v>
      </c>
      <c r="X186" s="26" t="n">
        <f aca="false">_xlfn.RANK.AVG(D186,$D$5:$D$292,1)</f>
        <v>111.5</v>
      </c>
      <c r="Y186" s="26" t="n">
        <f aca="false">IF(L186="","",_xlfn.RANK.AVG(L186,$L$5:$L$292,1))</f>
        <v>118</v>
      </c>
    </row>
    <row r="187" customFormat="false" ht="15" hidden="false" customHeight="true" outlineLevel="0" collapsed="false">
      <c r="A187" s="0" t="s">
        <v>237</v>
      </c>
      <c r="B187" s="0" t="str">
        <f aca="false">IFERROR(INDEX('BLS OEWS May2025'!$B$3:$B$1396,MATCH($A187,'BLS OEWS May2025'!$A$3:$A$1396,0)),"")</f>
        <v>Farmers, Ranchers, and Other Agricultural Managers</v>
      </c>
      <c r="C187" s="0" t="str">
        <f aca="false">INDEX('SOC Summary'!$D$3:$D$774,MATCH($A187,'SOC Summary'!$A$3:$A$774,0))</f>
        <v>Management</v>
      </c>
      <c r="D187" s="27" t="n">
        <f aca="false">INDEX('SOC Summary'!$H$3:$H$774,MATCH($A187,'SOC Summary'!$A$3:$A$774,0))</f>
        <v>0.42</v>
      </c>
      <c r="E187" s="24" t="n">
        <v>6250</v>
      </c>
      <c r="F187" s="24" t="n">
        <v>6150</v>
      </c>
      <c r="G187" s="24" t="n">
        <v>5910</v>
      </c>
      <c r="H187" s="24" t="n">
        <f aca="false">INDEX('SOC Summary'!$K$3:$K$774,MATCH($A187,'SOC Summary'!$A$3:$A$774,0))</f>
        <v>6500</v>
      </c>
      <c r="I187" s="24" t="n">
        <f aca="false">IF(ISNUMBER(E187),H187-E187,"")</f>
        <v>250</v>
      </c>
      <c r="J187" s="31" t="n">
        <f aca="false">IF(AND(ISNUMBER(E187),E187&gt;0),(H187-E187)/E187,"")</f>
        <v>0.04</v>
      </c>
      <c r="K187" s="24" t="n">
        <f aca="false">IF(ISNUMBER(G187),H187-G187,"")</f>
        <v>590</v>
      </c>
      <c r="L187" s="31" t="n">
        <f aca="false">IF(AND(ISNUMBER(G187),G187&gt;0),(H187-G187)/G187,"")</f>
        <v>0.0998307952622674</v>
      </c>
      <c r="M187" s="0" t="str">
        <f aca="false">INDEX('SOC Summary'!$L$3:$L$774,MATCH($A187,'SOC Summary'!$A$3:$A$774,0))</f>
        <v>Elevated</v>
      </c>
      <c r="X187" s="26" t="n">
        <f aca="false">_xlfn.RANK.AVG(D187,$D$5:$D$292,1)</f>
        <v>111.5</v>
      </c>
      <c r="Y187" s="26" t="n">
        <f aca="false">IF(L187="","",_xlfn.RANK.AVG(L187,$L$5:$L$292,1))</f>
        <v>268</v>
      </c>
    </row>
    <row r="188" customFormat="false" ht="15" hidden="false" customHeight="true" outlineLevel="0" collapsed="false">
      <c r="A188" s="0" t="s">
        <v>628</v>
      </c>
      <c r="B188" s="0" t="str">
        <f aca="false">IFERROR(INDEX('BLS OEWS May2025'!$B$3:$B$1396,MATCH($A188,'BLS OEWS May2025'!$A$3:$A$1396,0)),"")</f>
        <v>Hydrologists</v>
      </c>
      <c r="C188" s="0" t="str">
        <f aca="false">INDEX('SOC Summary'!$D$3:$D$774,MATCH($A188,'SOC Summary'!$A$3:$A$774,0))</f>
        <v>Life, physical, and social science</v>
      </c>
      <c r="D188" s="27" t="n">
        <f aca="false">INDEX('SOC Summary'!$H$3:$H$774,MATCH($A188,'SOC Summary'!$A$3:$A$774,0))</f>
        <v>0.42</v>
      </c>
      <c r="E188" s="24" t="n">
        <v>6270</v>
      </c>
      <c r="F188" s="24" t="n">
        <v>6150</v>
      </c>
      <c r="G188" s="24" t="n">
        <v>5720</v>
      </c>
      <c r="H188" s="24" t="n">
        <f aca="false">INDEX('SOC Summary'!$K$3:$K$774,MATCH($A188,'SOC Summary'!$A$3:$A$774,0))</f>
        <v>5850</v>
      </c>
      <c r="I188" s="24" t="n">
        <f aca="false">IF(ISNUMBER(E188),H188-E188,"")</f>
        <v>-420</v>
      </c>
      <c r="J188" s="31" t="n">
        <f aca="false">IF(AND(ISNUMBER(E188),E188&gt;0),(H188-E188)/E188,"")</f>
        <v>-0.0669856459330144</v>
      </c>
      <c r="K188" s="24" t="n">
        <f aca="false">IF(ISNUMBER(G188),H188-G188,"")</f>
        <v>130</v>
      </c>
      <c r="L188" s="31" t="n">
        <f aca="false">IF(AND(ISNUMBER(G188),G188&gt;0),(H188-G188)/G188,"")</f>
        <v>0.0227272727272727</v>
      </c>
      <c r="M188" s="0" t="str">
        <f aca="false">INDEX('SOC Summary'!$L$3:$L$774,MATCH($A188,'SOC Summary'!$A$3:$A$774,0))</f>
        <v>Elevated</v>
      </c>
      <c r="X188" s="26" t="n">
        <f aca="false">_xlfn.RANK.AVG(D188,$D$5:$D$292,1)</f>
        <v>111.5</v>
      </c>
      <c r="Y188" s="26" t="n">
        <f aca="false">IF(L188="","",_xlfn.RANK.AVG(L188,$L$5:$L$292,1))</f>
        <v>176</v>
      </c>
    </row>
    <row r="189" customFormat="false" ht="15" hidden="false" customHeight="true" outlineLevel="0" collapsed="false">
      <c r="A189" s="0" t="s">
        <v>838</v>
      </c>
      <c r="B189" s="0" t="str">
        <f aca="false">IFERROR(INDEX('BLS OEWS May2025'!$B$3:$B$1396,MATCH($A189,'BLS OEWS May2025'!$A$3:$A$1396,0)),"")</f>
        <v>Geography Teachers, Postsecondary</v>
      </c>
      <c r="C189" s="0" t="str">
        <f aca="false">INDEX('SOC Summary'!$D$3:$D$774,MATCH($A189,'SOC Summary'!$A$3:$A$774,0))</f>
        <v>Educational instruction</v>
      </c>
      <c r="D189" s="27" t="n">
        <f aca="false">INDEX('SOC Summary'!$H$3:$H$774,MATCH($A189,'SOC Summary'!$A$3:$A$774,0))</f>
        <v>0.42</v>
      </c>
      <c r="E189" s="24" t="n">
        <v>3340</v>
      </c>
      <c r="F189" s="24" t="n">
        <v>3480</v>
      </c>
      <c r="G189" s="24" t="n">
        <v>3290</v>
      </c>
      <c r="H189" s="24" t="n">
        <f aca="false">INDEX('SOC Summary'!$K$3:$K$774,MATCH($A189,'SOC Summary'!$A$3:$A$774,0))</f>
        <v>3330</v>
      </c>
      <c r="I189" s="24" t="n">
        <f aca="false">IF(ISNUMBER(E189),H189-E189,"")</f>
        <v>-10</v>
      </c>
      <c r="J189" s="31" t="n">
        <f aca="false">IF(AND(ISNUMBER(E189),E189&gt;0),(H189-E189)/E189,"")</f>
        <v>-0.0029940119760479</v>
      </c>
      <c r="K189" s="24" t="n">
        <f aca="false">IF(ISNUMBER(G189),H189-G189,"")</f>
        <v>40</v>
      </c>
      <c r="L189" s="31" t="n">
        <f aca="false">IF(AND(ISNUMBER(G189),G189&gt;0),(H189-G189)/G189,"")</f>
        <v>0.0121580547112462</v>
      </c>
      <c r="M189" s="0" t="str">
        <f aca="false">INDEX('SOC Summary'!$L$3:$L$774,MATCH($A189,'SOC Summary'!$A$3:$A$774,0))</f>
        <v>Elevated</v>
      </c>
      <c r="X189" s="26" t="n">
        <f aca="false">_xlfn.RANK.AVG(D189,$D$5:$D$292,1)</f>
        <v>111.5</v>
      </c>
      <c r="Y189" s="26" t="n">
        <f aca="false">IF(L189="","",_xlfn.RANK.AVG(L189,$L$5:$L$292,1))</f>
        <v>161</v>
      </c>
    </row>
    <row r="190" customFormat="false" ht="15" hidden="false" customHeight="true" outlineLevel="0" collapsed="false">
      <c r="A190" s="0" t="s">
        <v>491</v>
      </c>
      <c r="B190" s="0" t="str">
        <f aca="false">IFERROR(INDEX('BLS OEWS May2025'!$B$3:$B$1396,MATCH($A190,'BLS OEWS May2025'!$A$3:$A$1396,0)),"")</f>
        <v>Civil Engineers</v>
      </c>
      <c r="C190" s="0" t="str">
        <f aca="false">INDEX('SOC Summary'!$D$3:$D$774,MATCH($A190,'SOC Summary'!$A$3:$A$774,0))</f>
        <v>Engineering</v>
      </c>
      <c r="D190" s="27" t="n">
        <f aca="false">INDEX('SOC Summary'!$H$3:$H$774,MATCH($A190,'SOC Summary'!$A$3:$A$774,0))</f>
        <v>0.413333333333333</v>
      </c>
      <c r="E190" s="24" t="n">
        <v>307570</v>
      </c>
      <c r="F190" s="24" t="n">
        <v>327950</v>
      </c>
      <c r="G190" s="24" t="n">
        <v>355410</v>
      </c>
      <c r="H190" s="24" t="n">
        <f aca="false">INDEX('SOC Summary'!$K$3:$K$774,MATCH($A190,'SOC Summary'!$A$3:$A$774,0))</f>
        <v>367840</v>
      </c>
      <c r="I190" s="24" t="n">
        <f aca="false">IF(ISNUMBER(E190),H190-E190,"")</f>
        <v>60270</v>
      </c>
      <c r="J190" s="31" t="n">
        <f aca="false">IF(AND(ISNUMBER(E190),E190&gt;0),(H190-E190)/E190,"")</f>
        <v>0.195955392268427</v>
      </c>
      <c r="K190" s="24" t="n">
        <f aca="false">IF(ISNUMBER(G190),H190-G190,"")</f>
        <v>12430</v>
      </c>
      <c r="L190" s="31" t="n">
        <f aca="false">IF(AND(ISNUMBER(G190),G190&gt;0),(H190-G190)/G190,"")</f>
        <v>0.034973692355308</v>
      </c>
      <c r="M190" s="0" t="str">
        <f aca="false">INDEX('SOC Summary'!$L$3:$L$774,MATCH($A190,'SOC Summary'!$A$3:$A$774,0))</f>
        <v>Elevated</v>
      </c>
      <c r="X190" s="26" t="n">
        <f aca="false">_xlfn.RANK.AVG(D190,$D$5:$D$292,1)</f>
        <v>103</v>
      </c>
      <c r="Y190" s="26" t="n">
        <f aca="false">IF(L190="","",_xlfn.RANK.AVG(L190,$L$5:$L$292,1))</f>
        <v>198</v>
      </c>
    </row>
    <row r="191" customFormat="false" ht="15" hidden="false" customHeight="true" outlineLevel="0" collapsed="false">
      <c r="A191" s="0" t="s">
        <v>268</v>
      </c>
      <c r="B191" s="0" t="str">
        <f aca="false">IFERROR(INDEX('BLS OEWS May2025'!$B$3:$B$1396,MATCH($A191,'BLS OEWS May2025'!$A$3:$A$1396,0)),"")</f>
        <v>Medical and Health Services Managers</v>
      </c>
      <c r="C191" s="0" t="str">
        <f aca="false">INDEX('SOC Summary'!$D$3:$D$774,MATCH($A191,'SOC Summary'!$A$3:$A$774,0))</f>
        <v>Management</v>
      </c>
      <c r="D191" s="27" t="n">
        <f aca="false">INDEX('SOC Summary'!$H$3:$H$774,MATCH($A191,'SOC Summary'!$A$3:$A$774,0))</f>
        <v>0.41</v>
      </c>
      <c r="E191" s="24" t="n">
        <v>476750</v>
      </c>
      <c r="F191" s="24" t="n">
        <v>515100</v>
      </c>
      <c r="G191" s="24" t="n">
        <v>565840</v>
      </c>
      <c r="H191" s="24" t="n">
        <f aca="false">INDEX('SOC Summary'!$K$3:$K$774,MATCH($A191,'SOC Summary'!$A$3:$A$774,0))</f>
        <v>597080</v>
      </c>
      <c r="I191" s="24" t="n">
        <f aca="false">IF(ISNUMBER(E191),H191-E191,"")</f>
        <v>120330</v>
      </c>
      <c r="J191" s="31" t="n">
        <f aca="false">IF(AND(ISNUMBER(E191),E191&gt;0),(H191-E191)/E191,"")</f>
        <v>0.252396434189827</v>
      </c>
      <c r="K191" s="24" t="n">
        <f aca="false">IF(ISNUMBER(G191),H191-G191,"")</f>
        <v>31240</v>
      </c>
      <c r="L191" s="31" t="n">
        <f aca="false">IF(AND(ISNUMBER(G191),G191&gt;0),(H191-G191)/G191,"")</f>
        <v>0.0552099533437014</v>
      </c>
      <c r="M191" s="0" t="str">
        <f aca="false">INDEX('SOC Summary'!$L$3:$L$774,MATCH($A191,'SOC Summary'!$A$3:$A$774,0))</f>
        <v>Elevated</v>
      </c>
      <c r="X191" s="26" t="n">
        <f aca="false">_xlfn.RANK.AVG(D191,$D$5:$D$292,1)</f>
        <v>97.5</v>
      </c>
      <c r="Y191" s="26" t="n">
        <f aca="false">IF(L191="","",_xlfn.RANK.AVG(L191,$L$5:$L$292,1))</f>
        <v>229</v>
      </c>
    </row>
    <row r="192" customFormat="false" ht="15" hidden="false" customHeight="true" outlineLevel="0" collapsed="false">
      <c r="A192" s="0" t="s">
        <v>240</v>
      </c>
      <c r="B192" s="0" t="str">
        <f aca="false">IFERROR(INDEX('BLS OEWS May2025'!$B$3:$B$1396,MATCH($A192,'BLS OEWS May2025'!$A$3:$A$1396,0)),"")</f>
        <v>Construction Managers</v>
      </c>
      <c r="C192" s="0" t="str">
        <f aca="false">INDEX('SOC Summary'!$D$3:$D$774,MATCH($A192,'SOC Summary'!$A$3:$A$774,0))</f>
        <v>Management</v>
      </c>
      <c r="D192" s="27" t="n">
        <f aca="false">INDEX('SOC Summary'!$H$3:$H$774,MATCH($A192,'SOC Summary'!$A$3:$A$774,0))</f>
        <v>0.41</v>
      </c>
      <c r="E192" s="24" t="n">
        <v>303220</v>
      </c>
      <c r="F192" s="24" t="n">
        <v>329190</v>
      </c>
      <c r="G192" s="24" t="n">
        <v>348330</v>
      </c>
      <c r="H192" s="24" t="n">
        <f aca="false">INDEX('SOC Summary'!$K$3:$K$774,MATCH($A192,'SOC Summary'!$A$3:$A$774,0))</f>
        <v>380360</v>
      </c>
      <c r="I192" s="24" t="n">
        <f aca="false">IF(ISNUMBER(E192),H192-E192,"")</f>
        <v>77140</v>
      </c>
      <c r="J192" s="31" t="n">
        <f aca="false">IF(AND(ISNUMBER(E192),E192&gt;0),(H192-E192)/E192,"")</f>
        <v>0.25440274388233</v>
      </c>
      <c r="K192" s="24" t="n">
        <f aca="false">IF(ISNUMBER(G192),H192-G192,"")</f>
        <v>32030</v>
      </c>
      <c r="L192" s="31" t="n">
        <f aca="false">IF(AND(ISNUMBER(G192),G192&gt;0),(H192-G192)/G192,"")</f>
        <v>0.0919530330433784</v>
      </c>
      <c r="M192" s="0" t="str">
        <f aca="false">INDEX('SOC Summary'!$L$3:$L$774,MATCH($A192,'SOC Summary'!$A$3:$A$774,0))</f>
        <v>Elevated</v>
      </c>
      <c r="X192" s="26" t="n">
        <f aca="false">_xlfn.RANK.AVG(D192,$D$5:$D$292,1)</f>
        <v>97.5</v>
      </c>
      <c r="Y192" s="26" t="n">
        <f aca="false">IF(L192="","",_xlfn.RANK.AVG(L192,$L$5:$L$292,1))</f>
        <v>264</v>
      </c>
    </row>
    <row r="193" customFormat="false" ht="15" hidden="false" customHeight="true" outlineLevel="0" collapsed="false">
      <c r="A193" s="0" t="s">
        <v>1761</v>
      </c>
      <c r="B193" s="0" t="str">
        <f aca="false">IFERROR(INDEX('BLS OEWS May2025'!$B$3:$B$1396,MATCH($A193,'BLS OEWS May2025'!$A$3:$A$1396,0)),"")</f>
        <v>Hotel, Motel, and Resort Desk Clerks</v>
      </c>
      <c r="C193" s="0" t="str">
        <f aca="false">INDEX('SOC Summary'!$D$3:$D$774,MATCH($A193,'SOC Summary'!$A$3:$A$774,0))</f>
        <v>Office support</v>
      </c>
      <c r="D193" s="27" t="n">
        <f aca="false">INDEX('SOC Summary'!$H$3:$H$774,MATCH($A193,'SOC Summary'!$A$3:$A$774,0))</f>
        <v>0.41</v>
      </c>
      <c r="E193" s="24" t="n">
        <v>243180</v>
      </c>
      <c r="F193" s="24" t="n">
        <v>263800</v>
      </c>
      <c r="G193" s="24" t="n">
        <v>261430</v>
      </c>
      <c r="H193" s="24" t="n">
        <f aca="false">INDEX('SOC Summary'!$K$3:$K$774,MATCH($A193,'SOC Summary'!$A$3:$A$774,0))</f>
        <v>261420</v>
      </c>
      <c r="I193" s="24" t="n">
        <f aca="false">IF(ISNUMBER(E193),H193-E193,"")</f>
        <v>18240</v>
      </c>
      <c r="J193" s="31" t="n">
        <f aca="false">IF(AND(ISNUMBER(E193),E193&gt;0),(H193-E193)/E193,"")</f>
        <v>0.075006168270417</v>
      </c>
      <c r="K193" s="24" t="n">
        <f aca="false">IF(ISNUMBER(G193),H193-G193,"")</f>
        <v>-10</v>
      </c>
      <c r="L193" s="31" t="n">
        <f aca="false">IF(AND(ISNUMBER(G193),G193&gt;0),(H193-G193)/G193,"")</f>
        <v>-3.82511570975022E-005</v>
      </c>
      <c r="M193" s="0" t="str">
        <f aca="false">INDEX('SOC Summary'!$L$3:$L$774,MATCH($A193,'SOC Summary'!$A$3:$A$774,0))</f>
        <v>Elevated</v>
      </c>
      <c r="X193" s="26" t="n">
        <f aca="false">_xlfn.RANK.AVG(D193,$D$5:$D$292,1)</f>
        <v>97.5</v>
      </c>
      <c r="Y193" s="26" t="n">
        <f aca="false">IF(L193="","",_xlfn.RANK.AVG(L193,$L$5:$L$292,1))</f>
        <v>137</v>
      </c>
    </row>
    <row r="194" customFormat="false" ht="15" hidden="false" customHeight="true" outlineLevel="0" collapsed="false">
      <c r="A194" s="0" t="s">
        <v>799</v>
      </c>
      <c r="B194" s="0" t="str">
        <f aca="false">IFERROR(INDEX('BLS OEWS May2025'!$B$3:$B$1396,MATCH($A194,'BLS OEWS May2025'!$A$3:$A$1396,0)),"")</f>
        <v>Business Teachers, Postsecondary</v>
      </c>
      <c r="C194" s="0" t="str">
        <f aca="false">INDEX('SOC Summary'!$D$3:$D$774,MATCH($A194,'SOC Summary'!$A$3:$A$774,0))</f>
        <v>Educational instruction</v>
      </c>
      <c r="D194" s="27" t="n">
        <f aca="false">INDEX('SOC Summary'!$H$3:$H$774,MATCH($A194,'SOC Summary'!$A$3:$A$774,0))</f>
        <v>0.41</v>
      </c>
      <c r="E194" s="24" t="n">
        <v>78410</v>
      </c>
      <c r="F194" s="24" t="n">
        <v>82980</v>
      </c>
      <c r="G194" s="24" t="n">
        <v>81780</v>
      </c>
      <c r="H194" s="24" t="n">
        <f aca="false">INDEX('SOC Summary'!$K$3:$K$774,MATCH($A194,'SOC Summary'!$A$3:$A$774,0))</f>
        <v>82150</v>
      </c>
      <c r="I194" s="24" t="n">
        <f aca="false">IF(ISNUMBER(E194),H194-E194,"")</f>
        <v>3740</v>
      </c>
      <c r="J194" s="31" t="n">
        <f aca="false">IF(AND(ISNUMBER(E194),E194&gt;0),(H194-E194)/E194,"")</f>
        <v>0.0476979977043744</v>
      </c>
      <c r="K194" s="24" t="n">
        <f aca="false">IF(ISNUMBER(G194),H194-G194,"")</f>
        <v>370</v>
      </c>
      <c r="L194" s="31" t="n">
        <f aca="false">IF(AND(ISNUMBER(G194),G194&gt;0),(H194-G194)/G194,"")</f>
        <v>0.00452433357789191</v>
      </c>
      <c r="M194" s="0" t="str">
        <f aca="false">INDEX('SOC Summary'!$L$3:$L$774,MATCH($A194,'SOC Summary'!$A$3:$A$774,0))</f>
        <v>Elevated</v>
      </c>
      <c r="X194" s="26" t="n">
        <f aca="false">_xlfn.RANK.AVG(D194,$D$5:$D$292,1)</f>
        <v>97.5</v>
      </c>
      <c r="Y194" s="26" t="n">
        <f aca="false">IF(L194="","",_xlfn.RANK.AVG(L194,$L$5:$L$292,1))</f>
        <v>147</v>
      </c>
    </row>
    <row r="195" customFormat="false" ht="15" hidden="false" customHeight="true" outlineLevel="0" collapsed="false">
      <c r="A195" s="0" t="s">
        <v>376</v>
      </c>
      <c r="B195" s="0" t="str">
        <f aca="false">IFERROR(INDEX('BLS OEWS May2025'!$B$3:$B$1396,MATCH($A195,'BLS OEWS May2025'!$A$3:$A$1396,0)),"")</f>
        <v>Financial Examiners</v>
      </c>
      <c r="C195" s="0" t="str">
        <f aca="false">INDEX('SOC Summary'!$D$3:$D$774,MATCH($A195,'SOC Summary'!$A$3:$A$774,0))</f>
        <v>Business and finance</v>
      </c>
      <c r="D195" s="27" t="n">
        <f aca="false">INDEX('SOC Summary'!$H$3:$H$774,MATCH($A195,'SOC Summary'!$A$3:$A$774,0))</f>
        <v>0.41</v>
      </c>
      <c r="E195" s="24" t="n">
        <v>63370</v>
      </c>
      <c r="F195" s="24" t="n">
        <v>63440</v>
      </c>
      <c r="G195" s="24" t="n">
        <v>62830</v>
      </c>
      <c r="H195" s="24" t="n">
        <f aca="false">INDEX('SOC Summary'!$K$3:$K$774,MATCH($A195,'SOC Summary'!$A$3:$A$774,0))</f>
        <v>67830</v>
      </c>
      <c r="I195" s="24" t="n">
        <f aca="false">IF(ISNUMBER(E195),H195-E195,"")</f>
        <v>4460</v>
      </c>
      <c r="J195" s="31" t="n">
        <f aca="false">IF(AND(ISNUMBER(E195),E195&gt;0),(H195-E195)/E195,"")</f>
        <v>0.0703803061385514</v>
      </c>
      <c r="K195" s="24" t="n">
        <f aca="false">IF(ISNUMBER(G195),H195-G195,"")</f>
        <v>5000</v>
      </c>
      <c r="L195" s="31" t="n">
        <f aca="false">IF(AND(ISNUMBER(G195),G195&gt;0),(H195-G195)/G195,"")</f>
        <v>0.0795798185580137</v>
      </c>
      <c r="M195" s="0" t="str">
        <f aca="false">INDEX('SOC Summary'!$L$3:$L$774,MATCH($A195,'SOC Summary'!$A$3:$A$774,0))</f>
        <v>Elevated</v>
      </c>
      <c r="X195" s="26" t="n">
        <f aca="false">_xlfn.RANK.AVG(D195,$D$5:$D$292,1)</f>
        <v>97.5</v>
      </c>
      <c r="Y195" s="26" t="n">
        <f aca="false">IF(L195="","",_xlfn.RANK.AVG(L195,$L$5:$L$292,1))</f>
        <v>257</v>
      </c>
    </row>
    <row r="196" customFormat="false" ht="15" hidden="false" customHeight="true" outlineLevel="0" collapsed="false">
      <c r="A196" s="0" t="s">
        <v>1722</v>
      </c>
      <c r="B196" s="0" t="str">
        <f aca="false">IFERROR(INDEX('BLS OEWS May2025'!$B$3:$B$1396,MATCH($A196,'BLS OEWS May2025'!$A$3:$A$1396,0)),"")</f>
        <v>Gambling Cage Workers</v>
      </c>
      <c r="C196" s="0" t="str">
        <f aca="false">INDEX('SOC Summary'!$D$3:$D$774,MATCH($A196,'SOC Summary'!$A$3:$A$774,0))</f>
        <v>Office support</v>
      </c>
      <c r="D196" s="27" t="n">
        <f aca="false">INDEX('SOC Summary'!$H$3:$H$774,MATCH($A196,'SOC Summary'!$A$3:$A$774,0))</f>
        <v>0.41</v>
      </c>
      <c r="E196" s="24" t="n">
        <v>11730</v>
      </c>
      <c r="F196" s="24" t="n">
        <v>12560</v>
      </c>
      <c r="G196" s="24" t="n">
        <v>13490</v>
      </c>
      <c r="H196" s="24" t="n">
        <f aca="false">INDEX('SOC Summary'!$K$3:$K$774,MATCH($A196,'SOC Summary'!$A$3:$A$774,0))</f>
        <v>14430</v>
      </c>
      <c r="I196" s="24" t="n">
        <f aca="false">IF(ISNUMBER(E196),H196-E196,"")</f>
        <v>2700</v>
      </c>
      <c r="J196" s="31" t="n">
        <f aca="false">IF(AND(ISNUMBER(E196),E196&gt;0),(H196-E196)/E196,"")</f>
        <v>0.230179028132992</v>
      </c>
      <c r="K196" s="24" t="n">
        <f aca="false">IF(ISNUMBER(G196),H196-G196,"")</f>
        <v>940</v>
      </c>
      <c r="L196" s="31" t="n">
        <f aca="false">IF(AND(ISNUMBER(G196),G196&gt;0),(H196-G196)/G196,"")</f>
        <v>0.0696812453669385</v>
      </c>
      <c r="M196" s="0" t="str">
        <f aca="false">INDEX('SOC Summary'!$L$3:$L$774,MATCH($A196,'SOC Summary'!$A$3:$A$774,0))</f>
        <v>Elevated</v>
      </c>
      <c r="X196" s="26" t="n">
        <f aca="false">_xlfn.RANK.AVG(D196,$D$5:$D$292,1)</f>
        <v>97.5</v>
      </c>
      <c r="Y196" s="26" t="n">
        <f aca="false">IF(L196="","",_xlfn.RANK.AVG(L196,$L$5:$L$292,1))</f>
        <v>246</v>
      </c>
    </row>
    <row r="197" customFormat="false" ht="15" hidden="false" customHeight="true" outlineLevel="0" collapsed="false">
      <c r="A197" s="0" t="s">
        <v>828</v>
      </c>
      <c r="B197" s="0" t="str">
        <f aca="false">IFERROR(INDEX('BLS OEWS May2025'!$B$3:$B$1396,MATCH($A197,'BLS OEWS May2025'!$A$3:$A$1396,0)),"")</f>
        <v>Physics Teachers, Postsecondary</v>
      </c>
      <c r="C197" s="0" t="str">
        <f aca="false">INDEX('SOC Summary'!$D$3:$D$774,MATCH($A197,'SOC Summary'!$A$3:$A$774,0))</f>
        <v>Educational instruction</v>
      </c>
      <c r="D197" s="27" t="n">
        <f aca="false">INDEX('SOC Summary'!$H$3:$H$774,MATCH($A197,'SOC Summary'!$A$3:$A$774,0))</f>
        <v>0.41</v>
      </c>
      <c r="E197" s="24" t="n">
        <v>12860</v>
      </c>
      <c r="F197" s="24" t="n">
        <v>14030</v>
      </c>
      <c r="G197" s="24" t="n">
        <v>13590</v>
      </c>
      <c r="H197" s="24" t="n">
        <f aca="false">INDEX('SOC Summary'!$K$3:$K$774,MATCH($A197,'SOC Summary'!$A$3:$A$774,0))</f>
        <v>13090</v>
      </c>
      <c r="I197" s="24" t="n">
        <f aca="false">IF(ISNUMBER(E197),H197-E197,"")</f>
        <v>230</v>
      </c>
      <c r="J197" s="31" t="n">
        <f aca="false">IF(AND(ISNUMBER(E197),E197&gt;0),(H197-E197)/E197,"")</f>
        <v>0.0178849144634526</v>
      </c>
      <c r="K197" s="24" t="n">
        <f aca="false">IF(ISNUMBER(G197),H197-G197,"")</f>
        <v>-500</v>
      </c>
      <c r="L197" s="31" t="n">
        <f aca="false">IF(AND(ISNUMBER(G197),G197&gt;0),(H197-G197)/G197,"")</f>
        <v>-0.0367917586460633</v>
      </c>
      <c r="M197" s="0" t="str">
        <f aca="false">INDEX('SOC Summary'!$L$3:$L$774,MATCH($A197,'SOC Summary'!$A$3:$A$774,0))</f>
        <v>Elevated</v>
      </c>
      <c r="X197" s="26" t="n">
        <f aca="false">_xlfn.RANK.AVG(D197,$D$5:$D$292,1)</f>
        <v>97.5</v>
      </c>
      <c r="Y197" s="26" t="n">
        <f aca="false">IF(L197="","",_xlfn.RANK.AVG(L197,$L$5:$L$292,1))</f>
        <v>77</v>
      </c>
    </row>
    <row r="198" customFormat="false" ht="15" hidden="false" customHeight="true" outlineLevel="0" collapsed="false">
      <c r="A198" s="0" t="s">
        <v>620</v>
      </c>
      <c r="B198" s="0" t="str">
        <f aca="false">IFERROR(INDEX('BLS OEWS May2025'!$B$3:$B$1396,MATCH($A198,'BLS OEWS May2025'!$A$3:$A$1396,0)),"")</f>
        <v>Materials Scientists</v>
      </c>
      <c r="C198" s="0" t="str">
        <f aca="false">INDEX('SOC Summary'!$D$3:$D$774,MATCH($A198,'SOC Summary'!$A$3:$A$774,0))</f>
        <v>Life, physical, and social science</v>
      </c>
      <c r="D198" s="27" t="n">
        <f aca="false">INDEX('SOC Summary'!$H$3:$H$774,MATCH($A198,'SOC Summary'!$A$3:$A$774,0))</f>
        <v>0.41</v>
      </c>
      <c r="E198" s="24" t="n">
        <v>7620</v>
      </c>
      <c r="F198" s="24" t="n">
        <v>8810</v>
      </c>
      <c r="G198" s="24" t="n">
        <v>8330</v>
      </c>
      <c r="H198" s="24" t="n">
        <f aca="false">INDEX('SOC Summary'!$K$3:$K$774,MATCH($A198,'SOC Summary'!$A$3:$A$774,0))</f>
        <v>8470</v>
      </c>
      <c r="I198" s="24" t="n">
        <f aca="false">IF(ISNUMBER(E198),H198-E198,"")</f>
        <v>850</v>
      </c>
      <c r="J198" s="31" t="n">
        <f aca="false">IF(AND(ISNUMBER(E198),E198&gt;0),(H198-E198)/E198,"")</f>
        <v>0.111548556430446</v>
      </c>
      <c r="K198" s="24" t="n">
        <f aca="false">IF(ISNUMBER(G198),H198-G198,"")</f>
        <v>140</v>
      </c>
      <c r="L198" s="31" t="n">
        <f aca="false">IF(AND(ISNUMBER(G198),G198&gt;0),(H198-G198)/G198,"")</f>
        <v>0.0168067226890756</v>
      </c>
      <c r="M198" s="0" t="str">
        <f aca="false">INDEX('SOC Summary'!$L$3:$L$774,MATCH($A198,'SOC Summary'!$A$3:$A$774,0))</f>
        <v>Elevated</v>
      </c>
      <c r="X198" s="26" t="n">
        <f aca="false">_xlfn.RANK.AVG(D198,$D$5:$D$292,1)</f>
        <v>97.5</v>
      </c>
      <c r="Y198" s="26" t="n">
        <f aca="false">IF(L198="","",_xlfn.RANK.AVG(L198,$L$5:$L$292,1))</f>
        <v>170</v>
      </c>
    </row>
    <row r="199" customFormat="false" ht="15" hidden="false" customHeight="true" outlineLevel="0" collapsed="false">
      <c r="A199" s="0" t="s">
        <v>654</v>
      </c>
      <c r="B199" s="0" t="str">
        <f aca="false">IFERROR(INDEX('BLS OEWS May2025'!$B$3:$B$1396,MATCH($A199,'BLS OEWS May2025'!$A$3:$A$1396,0)),"")</f>
        <v>Sociologists</v>
      </c>
      <c r="C199" s="0" t="str">
        <f aca="false">INDEX('SOC Summary'!$D$3:$D$774,MATCH($A199,'SOC Summary'!$A$3:$A$774,0))</f>
        <v>Life, physical, and social science</v>
      </c>
      <c r="D199" s="27" t="n">
        <f aca="false">INDEX('SOC Summary'!$H$3:$H$774,MATCH($A199,'SOC Summary'!$A$3:$A$774,0))</f>
        <v>0.41</v>
      </c>
      <c r="E199" s="24" t="n">
        <v>2980</v>
      </c>
      <c r="F199" s="24" t="n">
        <v>2890</v>
      </c>
      <c r="G199" s="24" t="n">
        <v>2950</v>
      </c>
      <c r="H199" s="24" t="n">
        <f aca="false">INDEX('SOC Summary'!$K$3:$K$774,MATCH($A199,'SOC Summary'!$A$3:$A$774,0))</f>
        <v>2260</v>
      </c>
      <c r="I199" s="24" t="n">
        <f aca="false">IF(ISNUMBER(E199),H199-E199,"")</f>
        <v>-720</v>
      </c>
      <c r="J199" s="31" t="n">
        <f aca="false">IF(AND(ISNUMBER(E199),E199&gt;0),(H199-E199)/E199,"")</f>
        <v>-0.241610738255034</v>
      </c>
      <c r="K199" s="24" t="n">
        <f aca="false">IF(ISNUMBER(G199),H199-G199,"")</f>
        <v>-690</v>
      </c>
      <c r="L199" s="31" t="n">
        <f aca="false">IF(AND(ISNUMBER(G199),G199&gt;0),(H199-G199)/G199,"")</f>
        <v>-0.233898305084746</v>
      </c>
      <c r="M199" s="0" t="str">
        <f aca="false">INDEX('SOC Summary'!$L$3:$L$774,MATCH($A199,'SOC Summary'!$A$3:$A$774,0))</f>
        <v>Elevated</v>
      </c>
      <c r="X199" s="26" t="n">
        <f aca="false">_xlfn.RANK.AVG(D199,$D$5:$D$292,1)</f>
        <v>97.5</v>
      </c>
      <c r="Y199" s="26" t="n">
        <f aca="false">IF(L199="","",_xlfn.RANK.AVG(L199,$L$5:$L$292,1))</f>
        <v>5</v>
      </c>
    </row>
    <row r="200" customFormat="false" ht="15" hidden="false" customHeight="true" outlineLevel="0" collapsed="false">
      <c r="A200" s="0" t="s">
        <v>609</v>
      </c>
      <c r="B200" s="0" t="str">
        <f aca="false">IFERROR(INDEX('BLS OEWS May2025'!$B$3:$B$1396,MATCH($A200,'BLS OEWS May2025'!$A$3:$A$1396,0)),"")</f>
        <v>Astronomers</v>
      </c>
      <c r="C200" s="0" t="str">
        <f aca="false">INDEX('SOC Summary'!$D$3:$D$774,MATCH($A200,'SOC Summary'!$A$3:$A$774,0))</f>
        <v>Life, physical, and social science</v>
      </c>
      <c r="D200" s="27" t="n">
        <f aca="false">INDEX('SOC Summary'!$H$3:$H$774,MATCH($A200,'SOC Summary'!$A$3:$A$774,0))</f>
        <v>0.41</v>
      </c>
      <c r="E200" s="24" t="n">
        <v>2160</v>
      </c>
      <c r="F200" s="24" t="n">
        <v>2080</v>
      </c>
      <c r="G200" s="24" t="n">
        <v>1560</v>
      </c>
      <c r="H200" s="24" t="n">
        <f aca="false">INDEX('SOC Summary'!$K$3:$K$774,MATCH($A200,'SOC Summary'!$A$3:$A$774,0))</f>
        <v>2120</v>
      </c>
      <c r="I200" s="24" t="n">
        <f aca="false">IF(ISNUMBER(E200),H200-E200,"")</f>
        <v>-40</v>
      </c>
      <c r="J200" s="31" t="n">
        <f aca="false">IF(AND(ISNUMBER(E200),E200&gt;0),(H200-E200)/E200,"")</f>
        <v>-0.0185185185185185</v>
      </c>
      <c r="K200" s="24" t="n">
        <f aca="false">IF(ISNUMBER(G200),H200-G200,"")</f>
        <v>560</v>
      </c>
      <c r="L200" s="31" t="n">
        <f aca="false">IF(AND(ISNUMBER(G200),G200&gt;0),(H200-G200)/G200,"")</f>
        <v>0.358974358974359</v>
      </c>
      <c r="M200" s="0" t="str">
        <f aca="false">INDEX('SOC Summary'!$L$3:$L$774,MATCH($A200,'SOC Summary'!$A$3:$A$774,0))</f>
        <v>Elevated</v>
      </c>
      <c r="X200" s="26" t="n">
        <f aca="false">_xlfn.RANK.AVG(D200,$D$5:$D$292,1)</f>
        <v>97.5</v>
      </c>
      <c r="Y200" s="26" t="n">
        <f aca="false">IF(L200="","",_xlfn.RANK.AVG(L200,$L$5:$L$292,1))</f>
        <v>287</v>
      </c>
    </row>
    <row r="201" customFormat="false" ht="15" hidden="false" customHeight="true" outlineLevel="0" collapsed="false">
      <c r="A201" s="0" t="s">
        <v>217</v>
      </c>
      <c r="B201" s="0" t="str">
        <f aca="false">IFERROR(INDEX('BLS OEWS May2025'!$B$3:$B$1396,MATCH($A201,'BLS OEWS May2025'!$A$3:$A$1396,0)),"")</f>
        <v>Industrial Production Managers</v>
      </c>
      <c r="C201" s="0" t="str">
        <f aca="false">INDEX('SOC Summary'!$D$3:$D$774,MATCH($A201,'SOC Summary'!$A$3:$A$774,0))</f>
        <v>Management</v>
      </c>
      <c r="D201" s="27" t="n">
        <f aca="false">INDEX('SOC Summary'!$H$3:$H$774,MATCH($A201,'SOC Summary'!$A$3:$A$774,0))</f>
        <v>0.401666666666667</v>
      </c>
      <c r="E201" s="24" t="n">
        <v>211710</v>
      </c>
      <c r="F201" s="24" t="n">
        <v>222890</v>
      </c>
      <c r="G201" s="24" t="n">
        <v>234380</v>
      </c>
      <c r="H201" s="24" t="n">
        <f aca="false">INDEX('SOC Summary'!$K$3:$K$774,MATCH($A201,'SOC Summary'!$A$3:$A$774,0))</f>
        <v>246250</v>
      </c>
      <c r="I201" s="24" t="n">
        <f aca="false">IF(ISNUMBER(E201),H201-E201,"")</f>
        <v>34540</v>
      </c>
      <c r="J201" s="31" t="n">
        <f aca="false">IF(AND(ISNUMBER(E201),E201&gt;0),(H201-E201)/E201,"")</f>
        <v>0.163147702045251</v>
      </c>
      <c r="K201" s="24" t="n">
        <f aca="false">IF(ISNUMBER(G201),H201-G201,"")</f>
        <v>11870</v>
      </c>
      <c r="L201" s="31" t="n">
        <f aca="false">IF(AND(ISNUMBER(G201),G201&gt;0),(H201-G201)/G201,"")</f>
        <v>0.0506442529226043</v>
      </c>
      <c r="M201" s="0" t="str">
        <f aca="false">INDEX('SOC Summary'!$L$3:$L$774,MATCH($A201,'SOC Summary'!$A$3:$A$774,0))</f>
        <v>Elevated</v>
      </c>
      <c r="X201" s="26" t="n">
        <f aca="false">_xlfn.RANK.AVG(D201,$D$5:$D$292,1)</f>
        <v>92</v>
      </c>
      <c r="Y201" s="26" t="n">
        <f aca="false">IF(L201="","",_xlfn.RANK.AVG(L201,$L$5:$L$292,1))</f>
        <v>221</v>
      </c>
    </row>
    <row r="202" customFormat="false" ht="15" hidden="false" customHeight="true" outlineLevel="0" collapsed="false">
      <c r="A202" s="0" t="s">
        <v>842</v>
      </c>
      <c r="B202" s="0" t="str">
        <f aca="false">IFERROR(INDEX('BLS OEWS May2025'!$B$3:$B$1396,MATCH($A202,'BLS OEWS May2025'!$A$3:$A$1396,0)),"")</f>
        <v>Psychology Teachers, Postsecondary</v>
      </c>
      <c r="C202" s="0" t="str">
        <f aca="false">INDEX('SOC Summary'!$D$3:$D$774,MATCH($A202,'SOC Summary'!$A$3:$A$774,0))</f>
        <v>Educational instruction</v>
      </c>
      <c r="D202" s="27" t="n">
        <f aca="false">INDEX('SOC Summary'!$H$3:$H$774,MATCH($A202,'SOC Summary'!$A$3:$A$774,0))</f>
        <v>0.4</v>
      </c>
      <c r="E202" s="24" t="n">
        <v>40050</v>
      </c>
      <c r="F202" s="24" t="n">
        <v>40610</v>
      </c>
      <c r="G202" s="24" t="n">
        <v>41610</v>
      </c>
      <c r="H202" s="24" t="n">
        <f aca="false">INDEX('SOC Summary'!$K$3:$K$774,MATCH($A202,'SOC Summary'!$A$3:$A$774,0))</f>
        <v>41530</v>
      </c>
      <c r="I202" s="24" t="n">
        <f aca="false">IF(ISNUMBER(E202),H202-E202,"")</f>
        <v>1480</v>
      </c>
      <c r="J202" s="31" t="n">
        <f aca="false">IF(AND(ISNUMBER(E202),E202&gt;0),(H202-E202)/E202,"")</f>
        <v>0.0369538077403246</v>
      </c>
      <c r="K202" s="24" t="n">
        <f aca="false">IF(ISNUMBER(G202),H202-G202,"")</f>
        <v>-80</v>
      </c>
      <c r="L202" s="31" t="n">
        <f aca="false">IF(AND(ISNUMBER(G202),G202&gt;0),(H202-G202)/G202,"")</f>
        <v>-0.00192261475606825</v>
      </c>
      <c r="M202" s="0" t="str">
        <f aca="false">INDEX('SOC Summary'!$L$3:$L$774,MATCH($A202,'SOC Summary'!$A$3:$A$774,0))</f>
        <v>Elevated</v>
      </c>
      <c r="X202" s="26" t="n">
        <f aca="false">_xlfn.RANK.AVG(D202,$D$5:$D$292,1)</f>
        <v>87.5</v>
      </c>
      <c r="Y202" s="26" t="n">
        <f aca="false">IF(L202="","",_xlfn.RANK.AVG(L202,$L$5:$L$292,1))</f>
        <v>131</v>
      </c>
    </row>
    <row r="203" customFormat="false" ht="15" hidden="false" customHeight="true" outlineLevel="0" collapsed="false">
      <c r="A203" s="0" t="s">
        <v>405</v>
      </c>
      <c r="B203" s="0" t="str">
        <f aca="false">IFERROR(INDEX('BLS OEWS May2025'!$B$3:$B$1396,MATCH($A203,'BLS OEWS May2025'!$A$3:$A$1396,0)),"")</f>
        <v>Computer and Information Research Scientists</v>
      </c>
      <c r="C203" s="0" t="str">
        <f aca="false">INDEX('SOC Summary'!$D$3:$D$774,MATCH($A203,'SOC Summary'!$A$3:$A$774,0))</f>
        <v>Computer and math</v>
      </c>
      <c r="D203" s="27" t="n">
        <f aca="false">INDEX('SOC Summary'!$H$3:$H$774,MATCH($A203,'SOC Summary'!$A$3:$A$774,0))</f>
        <v>0.4</v>
      </c>
      <c r="E203" s="24" t="n">
        <v>33780</v>
      </c>
      <c r="F203" s="24" t="n">
        <v>35210</v>
      </c>
      <c r="G203" s="24" t="n">
        <v>38480</v>
      </c>
      <c r="H203" s="24" t="n">
        <f aca="false">INDEX('SOC Summary'!$K$3:$K$774,MATCH($A203,'SOC Summary'!$A$3:$A$774,0))</f>
        <v>37200</v>
      </c>
      <c r="I203" s="24" t="n">
        <f aca="false">IF(ISNUMBER(E203),H203-E203,"")</f>
        <v>3420</v>
      </c>
      <c r="J203" s="31" t="n">
        <f aca="false">IF(AND(ISNUMBER(E203),E203&gt;0),(H203-E203)/E203,"")</f>
        <v>0.101243339253996</v>
      </c>
      <c r="K203" s="24" t="n">
        <f aca="false">IF(ISNUMBER(G203),H203-G203,"")</f>
        <v>-1280</v>
      </c>
      <c r="L203" s="31" t="n">
        <f aca="false">IF(AND(ISNUMBER(G203),G203&gt;0),(H203-G203)/G203,"")</f>
        <v>-0.0332640332640333</v>
      </c>
      <c r="M203" s="0" t="str">
        <f aca="false">INDEX('SOC Summary'!$L$3:$L$774,MATCH($A203,'SOC Summary'!$A$3:$A$774,0))</f>
        <v>Elevated</v>
      </c>
      <c r="X203" s="26" t="n">
        <f aca="false">_xlfn.RANK.AVG(D203,$D$5:$D$292,1)</f>
        <v>87.5</v>
      </c>
      <c r="Y203" s="26" t="n">
        <f aca="false">IF(L203="","",_xlfn.RANK.AVG(L203,$L$5:$L$292,1))</f>
        <v>84</v>
      </c>
    </row>
    <row r="204" customFormat="false" ht="15" hidden="false" customHeight="true" outlineLevel="0" collapsed="false">
      <c r="A204" s="0" t="s">
        <v>581</v>
      </c>
      <c r="B204" s="0" t="str">
        <f aca="false">IFERROR(INDEX('BLS OEWS May2025'!$B$3:$B$1396,MATCH($A204,'BLS OEWS May2025'!$A$3:$A$1396,0)),"")</f>
        <v>Biochemists and Biophysicists</v>
      </c>
      <c r="C204" s="0" t="str">
        <f aca="false">INDEX('SOC Summary'!$D$3:$D$774,MATCH($A204,'SOC Summary'!$A$3:$A$774,0))</f>
        <v>Life, physical, and social science</v>
      </c>
      <c r="D204" s="27" t="n">
        <f aca="false">INDEX('SOC Summary'!$H$3:$H$774,MATCH($A204,'SOC Summary'!$A$3:$A$774,0))</f>
        <v>0.4</v>
      </c>
      <c r="E204" s="24" t="n">
        <v>32500</v>
      </c>
      <c r="F204" s="24" t="n">
        <v>33180</v>
      </c>
      <c r="G204" s="24" t="n">
        <v>34520</v>
      </c>
      <c r="H204" s="24" t="n">
        <f aca="false">INDEX('SOC Summary'!$K$3:$K$774,MATCH($A204,'SOC Summary'!$A$3:$A$774,0))</f>
        <v>33830</v>
      </c>
      <c r="I204" s="24" t="n">
        <f aca="false">IF(ISNUMBER(E204),H204-E204,"")</f>
        <v>1330</v>
      </c>
      <c r="J204" s="31" t="n">
        <f aca="false">IF(AND(ISNUMBER(E204),E204&gt;0),(H204-E204)/E204,"")</f>
        <v>0.0409230769230769</v>
      </c>
      <c r="K204" s="24" t="n">
        <f aca="false">IF(ISNUMBER(G204),H204-G204,"")</f>
        <v>-690</v>
      </c>
      <c r="L204" s="31" t="n">
        <f aca="false">IF(AND(ISNUMBER(G204),G204&gt;0),(H204-G204)/G204,"")</f>
        <v>-0.0199884125144844</v>
      </c>
      <c r="M204" s="0" t="str">
        <f aca="false">INDEX('SOC Summary'!$L$3:$L$774,MATCH($A204,'SOC Summary'!$A$3:$A$774,0))</f>
        <v>Elevated</v>
      </c>
      <c r="X204" s="26" t="n">
        <f aca="false">_xlfn.RANK.AVG(D204,$D$5:$D$292,1)</f>
        <v>87.5</v>
      </c>
      <c r="Y204" s="26" t="n">
        <f aca="false">IF(L204="","",_xlfn.RANK.AVG(L204,$L$5:$L$292,1))</f>
        <v>106</v>
      </c>
    </row>
    <row r="205" customFormat="false" ht="15" hidden="false" customHeight="true" outlineLevel="0" collapsed="false">
      <c r="A205" s="0" t="s">
        <v>632</v>
      </c>
      <c r="B205" s="0" t="str">
        <f aca="false">IFERROR(INDEX('BLS OEWS May2025'!$B$3:$B$1396,MATCH($A205,'BLS OEWS May2025'!$A$3:$A$1396,0)),"")</f>
        <v>Physical Scientists, All Other</v>
      </c>
      <c r="C205" s="0" t="str">
        <f aca="false">INDEX('SOC Summary'!$D$3:$D$774,MATCH($A205,'SOC Summary'!$A$3:$A$774,0))</f>
        <v>Life, physical, and social science</v>
      </c>
      <c r="D205" s="27" t="n">
        <f aca="false">INDEX('SOC Summary'!$H$3:$H$774,MATCH($A205,'SOC Summary'!$A$3:$A$774,0))</f>
        <v>0.4</v>
      </c>
      <c r="E205" s="24" t="n">
        <v>19820</v>
      </c>
      <c r="F205" s="24" t="n">
        <v>20820</v>
      </c>
      <c r="G205" s="24" t="n">
        <v>22580</v>
      </c>
      <c r="H205" s="24" t="n">
        <f aca="false">INDEX('SOC Summary'!$K$3:$K$774,MATCH($A205,'SOC Summary'!$A$3:$A$774,0))</f>
        <v>22300</v>
      </c>
      <c r="I205" s="24" t="n">
        <f aca="false">IF(ISNUMBER(E205),H205-E205,"")</f>
        <v>2480</v>
      </c>
      <c r="J205" s="31" t="n">
        <f aca="false">IF(AND(ISNUMBER(E205),E205&gt;0),(H205-E205)/E205,"")</f>
        <v>0.125126135216953</v>
      </c>
      <c r="K205" s="24" t="n">
        <f aca="false">IF(ISNUMBER(G205),H205-G205,"")</f>
        <v>-280</v>
      </c>
      <c r="L205" s="31" t="n">
        <f aca="false">IF(AND(ISNUMBER(G205),G205&gt;0),(H205-G205)/G205,"")</f>
        <v>-0.012400354295837</v>
      </c>
      <c r="M205" s="0" t="str">
        <f aca="false">INDEX('SOC Summary'!$L$3:$L$774,MATCH($A205,'SOC Summary'!$A$3:$A$774,0))</f>
        <v>Elevated</v>
      </c>
      <c r="X205" s="26" t="n">
        <f aca="false">_xlfn.RANK.AVG(D205,$D$5:$D$292,1)</f>
        <v>87.5</v>
      </c>
      <c r="Y205" s="26" t="n">
        <f aca="false">IF(L205="","",_xlfn.RANK.AVG(L205,$L$5:$L$292,1))</f>
        <v>115</v>
      </c>
    </row>
    <row r="206" customFormat="false" ht="15" hidden="false" customHeight="true" outlineLevel="0" collapsed="false">
      <c r="A206" s="0" t="s">
        <v>527</v>
      </c>
      <c r="B206" s="0" t="str">
        <f aca="false">IFERROR(INDEX('BLS OEWS May2025'!$B$3:$B$1396,MATCH($A206,'BLS OEWS May2025'!$A$3:$A$1396,0)),"")</f>
        <v>Petroleum Engineers</v>
      </c>
      <c r="C206" s="0" t="str">
        <f aca="false">INDEX('SOC Summary'!$D$3:$D$774,MATCH($A206,'SOC Summary'!$A$3:$A$774,0))</f>
        <v>Engineering</v>
      </c>
      <c r="D206" s="27" t="n">
        <f aca="false">INDEX('SOC Summary'!$H$3:$H$774,MATCH($A206,'SOC Summary'!$A$3:$A$774,0))</f>
        <v>0.4</v>
      </c>
      <c r="E206" s="24" t="n">
        <v>20540</v>
      </c>
      <c r="F206" s="24" t="n">
        <v>20390</v>
      </c>
      <c r="G206" s="24" t="n">
        <v>18970</v>
      </c>
      <c r="H206" s="24" t="n">
        <f aca="false">INDEX('SOC Summary'!$K$3:$K$774,MATCH($A206,'SOC Summary'!$A$3:$A$774,0))</f>
        <v>18060</v>
      </c>
      <c r="I206" s="24" t="n">
        <f aca="false">IF(ISNUMBER(E206),H206-E206,"")</f>
        <v>-2480</v>
      </c>
      <c r="J206" s="31" t="n">
        <f aca="false">IF(AND(ISNUMBER(E206),E206&gt;0),(H206-E206)/E206,"")</f>
        <v>-0.120740019474197</v>
      </c>
      <c r="K206" s="24" t="n">
        <f aca="false">IF(ISNUMBER(G206),H206-G206,"")</f>
        <v>-910</v>
      </c>
      <c r="L206" s="31" t="n">
        <f aca="false">IF(AND(ISNUMBER(G206),G206&gt;0),(H206-G206)/G206,"")</f>
        <v>-0.0479704797047971</v>
      </c>
      <c r="M206" s="0" t="str">
        <f aca="false">INDEX('SOC Summary'!$L$3:$L$774,MATCH($A206,'SOC Summary'!$A$3:$A$774,0))</f>
        <v>Elevated</v>
      </c>
      <c r="X206" s="26" t="n">
        <f aca="false">_xlfn.RANK.AVG(D206,$D$5:$D$292,1)</f>
        <v>87.5</v>
      </c>
      <c r="Y206" s="26" t="n">
        <f aca="false">IF(L206="","",_xlfn.RANK.AVG(L206,$L$5:$L$292,1))</f>
        <v>61</v>
      </c>
    </row>
    <row r="207" customFormat="false" ht="15" hidden="false" customHeight="true" outlineLevel="0" collapsed="false">
      <c r="A207" s="0" t="s">
        <v>300</v>
      </c>
      <c r="B207" s="0" t="str">
        <f aca="false">IFERROR(INDEX('BLS OEWS May2025'!$B$3:$B$1396,MATCH($A207,'BLS OEWS May2025'!$A$3:$A$1396,0)),"")</f>
        <v>Agents and Business Managers of Artists, Performers, and Athletes</v>
      </c>
      <c r="C207" s="0" t="str">
        <f aca="false">INDEX('SOC Summary'!$D$3:$D$774,MATCH($A207,'SOC Summary'!$A$3:$A$774,0))</f>
        <v>Business and finance</v>
      </c>
      <c r="D207" s="27" t="n">
        <f aca="false">INDEX('SOC Summary'!$H$3:$H$774,MATCH($A207,'SOC Summary'!$A$3:$A$774,0))</f>
        <v>0.4</v>
      </c>
      <c r="E207" s="24" t="n">
        <v>13130</v>
      </c>
      <c r="F207" s="24" t="n">
        <v>12870</v>
      </c>
      <c r="G207" s="24" t="n">
        <v>14220</v>
      </c>
      <c r="H207" s="24" t="n">
        <f aca="false">INDEX('SOC Summary'!$K$3:$K$774,MATCH($A207,'SOC Summary'!$A$3:$A$774,0))</f>
        <v>12620</v>
      </c>
      <c r="I207" s="24" t="n">
        <f aca="false">IF(ISNUMBER(E207),H207-E207,"")</f>
        <v>-510</v>
      </c>
      <c r="J207" s="31" t="n">
        <f aca="false">IF(AND(ISNUMBER(E207),E207&gt;0),(H207-E207)/E207,"")</f>
        <v>-0.0388423457730388</v>
      </c>
      <c r="K207" s="24" t="n">
        <f aca="false">IF(ISNUMBER(G207),H207-G207,"")</f>
        <v>-1600</v>
      </c>
      <c r="L207" s="31" t="n">
        <f aca="false">IF(AND(ISNUMBER(G207),G207&gt;0),(H207-G207)/G207,"")</f>
        <v>-0.112517580872011</v>
      </c>
      <c r="M207" s="0" t="str">
        <f aca="false">INDEX('SOC Summary'!$L$3:$L$774,MATCH($A207,'SOC Summary'!$A$3:$A$774,0))</f>
        <v>Elevated</v>
      </c>
      <c r="X207" s="26" t="n">
        <f aca="false">_xlfn.RANK.AVG(D207,$D$5:$D$292,1)</f>
        <v>87.5</v>
      </c>
      <c r="Y207" s="26" t="n">
        <f aca="false">IF(L207="","",_xlfn.RANK.AVG(L207,$L$5:$L$292,1))</f>
        <v>20</v>
      </c>
    </row>
    <row r="208" customFormat="false" ht="15" hidden="false" customHeight="true" outlineLevel="0" collapsed="false">
      <c r="A208" s="0" t="s">
        <v>554</v>
      </c>
      <c r="B208" s="0" t="str">
        <f aca="false">IFERROR(INDEX('BLS OEWS May2025'!$B$3:$B$1396,MATCH($A208,'BLS OEWS May2025'!$A$3:$A$1396,0)),"")</f>
        <v>Environmental Engineering Technologists and Technicians</v>
      </c>
      <c r="C208" s="0" t="str">
        <f aca="false">INDEX('SOC Summary'!$D$3:$D$774,MATCH($A208,'SOC Summary'!$A$3:$A$774,0))</f>
        <v>Engineering</v>
      </c>
      <c r="D208" s="27" t="n">
        <f aca="false">INDEX('SOC Summary'!$H$3:$H$774,MATCH($A208,'SOC Summary'!$A$3:$A$774,0))</f>
        <v>0.4</v>
      </c>
      <c r="E208" s="24" t="n">
        <v>13400</v>
      </c>
      <c r="F208" s="24" t="n">
        <v>13780</v>
      </c>
      <c r="G208" s="24" t="n">
        <v>12500</v>
      </c>
      <c r="H208" s="24" t="n">
        <f aca="false">INDEX('SOC Summary'!$K$3:$K$774,MATCH($A208,'SOC Summary'!$A$3:$A$774,0))</f>
        <v>12190</v>
      </c>
      <c r="I208" s="24" t="n">
        <f aca="false">IF(ISNUMBER(E208),H208-E208,"")</f>
        <v>-1210</v>
      </c>
      <c r="J208" s="31" t="n">
        <f aca="false">IF(AND(ISNUMBER(E208),E208&gt;0),(H208-E208)/E208,"")</f>
        <v>-0.0902985074626866</v>
      </c>
      <c r="K208" s="24" t="n">
        <f aca="false">IF(ISNUMBER(G208),H208-G208,"")</f>
        <v>-310</v>
      </c>
      <c r="L208" s="31" t="n">
        <f aca="false">IF(AND(ISNUMBER(G208),G208&gt;0),(H208-G208)/G208,"")</f>
        <v>-0.0248</v>
      </c>
      <c r="M208" s="0" t="str">
        <f aca="false">INDEX('SOC Summary'!$L$3:$L$774,MATCH($A208,'SOC Summary'!$A$3:$A$774,0))</f>
        <v>Elevated</v>
      </c>
      <c r="X208" s="26" t="n">
        <f aca="false">_xlfn.RANK.AVG(D208,$D$5:$D$292,1)</f>
        <v>87.5</v>
      </c>
      <c r="Y208" s="26" t="n">
        <f aca="false">IF(L208="","",_xlfn.RANK.AVG(L208,$L$5:$L$292,1))</f>
        <v>95</v>
      </c>
    </row>
    <row r="209" customFormat="false" ht="15" hidden="false" customHeight="true" outlineLevel="0" collapsed="false">
      <c r="A209" s="0" t="s">
        <v>593</v>
      </c>
      <c r="B209" s="0" t="str">
        <f aca="false">IFERROR(INDEX('BLS OEWS May2025'!$B$3:$B$1396,MATCH($A209,'BLS OEWS May2025'!$A$3:$A$1396,0)),"")</f>
        <v>Foresters</v>
      </c>
      <c r="C209" s="0" t="str">
        <f aca="false">INDEX('SOC Summary'!$D$3:$D$774,MATCH($A209,'SOC Summary'!$A$3:$A$774,0))</f>
        <v>Life, physical, and social science</v>
      </c>
      <c r="D209" s="27" t="n">
        <f aca="false">INDEX('SOC Summary'!$H$3:$H$774,MATCH($A209,'SOC Summary'!$A$3:$A$774,0))</f>
        <v>0.4</v>
      </c>
      <c r="E209" s="24" t="n">
        <v>9430</v>
      </c>
      <c r="F209" s="24" t="n">
        <v>9450</v>
      </c>
      <c r="G209" s="24" t="n">
        <v>9650</v>
      </c>
      <c r="H209" s="24" t="n">
        <f aca="false">INDEX('SOC Summary'!$K$3:$K$774,MATCH($A209,'SOC Summary'!$A$3:$A$774,0))</f>
        <v>10430</v>
      </c>
      <c r="I209" s="24" t="n">
        <f aca="false">IF(ISNUMBER(E209),H209-E209,"")</f>
        <v>1000</v>
      </c>
      <c r="J209" s="31" t="n">
        <f aca="false">IF(AND(ISNUMBER(E209),E209&gt;0),(H209-E209)/E209,"")</f>
        <v>0.106044538706257</v>
      </c>
      <c r="K209" s="24" t="n">
        <f aca="false">IF(ISNUMBER(G209),H209-G209,"")</f>
        <v>780</v>
      </c>
      <c r="L209" s="31" t="n">
        <f aca="false">IF(AND(ISNUMBER(G209),G209&gt;0),(H209-G209)/G209,"")</f>
        <v>0.0808290155440415</v>
      </c>
      <c r="M209" s="0" t="str">
        <f aca="false">INDEX('SOC Summary'!$L$3:$L$774,MATCH($A209,'SOC Summary'!$A$3:$A$774,0))</f>
        <v>Elevated</v>
      </c>
      <c r="X209" s="26" t="n">
        <f aca="false">_xlfn.RANK.AVG(D209,$D$5:$D$292,1)</f>
        <v>87.5</v>
      </c>
      <c r="Y209" s="26" t="n">
        <f aca="false">IF(L209="","",_xlfn.RANK.AVG(L209,$L$5:$L$292,1))</f>
        <v>261</v>
      </c>
    </row>
    <row r="210" customFormat="false" ht="15" hidden="false" customHeight="true" outlineLevel="0" collapsed="false">
      <c r="A210" s="0" t="s">
        <v>183</v>
      </c>
      <c r="B210" s="0" t="str">
        <f aca="false">IFERROR(INDEX('BLS OEWS May2025'!$B$3:$B$1396,MATCH($A210,'BLS OEWS May2025'!$A$3:$A$1396,0)),"")</f>
        <v>General and Operations Managers</v>
      </c>
      <c r="C210" s="0" t="str">
        <f aca="false">INDEX('SOC Summary'!$D$3:$D$774,MATCH($A210,'SOC Summary'!$A$3:$A$774,0))</f>
        <v>Management</v>
      </c>
      <c r="D210" s="27" t="n">
        <f aca="false">INDEX('SOC Summary'!$H$3:$H$774,MATCH($A210,'SOC Summary'!$A$3:$A$774,0))</f>
        <v>0.39</v>
      </c>
      <c r="E210" s="24" t="n">
        <v>3376680</v>
      </c>
      <c r="F210" s="24" t="n">
        <v>3507810</v>
      </c>
      <c r="G210" s="24" t="n">
        <v>3584420</v>
      </c>
      <c r="H210" s="24" t="n">
        <f aca="false">INDEX('SOC Summary'!$K$3:$K$774,MATCH($A210,'SOC Summary'!$A$3:$A$774,0))</f>
        <v>3503020</v>
      </c>
      <c r="I210" s="24" t="n">
        <f aca="false">IF(ISNUMBER(E210),H210-E210,"")</f>
        <v>126340</v>
      </c>
      <c r="J210" s="31" t="n">
        <f aca="false">IF(AND(ISNUMBER(E210),E210&gt;0),(H210-E210)/E210,"")</f>
        <v>0.03741544949477</v>
      </c>
      <c r="K210" s="24" t="n">
        <f aca="false">IF(ISNUMBER(G210),H210-G210,"")</f>
        <v>-81400</v>
      </c>
      <c r="L210" s="31" t="n">
        <f aca="false">IF(AND(ISNUMBER(G210),G210&gt;0),(H210-G210)/G210,"")</f>
        <v>-0.0227093923145167</v>
      </c>
      <c r="M210" s="0" t="str">
        <f aca="false">INDEX('SOC Summary'!$L$3:$L$774,MATCH($A210,'SOC Summary'!$A$3:$A$774,0))</f>
        <v>Elevated</v>
      </c>
      <c r="X210" s="26" t="n">
        <f aca="false">_xlfn.RANK.AVG(D210,$D$5:$D$292,1)</f>
        <v>79</v>
      </c>
      <c r="Y210" s="26" t="n">
        <f aca="false">IF(L210="","",_xlfn.RANK.AVG(L210,$L$5:$L$292,1))</f>
        <v>99</v>
      </c>
    </row>
    <row r="211" customFormat="false" ht="15" hidden="false" customHeight="true" outlineLevel="0" collapsed="false">
      <c r="A211" s="0" t="s">
        <v>904</v>
      </c>
      <c r="B211" s="0" t="str">
        <f aca="false">IFERROR(INDEX('BLS OEWS May2025'!$B$3:$B$1396,MATCH($A211,'BLS OEWS May2025'!$A$3:$A$1396,0)),"")</f>
        <v>Middle School Teachers, Except Special and Career/Technical Education</v>
      </c>
      <c r="C211" s="0" t="str">
        <f aca="false">INDEX('SOC Summary'!$D$3:$D$774,MATCH($A211,'SOC Summary'!$A$3:$A$774,0))</f>
        <v>Educational instruction</v>
      </c>
      <c r="D211" s="27" t="n">
        <f aca="false">INDEX('SOC Summary'!$H$3:$H$774,MATCH($A211,'SOC Summary'!$A$3:$A$774,0))</f>
        <v>0.39</v>
      </c>
      <c r="E211" s="24" t="n">
        <v>611120</v>
      </c>
      <c r="F211" s="24" t="n">
        <v>626690</v>
      </c>
      <c r="G211" s="24" t="n">
        <v>620370</v>
      </c>
      <c r="H211" s="24" t="n">
        <f aca="false">INDEX('SOC Summary'!$K$3:$K$774,MATCH($A211,'SOC Summary'!$A$3:$A$774,0))</f>
        <v>620090</v>
      </c>
      <c r="I211" s="24" t="n">
        <f aca="false">IF(ISNUMBER(E211),H211-E211,"")</f>
        <v>8970</v>
      </c>
      <c r="J211" s="31" t="n">
        <f aca="false">IF(AND(ISNUMBER(E211),E211&gt;0),(H211-E211)/E211,"")</f>
        <v>0.0146779683204608</v>
      </c>
      <c r="K211" s="24" t="n">
        <f aca="false">IF(ISNUMBER(G211),H211-G211,"")</f>
        <v>-280</v>
      </c>
      <c r="L211" s="31" t="n">
        <f aca="false">IF(AND(ISNUMBER(G211),G211&gt;0),(H211-G211)/G211,"")</f>
        <v>-0.000451343553040927</v>
      </c>
      <c r="M211" s="0" t="str">
        <f aca="false">INDEX('SOC Summary'!$L$3:$L$774,MATCH($A211,'SOC Summary'!$A$3:$A$774,0))</f>
        <v>Elevated</v>
      </c>
      <c r="X211" s="26" t="n">
        <f aca="false">_xlfn.RANK.AVG(D211,$D$5:$D$292,1)</f>
        <v>79</v>
      </c>
      <c r="Y211" s="26" t="n">
        <f aca="false">IF(L211="","",_xlfn.RANK.AVG(L211,$L$5:$L$292,1))</f>
        <v>135</v>
      </c>
    </row>
    <row r="212" customFormat="false" ht="15" hidden="false" customHeight="true" outlineLevel="0" collapsed="false">
      <c r="A212" s="0" t="s">
        <v>277</v>
      </c>
      <c r="B212" s="0" t="str">
        <f aca="false">IFERROR(INDEX('BLS OEWS May2025'!$B$3:$B$1396,MATCH($A212,'BLS OEWS May2025'!$A$3:$A$1396,0)),"")</f>
        <v>Property, Real Estate, and Community Association Managers</v>
      </c>
      <c r="C212" s="0" t="str">
        <f aca="false">INDEX('SOC Summary'!$D$3:$D$774,MATCH($A212,'SOC Summary'!$A$3:$A$774,0))</f>
        <v>Management</v>
      </c>
      <c r="D212" s="27" t="n">
        <f aca="false">INDEX('SOC Summary'!$H$3:$H$774,MATCH($A212,'SOC Summary'!$A$3:$A$774,0))</f>
        <v>0.39</v>
      </c>
      <c r="E212" s="24" t="n">
        <v>261120</v>
      </c>
      <c r="F212" s="24" t="n">
        <v>284120</v>
      </c>
      <c r="G212" s="24" t="n">
        <v>296640</v>
      </c>
      <c r="H212" s="24" t="n">
        <f aca="false">INDEX('SOC Summary'!$K$3:$K$774,MATCH($A212,'SOC Summary'!$A$3:$A$774,0))</f>
        <v>311180</v>
      </c>
      <c r="I212" s="24" t="n">
        <f aca="false">IF(ISNUMBER(E212),H212-E212,"")</f>
        <v>50060</v>
      </c>
      <c r="J212" s="31" t="n">
        <f aca="false">IF(AND(ISNUMBER(E212),E212&gt;0),(H212-E212)/E212,"")</f>
        <v>0.19171262254902</v>
      </c>
      <c r="K212" s="24" t="n">
        <f aca="false">IF(ISNUMBER(G212),H212-G212,"")</f>
        <v>14540</v>
      </c>
      <c r="L212" s="31" t="n">
        <f aca="false">IF(AND(ISNUMBER(G212),G212&gt;0),(H212-G212)/G212,"")</f>
        <v>0.0490156418554477</v>
      </c>
      <c r="M212" s="0" t="str">
        <f aca="false">INDEX('SOC Summary'!$L$3:$L$774,MATCH($A212,'SOC Summary'!$A$3:$A$774,0))</f>
        <v>Elevated</v>
      </c>
      <c r="X212" s="26" t="n">
        <f aca="false">_xlfn.RANK.AVG(D212,$D$5:$D$292,1)</f>
        <v>79</v>
      </c>
      <c r="Y212" s="26" t="n">
        <f aca="false">IF(L212="","",_xlfn.RANK.AVG(L212,$L$5:$L$292,1))</f>
        <v>218</v>
      </c>
    </row>
    <row r="213" customFormat="false" ht="15" hidden="false" customHeight="true" outlineLevel="0" collapsed="false">
      <c r="A213" s="0" t="s">
        <v>205</v>
      </c>
      <c r="B213" s="0" t="str">
        <f aca="false">IFERROR(INDEX('BLS OEWS May2025'!$B$3:$B$1396,MATCH($A213,'BLS OEWS May2025'!$A$3:$A$1396,0)),"")</f>
        <v>Administrative Services Managers</v>
      </c>
      <c r="C213" s="0" t="str">
        <f aca="false">INDEX('SOC Summary'!$D$3:$D$774,MATCH($A213,'SOC Summary'!$A$3:$A$774,0))</f>
        <v>Management</v>
      </c>
      <c r="D213" s="27" t="n">
        <f aca="false">INDEX('SOC Summary'!$H$3:$H$774,MATCH($A213,'SOC Summary'!$A$3:$A$774,0))</f>
        <v>0.39</v>
      </c>
      <c r="E213" s="24" t="n">
        <v>236570</v>
      </c>
      <c r="F213" s="24" t="n">
        <v>242520</v>
      </c>
      <c r="G213" s="24" t="n">
        <v>254140</v>
      </c>
      <c r="H213" s="24" t="n">
        <f aca="false">INDEX('SOC Summary'!$K$3:$K$774,MATCH($A213,'SOC Summary'!$A$3:$A$774,0))</f>
        <v>263960</v>
      </c>
      <c r="I213" s="24" t="n">
        <f aca="false">IF(ISNUMBER(E213),H213-E213,"")</f>
        <v>27390</v>
      </c>
      <c r="J213" s="31" t="n">
        <f aca="false">IF(AND(ISNUMBER(E213),E213&gt;0),(H213-E213)/E213,"")</f>
        <v>0.115779684659932</v>
      </c>
      <c r="K213" s="24" t="n">
        <f aca="false">IF(ISNUMBER(G213),H213-G213,"")</f>
        <v>9820</v>
      </c>
      <c r="L213" s="31" t="n">
        <f aca="false">IF(AND(ISNUMBER(G213),G213&gt;0),(H213-G213)/G213,"")</f>
        <v>0.0386401196191076</v>
      </c>
      <c r="M213" s="0" t="str">
        <f aca="false">INDEX('SOC Summary'!$L$3:$L$774,MATCH($A213,'SOC Summary'!$A$3:$A$774,0))</f>
        <v>Elevated</v>
      </c>
      <c r="X213" s="26" t="n">
        <f aca="false">_xlfn.RANK.AVG(D213,$D$5:$D$292,1)</f>
        <v>79</v>
      </c>
      <c r="Y213" s="26" t="n">
        <f aca="false">IF(L213="","",_xlfn.RANK.AVG(L213,$L$5:$L$292,1))</f>
        <v>208</v>
      </c>
    </row>
    <row r="214" customFormat="false" ht="15" hidden="false" customHeight="true" outlineLevel="0" collapsed="false">
      <c r="A214" s="0" t="s">
        <v>207</v>
      </c>
      <c r="B214" s="0" t="str">
        <f aca="false">IFERROR(INDEX('BLS OEWS May2025'!$B$3:$B$1396,MATCH($A214,'BLS OEWS May2025'!$A$3:$A$1396,0)),"")</f>
        <v>Facilities Managers</v>
      </c>
      <c r="C214" s="0" t="str">
        <f aca="false">INDEX('SOC Summary'!$D$3:$D$774,MATCH($A214,'SOC Summary'!$A$3:$A$774,0))</f>
        <v>Management</v>
      </c>
      <c r="D214" s="27" t="n">
        <f aca="false">INDEX('SOC Summary'!$H$3:$H$774,MATCH($A214,'SOC Summary'!$A$3:$A$774,0))</f>
        <v>0.39</v>
      </c>
      <c r="E214" s="24" t="n">
        <v>116980</v>
      </c>
      <c r="F214" s="24" t="n">
        <v>131400</v>
      </c>
      <c r="G214" s="24" t="n">
        <v>141090</v>
      </c>
      <c r="H214" s="24" t="n">
        <f aca="false">INDEX('SOC Summary'!$K$3:$K$774,MATCH($A214,'SOC Summary'!$A$3:$A$774,0))</f>
        <v>156180</v>
      </c>
      <c r="I214" s="24" t="n">
        <f aca="false">IF(ISNUMBER(E214),H214-E214,"")</f>
        <v>39200</v>
      </c>
      <c r="J214" s="31" t="n">
        <f aca="false">IF(AND(ISNUMBER(E214),E214&gt;0),(H214-E214)/E214,"")</f>
        <v>0.33510001709694</v>
      </c>
      <c r="K214" s="24" t="n">
        <f aca="false">IF(ISNUMBER(G214),H214-G214,"")</f>
        <v>15090</v>
      </c>
      <c r="L214" s="31" t="n">
        <f aca="false">IF(AND(ISNUMBER(G214),G214&gt;0),(H214-G214)/G214,"")</f>
        <v>0.10695300871784</v>
      </c>
      <c r="M214" s="0" t="str">
        <f aca="false">INDEX('SOC Summary'!$L$3:$L$774,MATCH($A214,'SOC Summary'!$A$3:$A$774,0))</f>
        <v>Elevated</v>
      </c>
      <c r="X214" s="26" t="n">
        <f aca="false">_xlfn.RANK.AVG(D214,$D$5:$D$292,1)</f>
        <v>79</v>
      </c>
      <c r="Y214" s="26" t="n">
        <f aca="false">IF(L214="","",_xlfn.RANK.AVG(L214,$L$5:$L$292,1))</f>
        <v>271</v>
      </c>
    </row>
    <row r="215" customFormat="false" ht="15" hidden="false" customHeight="true" outlineLevel="0" collapsed="false">
      <c r="A215" s="0" t="s">
        <v>870</v>
      </c>
      <c r="B215" s="0" t="str">
        <f aca="false">IFERROR(INDEX('BLS OEWS May2025'!$B$3:$B$1396,MATCH($A215,'BLS OEWS May2025'!$A$3:$A$1396,0)),"")</f>
        <v>Art, Drama, and Music Teachers, Postsecondary</v>
      </c>
      <c r="C215" s="0" t="str">
        <f aca="false">INDEX('SOC Summary'!$D$3:$D$774,MATCH($A215,'SOC Summary'!$A$3:$A$774,0))</f>
        <v>Educational instruction</v>
      </c>
      <c r="D215" s="27" t="n">
        <f aca="false">INDEX('SOC Summary'!$H$3:$H$774,MATCH($A215,'SOC Summary'!$A$3:$A$774,0))</f>
        <v>0.39</v>
      </c>
      <c r="E215" s="24" t="n">
        <v>97830</v>
      </c>
      <c r="F215" s="24" t="n">
        <v>101500</v>
      </c>
      <c r="G215" s="24" t="n">
        <v>97890</v>
      </c>
      <c r="H215" s="24" t="n">
        <f aca="false">INDEX('SOC Summary'!$K$3:$K$774,MATCH($A215,'SOC Summary'!$A$3:$A$774,0))</f>
        <v>93560</v>
      </c>
      <c r="I215" s="24" t="n">
        <f aca="false">IF(ISNUMBER(E215),H215-E215,"")</f>
        <v>-4270</v>
      </c>
      <c r="J215" s="31" t="n">
        <f aca="false">IF(AND(ISNUMBER(E215),E215&gt;0),(H215-E215)/E215,"")</f>
        <v>-0.0436471430031688</v>
      </c>
      <c r="K215" s="24" t="n">
        <f aca="false">IF(ISNUMBER(G215),H215-G215,"")</f>
        <v>-4330</v>
      </c>
      <c r="L215" s="31" t="n">
        <f aca="false">IF(AND(ISNUMBER(G215),G215&gt;0),(H215-G215)/G215,"")</f>
        <v>-0.0442333231177853</v>
      </c>
      <c r="M215" s="0" t="str">
        <f aca="false">INDEX('SOC Summary'!$L$3:$L$774,MATCH($A215,'SOC Summary'!$A$3:$A$774,0))</f>
        <v>Elevated</v>
      </c>
      <c r="X215" s="26" t="n">
        <f aca="false">_xlfn.RANK.AVG(D215,$D$5:$D$292,1)</f>
        <v>79</v>
      </c>
      <c r="Y215" s="26" t="n">
        <f aca="false">IF(L215="","",_xlfn.RANK.AVG(L215,$L$5:$L$292,1))</f>
        <v>66</v>
      </c>
    </row>
    <row r="216" customFormat="false" ht="15" hidden="false" customHeight="true" outlineLevel="0" collapsed="false">
      <c r="A216" s="0" t="s">
        <v>488</v>
      </c>
      <c r="B216" s="0" t="str">
        <f aca="false">IFERROR(INDEX('BLS OEWS May2025'!$B$3:$B$1396,MATCH($A216,'BLS OEWS May2025'!$A$3:$A$1396,0)),"")</f>
        <v>Chemical Engineers</v>
      </c>
      <c r="C216" s="0" t="str">
        <f aca="false">INDEX('SOC Summary'!$D$3:$D$774,MATCH($A216,'SOC Summary'!$A$3:$A$774,0))</f>
        <v>Engineering</v>
      </c>
      <c r="D216" s="27" t="n">
        <f aca="false">INDEX('SOC Summary'!$H$3:$H$774,MATCH($A216,'SOC Summary'!$A$3:$A$774,0))</f>
        <v>0.39</v>
      </c>
      <c r="E216" s="24" t="n">
        <v>20380</v>
      </c>
      <c r="F216" s="24" t="n">
        <v>21140</v>
      </c>
      <c r="G216" s="24" t="n">
        <v>20330</v>
      </c>
      <c r="H216" s="24" t="n">
        <f aca="false">INDEX('SOC Summary'!$K$3:$K$774,MATCH($A216,'SOC Summary'!$A$3:$A$774,0))</f>
        <v>21070</v>
      </c>
      <c r="I216" s="24" t="n">
        <f aca="false">IF(ISNUMBER(E216),H216-E216,"")</f>
        <v>690</v>
      </c>
      <c r="J216" s="31" t="n">
        <f aca="false">IF(AND(ISNUMBER(E216),E216&gt;0),(H216-E216)/E216,"")</f>
        <v>0.0338567222767419</v>
      </c>
      <c r="K216" s="24" t="n">
        <f aca="false">IF(ISNUMBER(G216),H216-G216,"")</f>
        <v>740</v>
      </c>
      <c r="L216" s="31" t="n">
        <f aca="false">IF(AND(ISNUMBER(G216),G216&gt;0),(H216-G216)/G216,"")</f>
        <v>0.0363994097393015</v>
      </c>
      <c r="M216" s="0" t="str">
        <f aca="false">INDEX('SOC Summary'!$L$3:$L$774,MATCH($A216,'SOC Summary'!$A$3:$A$774,0))</f>
        <v>Elevated</v>
      </c>
      <c r="X216" s="26" t="n">
        <f aca="false">_xlfn.RANK.AVG(D216,$D$5:$D$292,1)</f>
        <v>79</v>
      </c>
      <c r="Y216" s="26" t="n">
        <f aca="false">IF(L216="","",_xlfn.RANK.AVG(L216,$L$5:$L$292,1))</f>
        <v>201</v>
      </c>
    </row>
    <row r="217" customFormat="false" ht="15" hidden="false" customHeight="true" outlineLevel="0" collapsed="false">
      <c r="A217" s="0" t="s">
        <v>585</v>
      </c>
      <c r="B217" s="0" t="str">
        <f aca="false">IFERROR(INDEX('BLS OEWS May2025'!$B$3:$B$1396,MATCH($A217,'BLS OEWS May2025'!$A$3:$A$1396,0)),"")</f>
        <v>Zoologists and Wildlife Biologists</v>
      </c>
      <c r="C217" s="0" t="str">
        <f aca="false">INDEX('SOC Summary'!$D$3:$D$774,MATCH($A217,'SOC Summary'!$A$3:$A$774,0))</f>
        <v>Life, physical, and social science</v>
      </c>
      <c r="D217" s="27" t="n">
        <f aca="false">INDEX('SOC Summary'!$H$3:$H$774,MATCH($A217,'SOC Summary'!$A$3:$A$774,0))</f>
        <v>0.39</v>
      </c>
      <c r="E217" s="24" t="n">
        <v>17410</v>
      </c>
      <c r="F217" s="24" t="n">
        <v>17100</v>
      </c>
      <c r="G217" s="24" t="n">
        <v>16920</v>
      </c>
      <c r="H217" s="24" t="n">
        <f aca="false">INDEX('SOC Summary'!$K$3:$K$774,MATCH($A217,'SOC Summary'!$A$3:$A$774,0))</f>
        <v>18120</v>
      </c>
      <c r="I217" s="24" t="n">
        <f aca="false">IF(ISNUMBER(E217),H217-E217,"")</f>
        <v>710</v>
      </c>
      <c r="J217" s="31" t="n">
        <f aca="false">IF(AND(ISNUMBER(E217),E217&gt;0),(H217-E217)/E217,"")</f>
        <v>0.0407811602527283</v>
      </c>
      <c r="K217" s="24" t="n">
        <f aca="false">IF(ISNUMBER(G217),H217-G217,"")</f>
        <v>1200</v>
      </c>
      <c r="L217" s="31" t="n">
        <f aca="false">IF(AND(ISNUMBER(G217),G217&gt;0),(H217-G217)/G217,"")</f>
        <v>0.0709219858156028</v>
      </c>
      <c r="M217" s="0" t="str">
        <f aca="false">INDEX('SOC Summary'!$L$3:$L$774,MATCH($A217,'SOC Summary'!$A$3:$A$774,0))</f>
        <v>Elevated</v>
      </c>
      <c r="X217" s="26" t="n">
        <f aca="false">_xlfn.RANK.AVG(D217,$D$5:$D$292,1)</f>
        <v>79</v>
      </c>
      <c r="Y217" s="26" t="n">
        <f aca="false">IF(L217="","",_xlfn.RANK.AVG(L217,$L$5:$L$292,1))</f>
        <v>249</v>
      </c>
    </row>
    <row r="218" customFormat="false" ht="15" hidden="false" customHeight="true" outlineLevel="0" collapsed="false">
      <c r="A218" s="0" t="s">
        <v>286</v>
      </c>
      <c r="B218" s="0" t="str">
        <f aca="false">IFERROR(INDEX('BLS OEWS May2025'!$B$3:$B$1396,MATCH($A218,'BLS OEWS May2025'!$A$3:$A$1396,0)),"")</f>
        <v>Funeral Home Managers</v>
      </c>
      <c r="C218" s="0" t="str">
        <f aca="false">INDEX('SOC Summary'!$D$3:$D$774,MATCH($A218,'SOC Summary'!$A$3:$A$774,0))</f>
        <v>Management</v>
      </c>
      <c r="D218" s="27" t="n">
        <f aca="false">INDEX('SOC Summary'!$H$3:$H$774,MATCH($A218,'SOC Summary'!$A$3:$A$774,0))</f>
        <v>0.39</v>
      </c>
      <c r="E218" s="24" t="n">
        <v>13680</v>
      </c>
      <c r="F218" s="24" t="n">
        <v>14200</v>
      </c>
      <c r="G218" s="24" t="n">
        <v>13120</v>
      </c>
      <c r="H218" s="24" t="n">
        <f aca="false">INDEX('SOC Summary'!$K$3:$K$774,MATCH($A218,'SOC Summary'!$A$3:$A$774,0))</f>
        <v>13910</v>
      </c>
      <c r="I218" s="24" t="n">
        <f aca="false">IF(ISNUMBER(E218),H218-E218,"")</f>
        <v>230</v>
      </c>
      <c r="J218" s="31" t="n">
        <f aca="false">IF(AND(ISNUMBER(E218),E218&gt;0),(H218-E218)/E218,"")</f>
        <v>0.016812865497076</v>
      </c>
      <c r="K218" s="24" t="n">
        <f aca="false">IF(ISNUMBER(G218),H218-G218,"")</f>
        <v>790</v>
      </c>
      <c r="L218" s="31" t="n">
        <f aca="false">IF(AND(ISNUMBER(G218),G218&gt;0),(H218-G218)/G218,"")</f>
        <v>0.0602134146341463</v>
      </c>
      <c r="M218" s="0" t="str">
        <f aca="false">INDEX('SOC Summary'!$L$3:$L$774,MATCH($A218,'SOC Summary'!$A$3:$A$774,0))</f>
        <v>Elevated</v>
      </c>
      <c r="X218" s="26" t="n">
        <f aca="false">_xlfn.RANK.AVG(D218,$D$5:$D$292,1)</f>
        <v>79</v>
      </c>
      <c r="Y218" s="26" t="n">
        <f aca="false">IF(L218="","",_xlfn.RANK.AVG(L218,$L$5:$L$292,1))</f>
        <v>237</v>
      </c>
    </row>
    <row r="219" customFormat="false" ht="15" hidden="false" customHeight="true" outlineLevel="0" collapsed="false">
      <c r="A219" s="0" t="s">
        <v>591</v>
      </c>
      <c r="B219" s="0" t="str">
        <f aca="false">IFERROR(INDEX('BLS OEWS May2025'!$B$3:$B$1396,MATCH($A219,'BLS OEWS May2025'!$A$3:$A$1396,0)),"")</f>
        <v>Conservation Scientists</v>
      </c>
      <c r="C219" s="0" t="str">
        <f aca="false">INDEX('SOC Summary'!$D$3:$D$774,MATCH($A219,'SOC Summary'!$A$3:$A$774,0))</f>
        <v>Life, physical, and social science</v>
      </c>
      <c r="D219" s="27" t="n">
        <f aca="false">INDEX('SOC Summary'!$H$3:$H$774,MATCH($A219,'SOC Summary'!$A$3:$A$774,0))</f>
        <v>0.38</v>
      </c>
      <c r="E219" s="24" t="n">
        <v>22880</v>
      </c>
      <c r="F219" s="24" t="n">
        <v>22790</v>
      </c>
      <c r="G219" s="24" t="n">
        <v>25590</v>
      </c>
      <c r="H219" s="24" t="n">
        <f aca="false">INDEX('SOC Summary'!$K$3:$K$774,MATCH($A219,'SOC Summary'!$A$3:$A$774,0))</f>
        <v>25950</v>
      </c>
      <c r="I219" s="24" t="n">
        <f aca="false">IF(ISNUMBER(E219),H219-E219,"")</f>
        <v>3070</v>
      </c>
      <c r="J219" s="31" t="n">
        <f aca="false">IF(AND(ISNUMBER(E219),E219&gt;0),(H219-E219)/E219,"")</f>
        <v>0.134178321678322</v>
      </c>
      <c r="K219" s="24" t="n">
        <f aca="false">IF(ISNUMBER(G219),H219-G219,"")</f>
        <v>360</v>
      </c>
      <c r="L219" s="31" t="n">
        <f aca="false">IF(AND(ISNUMBER(G219),G219&gt;0),(H219-G219)/G219,"")</f>
        <v>0.0140679953106682</v>
      </c>
      <c r="M219" s="0" t="str">
        <f aca="false">INDEX('SOC Summary'!$L$3:$L$774,MATCH($A219,'SOC Summary'!$A$3:$A$774,0))</f>
        <v>Elevated</v>
      </c>
      <c r="X219" s="26" t="n">
        <f aca="false">_xlfn.RANK.AVG(D219,$D$5:$D$292,1)</f>
        <v>70</v>
      </c>
      <c r="Y219" s="26" t="n">
        <f aca="false">IF(L219="","",_xlfn.RANK.AVG(L219,$L$5:$L$292,1))</f>
        <v>165</v>
      </c>
    </row>
    <row r="220" customFormat="false" ht="15" hidden="false" customHeight="true" outlineLevel="0" collapsed="false">
      <c r="A220" s="0" t="s">
        <v>910</v>
      </c>
      <c r="B220" s="0" t="str">
        <f aca="false">IFERROR(INDEX('BLS OEWS May2025'!$B$3:$B$1396,MATCH($A220,'BLS OEWS May2025'!$A$3:$A$1396,0)),"")</f>
        <v>Secondary School Teachers, Except Special and Career/Technical Education</v>
      </c>
      <c r="C220" s="0" t="str">
        <f aca="false">INDEX('SOC Summary'!$D$3:$D$774,MATCH($A220,'SOC Summary'!$A$3:$A$774,0))</f>
        <v>Educational instruction</v>
      </c>
      <c r="D220" s="27" t="n">
        <f aca="false">INDEX('SOC Summary'!$H$3:$H$774,MATCH($A220,'SOC Summary'!$A$3:$A$774,0))</f>
        <v>0.38</v>
      </c>
      <c r="E220" s="24" t="n">
        <v>1042090</v>
      </c>
      <c r="F220" s="24" t="n">
        <v>1045170</v>
      </c>
      <c r="G220" s="24" t="n">
        <v>1072540</v>
      </c>
      <c r="H220" s="24" t="n">
        <f aca="false">INDEX('SOC Summary'!$K$3:$K$774,MATCH($A220,'SOC Summary'!$A$3:$A$774,0))</f>
        <v>1065210</v>
      </c>
      <c r="I220" s="24" t="n">
        <f aca="false">IF(ISNUMBER(E220),H220-E220,"")</f>
        <v>23120</v>
      </c>
      <c r="J220" s="31" t="n">
        <f aca="false">IF(AND(ISNUMBER(E220),E220&gt;0),(H220-E220)/E220,"")</f>
        <v>0.0221861835350114</v>
      </c>
      <c r="K220" s="24" t="n">
        <f aca="false">IF(ISNUMBER(G220),H220-G220,"")</f>
        <v>-7330</v>
      </c>
      <c r="L220" s="31" t="n">
        <f aca="false">IF(AND(ISNUMBER(G220),G220&gt;0),(H220-G220)/G220,"")</f>
        <v>-0.0068342439442818</v>
      </c>
      <c r="M220" s="0" t="str">
        <f aca="false">INDEX('SOC Summary'!$L$3:$L$774,MATCH($A220,'SOC Summary'!$A$3:$A$774,0))</f>
        <v>Elevated</v>
      </c>
      <c r="X220" s="26" t="n">
        <f aca="false">_xlfn.RANK.AVG(D220,$D$5:$D$292,1)</f>
        <v>72.5</v>
      </c>
      <c r="Y220" s="26" t="n">
        <f aca="false">IF(L220="","",_xlfn.RANK.AVG(L220,$L$5:$L$292,1))</f>
        <v>124</v>
      </c>
    </row>
    <row r="221" customFormat="false" ht="15" hidden="false" customHeight="true" outlineLevel="0" collapsed="false">
      <c r="A221" s="0" t="s">
        <v>626</v>
      </c>
      <c r="B221" s="0" t="str">
        <f aca="false">IFERROR(INDEX('BLS OEWS May2025'!$B$3:$B$1396,MATCH($A221,'BLS OEWS May2025'!$A$3:$A$1396,0)),"")</f>
        <v>Geoscientists, Except Hydrologists and Geographers</v>
      </c>
      <c r="C221" s="0" t="str">
        <f aca="false">INDEX('SOC Summary'!$D$3:$D$774,MATCH($A221,'SOC Summary'!$A$3:$A$774,0))</f>
        <v>Life, physical, and social science</v>
      </c>
      <c r="D221" s="27" t="n">
        <f aca="false">INDEX('SOC Summary'!$H$3:$H$774,MATCH($A221,'SOC Summary'!$A$3:$A$774,0))</f>
        <v>0.38</v>
      </c>
      <c r="E221" s="24" t="n">
        <v>25230</v>
      </c>
      <c r="F221" s="24" t="n">
        <v>24620</v>
      </c>
      <c r="G221" s="24" t="n">
        <v>22510</v>
      </c>
      <c r="H221" s="24" t="n">
        <f aca="false">INDEX('SOC Summary'!$K$3:$K$774,MATCH($A221,'SOC Summary'!$A$3:$A$774,0))</f>
        <v>23470</v>
      </c>
      <c r="I221" s="24" t="n">
        <f aca="false">IF(ISNUMBER(E221),H221-E221,"")</f>
        <v>-1760</v>
      </c>
      <c r="J221" s="31" t="n">
        <f aca="false">IF(AND(ISNUMBER(E221),E221&gt;0),(H221-E221)/E221,"")</f>
        <v>-0.0697582243361078</v>
      </c>
      <c r="K221" s="24" t="n">
        <f aca="false">IF(ISNUMBER(G221),H221-G221,"")</f>
        <v>960</v>
      </c>
      <c r="L221" s="31" t="n">
        <f aca="false">IF(AND(ISNUMBER(G221),G221&gt;0),(H221-G221)/G221,"")</f>
        <v>0.0426477121279431</v>
      </c>
      <c r="M221" s="0" t="str">
        <f aca="false">INDEX('SOC Summary'!$L$3:$L$774,MATCH($A221,'SOC Summary'!$A$3:$A$774,0))</f>
        <v>Elevated</v>
      </c>
      <c r="X221" s="26" t="n">
        <f aca="false">_xlfn.RANK.AVG(D221,$D$5:$D$292,1)</f>
        <v>72.5</v>
      </c>
      <c r="Y221" s="26" t="n">
        <f aca="false">IF(L221="","",_xlfn.RANK.AVG(L221,$L$5:$L$292,1))</f>
        <v>210</v>
      </c>
    </row>
    <row r="222" customFormat="false" ht="15" hidden="false" customHeight="true" outlineLevel="0" collapsed="false">
      <c r="A222" s="0" t="s">
        <v>1806</v>
      </c>
      <c r="B222" s="0" t="str">
        <f aca="false">IFERROR(INDEX('BLS OEWS May2025'!$B$3:$B$1396,MATCH($A222,'BLS OEWS May2025'!$A$3:$A$1396,0)),"")</f>
        <v>Meter Readers, Utilities</v>
      </c>
      <c r="C222" s="0" t="str">
        <f aca="false">INDEX('SOC Summary'!$D$3:$D$774,MATCH($A222,'SOC Summary'!$A$3:$A$774,0))</f>
        <v>Office support</v>
      </c>
      <c r="D222" s="27" t="n">
        <f aca="false">INDEX('SOC Summary'!$H$3:$H$774,MATCH($A222,'SOC Summary'!$A$3:$A$774,0))</f>
        <v>0.38</v>
      </c>
      <c r="E222" s="24" t="n">
        <v>20460</v>
      </c>
      <c r="F222" s="24" t="n">
        <v>19900</v>
      </c>
      <c r="G222" s="24" t="n">
        <v>19620</v>
      </c>
      <c r="H222" s="24" t="n">
        <f aca="false">INDEX('SOC Summary'!$K$3:$K$774,MATCH($A222,'SOC Summary'!$A$3:$A$774,0))</f>
        <v>19430</v>
      </c>
      <c r="I222" s="24" t="n">
        <f aca="false">IF(ISNUMBER(E222),H222-E222,"")</f>
        <v>-1030</v>
      </c>
      <c r="J222" s="31" t="n">
        <f aca="false">IF(AND(ISNUMBER(E222),E222&gt;0),(H222-E222)/E222,"")</f>
        <v>-0.0503421309872923</v>
      </c>
      <c r="K222" s="24" t="n">
        <f aca="false">IF(ISNUMBER(G222),H222-G222,"")</f>
        <v>-190</v>
      </c>
      <c r="L222" s="31" t="n">
        <f aca="false">IF(AND(ISNUMBER(G222),G222&gt;0),(H222-G222)/G222,"")</f>
        <v>-0.00968399592252803</v>
      </c>
      <c r="M222" s="0" t="str">
        <f aca="false">INDEX('SOC Summary'!$L$3:$L$774,MATCH($A222,'SOC Summary'!$A$3:$A$774,0))</f>
        <v>Elevated</v>
      </c>
      <c r="X222" s="26" t="n">
        <f aca="false">_xlfn.RANK.AVG(D222,$D$5:$D$292,1)</f>
        <v>72.5</v>
      </c>
      <c r="Y222" s="26" t="n">
        <f aca="false">IF(L222="","",_xlfn.RANK.AVG(L222,$L$5:$L$292,1))</f>
        <v>121</v>
      </c>
    </row>
    <row r="223" customFormat="false" ht="15" hidden="false" customHeight="true" outlineLevel="0" collapsed="false">
      <c r="A223" s="0" t="s">
        <v>662</v>
      </c>
      <c r="B223" s="0" t="str">
        <f aca="false">IFERROR(INDEX('BLS OEWS May2025'!$B$3:$B$1396,MATCH($A223,'BLS OEWS May2025'!$A$3:$A$1396,0)),"")</f>
        <v>Geographers</v>
      </c>
      <c r="C223" s="0" t="str">
        <f aca="false">INDEX('SOC Summary'!$D$3:$D$774,MATCH($A223,'SOC Summary'!$A$3:$A$774,0))</f>
        <v>Life, physical, and social science</v>
      </c>
      <c r="D223" s="27" t="n">
        <f aca="false">INDEX('SOC Summary'!$H$3:$H$774,MATCH($A223,'SOC Summary'!$A$3:$A$774,0))</f>
        <v>0.38</v>
      </c>
      <c r="E223" s="24" t="n">
        <v>1360</v>
      </c>
      <c r="F223" s="24" t="n">
        <v>1460</v>
      </c>
      <c r="G223" s="24" t="n">
        <v>1380</v>
      </c>
      <c r="H223" s="24" t="n">
        <f aca="false">INDEX('SOC Summary'!$K$3:$K$774,MATCH($A223,'SOC Summary'!$A$3:$A$774,0))</f>
        <v>1400</v>
      </c>
      <c r="I223" s="24" t="n">
        <f aca="false">IF(ISNUMBER(E223),H223-E223,"")</f>
        <v>40</v>
      </c>
      <c r="J223" s="31" t="n">
        <f aca="false">IF(AND(ISNUMBER(E223),E223&gt;0),(H223-E223)/E223,"")</f>
        <v>0.0294117647058824</v>
      </c>
      <c r="K223" s="24" t="n">
        <f aca="false">IF(ISNUMBER(G223),H223-G223,"")</f>
        <v>20</v>
      </c>
      <c r="L223" s="31" t="n">
        <f aca="false">IF(AND(ISNUMBER(G223),G223&gt;0),(H223-G223)/G223,"")</f>
        <v>0.0144927536231884</v>
      </c>
      <c r="M223" s="0" t="str">
        <f aca="false">INDEX('SOC Summary'!$L$3:$L$774,MATCH($A223,'SOC Summary'!$A$3:$A$774,0))</f>
        <v>Elevated</v>
      </c>
      <c r="X223" s="26" t="n">
        <f aca="false">_xlfn.RANK.AVG(D223,$D$5:$D$292,1)</f>
        <v>72.5</v>
      </c>
      <c r="Y223" s="26" t="n">
        <f aca="false">IF(L223="","",_xlfn.RANK.AVG(L223,$L$5:$L$292,1))</f>
        <v>166</v>
      </c>
    </row>
    <row r="224" customFormat="false" ht="15" hidden="false" customHeight="true" outlineLevel="0" collapsed="false">
      <c r="A224" s="0" t="s">
        <v>280</v>
      </c>
      <c r="B224" s="0" t="str">
        <f aca="false">IFERROR(INDEX('BLS OEWS May2025'!$B$3:$B$1396,MATCH($A224,'BLS OEWS May2025'!$A$3:$A$1396,0)),"")</f>
        <v>Social and Community Service Managers</v>
      </c>
      <c r="C224" s="0" t="str">
        <f aca="false">INDEX('SOC Summary'!$D$3:$D$774,MATCH($A224,'SOC Summary'!$A$3:$A$774,0))</f>
        <v>Management</v>
      </c>
      <c r="D224" s="27" t="n">
        <f aca="false">INDEX('SOC Summary'!$H$3:$H$774,MATCH($A224,'SOC Summary'!$A$3:$A$774,0))</f>
        <v>0.37</v>
      </c>
      <c r="E224" s="24" t="n">
        <v>162880</v>
      </c>
      <c r="F224" s="24" t="n">
        <v>173650</v>
      </c>
      <c r="G224" s="24" t="n">
        <v>195490</v>
      </c>
      <c r="H224" s="24" t="n">
        <f aca="false">INDEX('SOC Summary'!$K$3:$K$774,MATCH($A224,'SOC Summary'!$A$3:$A$774,0))</f>
        <v>209330</v>
      </c>
      <c r="I224" s="24" t="n">
        <f aca="false">IF(ISNUMBER(E224),H224-E224,"")</f>
        <v>46450</v>
      </c>
      <c r="J224" s="31" t="n">
        <f aca="false">IF(AND(ISNUMBER(E224),E224&gt;0),(H224-E224)/E224,"")</f>
        <v>0.285179273084479</v>
      </c>
      <c r="K224" s="24" t="n">
        <f aca="false">IF(ISNUMBER(G224),H224-G224,"")</f>
        <v>13840</v>
      </c>
      <c r="L224" s="31" t="n">
        <f aca="false">IF(AND(ISNUMBER(G224),G224&gt;0),(H224-G224)/G224,"")</f>
        <v>0.0707964601769912</v>
      </c>
      <c r="M224" s="0" t="str">
        <f aca="false">INDEX('SOC Summary'!$L$3:$L$774,MATCH($A224,'SOC Summary'!$A$3:$A$774,0))</f>
        <v>Elevated</v>
      </c>
      <c r="X224" s="26" t="n">
        <f aca="false">_xlfn.RANK.AVG(D224,$D$5:$D$292,1)</f>
        <v>66.5</v>
      </c>
      <c r="Y224" s="26" t="n">
        <f aca="false">IF(L224="","",_xlfn.RANK.AVG(L224,$L$5:$L$292,1))</f>
        <v>248</v>
      </c>
    </row>
    <row r="225" customFormat="false" ht="15" hidden="false" customHeight="true" outlineLevel="0" collapsed="false">
      <c r="A225" s="0" t="s">
        <v>465</v>
      </c>
      <c r="B225" s="0" t="str">
        <f aca="false">IFERROR(INDEX('BLS OEWS May2025'!$B$3:$B$1396,MATCH($A225,'BLS OEWS May2025'!$A$3:$A$1396,0)),"")</f>
        <v>Architects, Except Landscape and Naval</v>
      </c>
      <c r="C225" s="0" t="str">
        <f aca="false">INDEX('SOC Summary'!$D$3:$D$774,MATCH($A225,'SOC Summary'!$A$3:$A$774,0))</f>
        <v>Engineering</v>
      </c>
      <c r="D225" s="27" t="n">
        <f aca="false">INDEX('SOC Summary'!$H$3:$H$774,MATCH($A225,'SOC Summary'!$A$3:$A$774,0))</f>
        <v>0.37</v>
      </c>
      <c r="E225" s="24" t="n">
        <v>107490</v>
      </c>
      <c r="F225" s="24" t="n">
        <v>111170</v>
      </c>
      <c r="G225" s="24" t="n">
        <v>111140</v>
      </c>
      <c r="H225" s="24" t="n">
        <f aca="false">INDEX('SOC Summary'!$K$3:$K$774,MATCH($A225,'SOC Summary'!$A$3:$A$774,0))</f>
        <v>106770</v>
      </c>
      <c r="I225" s="24" t="n">
        <f aca="false">IF(ISNUMBER(E225),H225-E225,"")</f>
        <v>-720</v>
      </c>
      <c r="J225" s="31" t="n">
        <f aca="false">IF(AND(ISNUMBER(E225),E225&gt;0),(H225-E225)/E225,"")</f>
        <v>-0.006698297516048</v>
      </c>
      <c r="K225" s="24" t="n">
        <f aca="false">IF(ISNUMBER(G225),H225-G225,"")</f>
        <v>-4370</v>
      </c>
      <c r="L225" s="31" t="n">
        <f aca="false">IF(AND(ISNUMBER(G225),G225&gt;0),(H225-G225)/G225,"")</f>
        <v>-0.0393197768580169</v>
      </c>
      <c r="M225" s="0" t="str">
        <f aca="false">INDEX('SOC Summary'!$L$3:$L$774,MATCH($A225,'SOC Summary'!$A$3:$A$774,0))</f>
        <v>Elevated</v>
      </c>
      <c r="X225" s="26" t="n">
        <f aca="false">_xlfn.RANK.AVG(D225,$D$5:$D$292,1)</f>
        <v>66.5</v>
      </c>
      <c r="Y225" s="26" t="n">
        <f aca="false">IF(L225="","",_xlfn.RANK.AVG(L225,$L$5:$L$292,1))</f>
        <v>74</v>
      </c>
    </row>
    <row r="226" customFormat="false" ht="15" hidden="false" customHeight="true" outlineLevel="0" collapsed="false">
      <c r="A226" s="0" t="s">
        <v>648</v>
      </c>
      <c r="B226" s="0" t="str">
        <f aca="false">IFERROR(INDEX('BLS OEWS May2025'!$B$3:$B$1396,MATCH($A226,'BLS OEWS May2025'!$A$3:$A$1396,0)),"")</f>
        <v>School Psychologists</v>
      </c>
      <c r="C226" s="0" t="str">
        <f aca="false">INDEX('SOC Summary'!$D$3:$D$774,MATCH($A226,'SOC Summary'!$A$3:$A$774,0))</f>
        <v>Life, physical, and social science</v>
      </c>
      <c r="D226" s="27" t="n">
        <f aca="false">INDEX('SOC Summary'!$H$3:$H$774,MATCH($A226,'SOC Summary'!$A$3:$A$774,0))</f>
        <v>0.37</v>
      </c>
      <c r="E226" s="24" t="n">
        <v>60250</v>
      </c>
      <c r="F226" s="24" t="n">
        <v>62790</v>
      </c>
      <c r="G226" s="24" t="n">
        <v>63830</v>
      </c>
      <c r="H226" s="24" t="n">
        <f aca="false">INDEX('SOC Summary'!$K$3:$K$774,MATCH($A226,'SOC Summary'!$A$3:$A$774,0))</f>
        <v>63940</v>
      </c>
      <c r="I226" s="24" t="n">
        <f aca="false">IF(ISNUMBER(E226),H226-E226,"")</f>
        <v>3690</v>
      </c>
      <c r="J226" s="31" t="n">
        <f aca="false">IF(AND(ISNUMBER(E226),E226&gt;0),(H226-E226)/E226,"")</f>
        <v>0.0612448132780083</v>
      </c>
      <c r="K226" s="24" t="n">
        <f aca="false">IF(ISNUMBER(G226),H226-G226,"")</f>
        <v>110</v>
      </c>
      <c r="L226" s="31" t="n">
        <f aca="false">IF(AND(ISNUMBER(G226),G226&gt;0),(H226-G226)/G226,"")</f>
        <v>0.00172332758890804</v>
      </c>
      <c r="M226" s="0" t="str">
        <f aca="false">INDEX('SOC Summary'!$L$3:$L$774,MATCH($A226,'SOC Summary'!$A$3:$A$774,0))</f>
        <v>Elevated</v>
      </c>
      <c r="X226" s="26" t="n">
        <f aca="false">_xlfn.RANK.AVG(D226,$D$5:$D$292,1)</f>
        <v>66.5</v>
      </c>
      <c r="Y226" s="26" t="n">
        <f aca="false">IF(L226="","",_xlfn.RANK.AVG(L226,$L$5:$L$292,1))</f>
        <v>143</v>
      </c>
    </row>
    <row r="227" customFormat="false" ht="15" hidden="false" customHeight="true" outlineLevel="0" collapsed="false">
      <c r="A227" s="0" t="s">
        <v>816</v>
      </c>
      <c r="B227" s="0" t="str">
        <f aca="false">IFERROR(INDEX('BLS OEWS May2025'!$B$3:$B$1396,MATCH($A227,'BLS OEWS May2025'!$A$3:$A$1396,0)),"")</f>
        <v>Biological Science Teachers, Postsecondary</v>
      </c>
      <c r="C227" s="0" t="str">
        <f aca="false">INDEX('SOC Summary'!$D$3:$D$774,MATCH($A227,'SOC Summary'!$A$3:$A$774,0))</f>
        <v>Educational instruction</v>
      </c>
      <c r="D227" s="27" t="n">
        <f aca="false">INDEX('SOC Summary'!$H$3:$H$774,MATCH($A227,'SOC Summary'!$A$3:$A$774,0))</f>
        <v>0.37</v>
      </c>
      <c r="E227" s="24" t="n">
        <v>49920</v>
      </c>
      <c r="F227" s="24" t="n">
        <v>52050</v>
      </c>
      <c r="G227" s="24" t="n">
        <v>53250</v>
      </c>
      <c r="H227" s="24" t="n">
        <f aca="false">INDEX('SOC Summary'!$K$3:$K$774,MATCH($A227,'SOC Summary'!$A$3:$A$774,0))</f>
        <v>50190</v>
      </c>
      <c r="I227" s="24" t="n">
        <f aca="false">IF(ISNUMBER(E227),H227-E227,"")</f>
        <v>270</v>
      </c>
      <c r="J227" s="31" t="n">
        <f aca="false">IF(AND(ISNUMBER(E227),E227&gt;0),(H227-E227)/E227,"")</f>
        <v>0.00540865384615385</v>
      </c>
      <c r="K227" s="24" t="n">
        <f aca="false">IF(ISNUMBER(G227),H227-G227,"")</f>
        <v>-3060</v>
      </c>
      <c r="L227" s="31" t="n">
        <f aca="false">IF(AND(ISNUMBER(G227),G227&gt;0),(H227-G227)/G227,"")</f>
        <v>-0.0574647887323944</v>
      </c>
      <c r="M227" s="0" t="str">
        <f aca="false">INDEX('SOC Summary'!$L$3:$L$774,MATCH($A227,'SOC Summary'!$A$3:$A$774,0))</f>
        <v>Elevated</v>
      </c>
      <c r="X227" s="26" t="n">
        <f aca="false">_xlfn.RANK.AVG(D227,$D$5:$D$292,1)</f>
        <v>66.5</v>
      </c>
      <c r="Y227" s="26" t="n">
        <f aca="false">IF(L227="","",_xlfn.RANK.AVG(L227,$L$5:$L$292,1))</f>
        <v>50</v>
      </c>
    </row>
    <row r="228" customFormat="false" ht="15" hidden="false" customHeight="true" outlineLevel="0" collapsed="false">
      <c r="A228" s="0" t="s">
        <v>307</v>
      </c>
      <c r="B228" s="0" t="str">
        <f aca="false">IFERROR(INDEX('BLS OEWS May2025'!$B$3:$B$1396,MATCH($A228,'BLS OEWS May2025'!$A$3:$A$1396,0)),"")</f>
        <v>Insurance Appraisers, Auto Damage</v>
      </c>
      <c r="C228" s="0" t="str">
        <f aca="false">INDEX('SOC Summary'!$D$3:$D$774,MATCH($A228,'SOC Summary'!$A$3:$A$774,0))</f>
        <v>Business and finance</v>
      </c>
      <c r="D228" s="27" t="n">
        <f aca="false">INDEX('SOC Summary'!$H$3:$H$774,MATCH($A228,'SOC Summary'!$A$3:$A$774,0))</f>
        <v>0.37</v>
      </c>
      <c r="E228" s="24" t="n">
        <v>11430</v>
      </c>
      <c r="F228" s="24" t="n">
        <v>8670</v>
      </c>
      <c r="G228" s="24" t="n">
        <v>7790</v>
      </c>
      <c r="H228" s="24" t="n">
        <f aca="false">INDEX('SOC Summary'!$K$3:$K$774,MATCH($A228,'SOC Summary'!$A$3:$A$774,0))</f>
        <v>11560</v>
      </c>
      <c r="I228" s="24" t="n">
        <f aca="false">IF(ISNUMBER(E228),H228-E228,"")</f>
        <v>130</v>
      </c>
      <c r="J228" s="31" t="n">
        <f aca="false">IF(AND(ISNUMBER(E228),E228&gt;0),(H228-E228)/E228,"")</f>
        <v>0.0113735783027122</v>
      </c>
      <c r="K228" s="24" t="n">
        <f aca="false">IF(ISNUMBER(G228),H228-G228,"")</f>
        <v>3770</v>
      </c>
      <c r="L228" s="31" t="n">
        <f aca="false">IF(AND(ISNUMBER(G228),G228&gt;0),(H228-G228)/G228,"")</f>
        <v>0.48395378690629</v>
      </c>
      <c r="M228" s="0" t="str">
        <f aca="false">INDEX('SOC Summary'!$L$3:$L$774,MATCH($A228,'SOC Summary'!$A$3:$A$774,0))</f>
        <v>Elevated</v>
      </c>
      <c r="X228" s="26" t="n">
        <f aca="false">_xlfn.RANK.AVG(D228,$D$5:$D$292,1)</f>
        <v>66.5</v>
      </c>
      <c r="Y228" s="26" t="n">
        <f aca="false">IF(L228="","",_xlfn.RANK.AVG(L228,$L$5:$L$292,1))</f>
        <v>288</v>
      </c>
    </row>
    <row r="229" customFormat="false" ht="15" hidden="false" customHeight="true" outlineLevel="0" collapsed="false">
      <c r="A229" s="0" t="s">
        <v>521</v>
      </c>
      <c r="B229" s="0" t="str">
        <f aca="false">IFERROR(INDEX('BLS OEWS May2025'!$B$3:$B$1396,MATCH($A229,'BLS OEWS May2025'!$A$3:$A$1396,0)),"")</f>
        <v>Mining and Geological Engineers, Including Mining Safety Engineers</v>
      </c>
      <c r="C229" s="0" t="str">
        <f aca="false">INDEX('SOC Summary'!$D$3:$D$774,MATCH($A229,'SOC Summary'!$A$3:$A$774,0))</f>
        <v>Engineering</v>
      </c>
      <c r="D229" s="27" t="n">
        <f aca="false">INDEX('SOC Summary'!$H$3:$H$774,MATCH($A229,'SOC Summary'!$A$3:$A$774,0))</f>
        <v>0.37</v>
      </c>
      <c r="E229" s="24" t="n">
        <v>7390</v>
      </c>
      <c r="F229" s="24" t="n">
        <v>7040</v>
      </c>
      <c r="G229" s="24" t="n">
        <v>6770</v>
      </c>
      <c r="H229" s="24" t="n">
        <f aca="false">INDEX('SOC Summary'!$K$3:$K$774,MATCH($A229,'SOC Summary'!$A$3:$A$774,0))</f>
        <v>6080</v>
      </c>
      <c r="I229" s="24" t="n">
        <f aca="false">IF(ISNUMBER(E229),H229-E229,"")</f>
        <v>-1310</v>
      </c>
      <c r="J229" s="31" t="n">
        <f aca="false">IF(AND(ISNUMBER(E229),E229&gt;0),(H229-E229)/E229,"")</f>
        <v>-0.177266576454668</v>
      </c>
      <c r="K229" s="24" t="n">
        <f aca="false">IF(ISNUMBER(G229),H229-G229,"")</f>
        <v>-690</v>
      </c>
      <c r="L229" s="31" t="n">
        <f aca="false">IF(AND(ISNUMBER(G229),G229&gt;0),(H229-G229)/G229,"")</f>
        <v>-0.10192023633678</v>
      </c>
      <c r="M229" s="0" t="str">
        <f aca="false">INDEX('SOC Summary'!$L$3:$L$774,MATCH($A229,'SOC Summary'!$A$3:$A$774,0))</f>
        <v>Elevated</v>
      </c>
      <c r="X229" s="26" t="n">
        <f aca="false">_xlfn.RANK.AVG(D229,$D$5:$D$292,1)</f>
        <v>66.5</v>
      </c>
      <c r="Y229" s="26" t="n">
        <f aca="false">IF(L229="","",_xlfn.RANK.AVG(L229,$L$5:$L$292,1))</f>
        <v>25</v>
      </c>
    </row>
    <row r="230" customFormat="false" ht="15" hidden="false" customHeight="true" outlineLevel="0" collapsed="false">
      <c r="A230" s="0" t="s">
        <v>933</v>
      </c>
      <c r="B230" s="0" t="str">
        <f aca="false">IFERROR(INDEX('BLS OEWS May2025'!$B$3:$B$1396,MATCH($A230,'BLS OEWS May2025'!$A$3:$A$1396,0)),"")</f>
        <v>Self-Enrichment Teachers</v>
      </c>
      <c r="C230" s="0" t="str">
        <f aca="false">INDEX('SOC Summary'!$D$3:$D$774,MATCH($A230,'SOC Summary'!$A$3:$A$774,0))</f>
        <v>Educational instruction</v>
      </c>
      <c r="D230" s="27" t="n">
        <f aca="false">INDEX('SOC Summary'!$H$3:$H$774,MATCH($A230,'SOC Summary'!$A$3:$A$774,0))</f>
        <v>0.36</v>
      </c>
      <c r="E230" s="24" t="n">
        <v>248150</v>
      </c>
      <c r="F230" s="24" t="n">
        <v>272110</v>
      </c>
      <c r="G230" s="24" t="n">
        <v>308520</v>
      </c>
      <c r="H230" s="24" t="n">
        <f aca="false">INDEX('SOC Summary'!$K$3:$K$774,MATCH($A230,'SOC Summary'!$A$3:$A$774,0))</f>
        <v>332110</v>
      </c>
      <c r="I230" s="24" t="n">
        <f aca="false">IF(ISNUMBER(E230),H230-E230,"")</f>
        <v>83960</v>
      </c>
      <c r="J230" s="31" t="n">
        <f aca="false">IF(AND(ISNUMBER(E230),E230&gt;0),(H230-E230)/E230,"")</f>
        <v>0.338343743703405</v>
      </c>
      <c r="K230" s="24" t="n">
        <f aca="false">IF(ISNUMBER(G230),H230-G230,"")</f>
        <v>23590</v>
      </c>
      <c r="L230" s="31" t="n">
        <f aca="false">IF(AND(ISNUMBER(G230),G230&gt;0),(H230-G230)/G230,"")</f>
        <v>0.0764618177103591</v>
      </c>
      <c r="M230" s="0" t="str">
        <f aca="false">INDEX('SOC Summary'!$L$3:$L$774,MATCH($A230,'SOC Summary'!$A$3:$A$774,0))</f>
        <v>Elevated</v>
      </c>
      <c r="X230" s="26" t="n">
        <f aca="false">_xlfn.RANK.AVG(D230,$D$5:$D$292,1)</f>
        <v>61</v>
      </c>
      <c r="Y230" s="26" t="n">
        <f aca="false">IF(L230="","",_xlfn.RANK.AVG(L230,$L$5:$L$292,1))</f>
        <v>255</v>
      </c>
    </row>
    <row r="231" customFormat="false" ht="15" hidden="false" customHeight="true" outlineLevel="0" collapsed="false">
      <c r="A231" s="0" t="s">
        <v>1731</v>
      </c>
      <c r="B231" s="0" t="str">
        <f aca="false">IFERROR(INDEX('BLS OEWS May2025'!$B$3:$B$1396,MATCH($A231,'BLS OEWS May2025'!$A$3:$A$1396,0)),"")</f>
        <v>Tellers</v>
      </c>
      <c r="C231" s="0" t="str">
        <f aca="false">INDEX('SOC Summary'!$D$3:$D$774,MATCH($A231,'SOC Summary'!$A$3:$A$774,0))</f>
        <v>Office support</v>
      </c>
      <c r="D231" s="27" t="n">
        <f aca="false">INDEX('SOC Summary'!$H$3:$H$774,MATCH($A231,'SOC Summary'!$A$3:$A$774,0))</f>
        <v>0.36</v>
      </c>
      <c r="E231" s="24" t="n">
        <v>352440</v>
      </c>
      <c r="F231" s="24" t="n">
        <v>340820</v>
      </c>
      <c r="G231" s="24" t="n">
        <v>339340</v>
      </c>
      <c r="H231" s="24" t="n">
        <f aca="false">INDEX('SOC Summary'!$K$3:$K$774,MATCH($A231,'SOC Summary'!$A$3:$A$774,0))</f>
        <v>329480</v>
      </c>
      <c r="I231" s="24" t="n">
        <f aca="false">IF(ISNUMBER(E231),H231-E231,"")</f>
        <v>-22960</v>
      </c>
      <c r="J231" s="31" t="n">
        <f aca="false">IF(AND(ISNUMBER(E231),E231&gt;0),(H231-E231)/E231,"")</f>
        <v>-0.0651458404267393</v>
      </c>
      <c r="K231" s="24" t="n">
        <f aca="false">IF(ISNUMBER(G231),H231-G231,"")</f>
        <v>-9860</v>
      </c>
      <c r="L231" s="31" t="n">
        <f aca="false">IF(AND(ISNUMBER(G231),G231&gt;0),(H231-G231)/G231,"")</f>
        <v>-0.0290564036070018</v>
      </c>
      <c r="M231" s="0" t="str">
        <f aca="false">INDEX('SOC Summary'!$L$3:$L$774,MATCH($A231,'SOC Summary'!$A$3:$A$774,0))</f>
        <v>Elevated</v>
      </c>
      <c r="X231" s="26" t="n">
        <f aca="false">_xlfn.RANK.AVG(D231,$D$5:$D$292,1)</f>
        <v>61</v>
      </c>
      <c r="Y231" s="26" t="n">
        <f aca="false">IF(L231="","",_xlfn.RANK.AVG(L231,$L$5:$L$292,1))</f>
        <v>89</v>
      </c>
    </row>
    <row r="232" customFormat="false" ht="15" hidden="false" customHeight="true" outlineLevel="0" collapsed="false">
      <c r="A232" s="0" t="s">
        <v>497</v>
      </c>
      <c r="B232" s="0" t="str">
        <f aca="false">IFERROR(INDEX('BLS OEWS May2025'!$B$3:$B$1396,MATCH($A232,'BLS OEWS May2025'!$A$3:$A$1396,0)),"")</f>
        <v>Electrical Engineers</v>
      </c>
      <c r="C232" s="0" t="str">
        <f aca="false">INDEX('SOC Summary'!$D$3:$D$774,MATCH($A232,'SOC Summary'!$A$3:$A$774,0))</f>
        <v>Engineering</v>
      </c>
      <c r="D232" s="27" t="n">
        <f aca="false">INDEX('SOC Summary'!$H$3:$H$774,MATCH($A232,'SOC Summary'!$A$3:$A$774,0))</f>
        <v>0.36</v>
      </c>
      <c r="E232" s="24" t="n">
        <v>182210</v>
      </c>
      <c r="F232" s="24" t="n">
        <v>185430</v>
      </c>
      <c r="G232" s="24" t="n">
        <v>188790</v>
      </c>
      <c r="H232" s="24" t="n">
        <f aca="false">INDEX('SOC Summary'!$K$3:$K$774,MATCH($A232,'SOC Summary'!$A$3:$A$774,0))</f>
        <v>198750</v>
      </c>
      <c r="I232" s="24" t="n">
        <f aca="false">IF(ISNUMBER(E232),H232-E232,"")</f>
        <v>16540</v>
      </c>
      <c r="J232" s="31" t="n">
        <f aca="false">IF(AND(ISNUMBER(E232),E232&gt;0),(H232-E232)/E232,"")</f>
        <v>0.0907743812084957</v>
      </c>
      <c r="K232" s="24" t="n">
        <f aca="false">IF(ISNUMBER(G232),H232-G232,"")</f>
        <v>9960</v>
      </c>
      <c r="L232" s="31" t="n">
        <f aca="false">IF(AND(ISNUMBER(G232),G232&gt;0),(H232-G232)/G232,"")</f>
        <v>0.0527570316224376</v>
      </c>
      <c r="M232" s="0" t="str">
        <f aca="false">INDEX('SOC Summary'!$L$3:$L$774,MATCH($A232,'SOC Summary'!$A$3:$A$774,0))</f>
        <v>Elevated</v>
      </c>
      <c r="X232" s="26" t="n">
        <f aca="false">_xlfn.RANK.AVG(D232,$D$5:$D$292,1)</f>
        <v>61</v>
      </c>
      <c r="Y232" s="26" t="n">
        <f aca="false">IF(L232="","",_xlfn.RANK.AVG(L232,$L$5:$L$292,1))</f>
        <v>225</v>
      </c>
    </row>
    <row r="233" customFormat="false" ht="15" hidden="false" customHeight="true" outlineLevel="0" collapsed="false">
      <c r="A233" s="0" t="s">
        <v>1767</v>
      </c>
      <c r="B233" s="0" t="str">
        <f aca="false">IFERROR(INDEX('BLS OEWS May2025'!$B$3:$B$1396,MATCH($A233,'BLS OEWS May2025'!$A$3:$A$1396,0)),"")</f>
        <v>Library Assistants, Clerical</v>
      </c>
      <c r="C233" s="0" t="str">
        <f aca="false">INDEX('SOC Summary'!$D$3:$D$774,MATCH($A233,'SOC Summary'!$A$3:$A$774,0))</f>
        <v>Office support</v>
      </c>
      <c r="D233" s="27" t="n">
        <f aca="false">INDEX('SOC Summary'!$H$3:$H$774,MATCH($A233,'SOC Summary'!$A$3:$A$774,0))</f>
        <v>0.36</v>
      </c>
      <c r="E233" s="24" t="n">
        <v>77660</v>
      </c>
      <c r="F233" s="24" t="n">
        <v>83680</v>
      </c>
      <c r="G233" s="24" t="n">
        <v>80070</v>
      </c>
      <c r="H233" s="24" t="n">
        <f aca="false">INDEX('SOC Summary'!$K$3:$K$774,MATCH($A233,'SOC Summary'!$A$3:$A$774,0))</f>
        <v>85520</v>
      </c>
      <c r="I233" s="24" t="n">
        <f aca="false">IF(ISNUMBER(E233),H233-E233,"")</f>
        <v>7860</v>
      </c>
      <c r="J233" s="31" t="n">
        <f aca="false">IF(AND(ISNUMBER(E233),E233&gt;0),(H233-E233)/E233,"")</f>
        <v>0.101210404326552</v>
      </c>
      <c r="K233" s="24" t="n">
        <f aca="false">IF(ISNUMBER(G233),H233-G233,"")</f>
        <v>5450</v>
      </c>
      <c r="L233" s="31" t="n">
        <f aca="false">IF(AND(ISNUMBER(G233),G233&gt;0),(H233-G233)/G233,"")</f>
        <v>0.0680654427376046</v>
      </c>
      <c r="M233" s="0" t="str">
        <f aca="false">INDEX('SOC Summary'!$L$3:$L$774,MATCH($A233,'SOC Summary'!$A$3:$A$774,0))</f>
        <v>Elevated</v>
      </c>
      <c r="X233" s="26" t="n">
        <f aca="false">_xlfn.RANK.AVG(D233,$D$5:$D$292,1)</f>
        <v>61</v>
      </c>
      <c r="Y233" s="26" t="n">
        <f aca="false">IF(L233="","",_xlfn.RANK.AVG(L233,$L$5:$L$292,1))</f>
        <v>244</v>
      </c>
    </row>
    <row r="234" customFormat="false" ht="15" hidden="false" customHeight="true" outlineLevel="0" collapsed="false">
      <c r="A234" s="0" t="s">
        <v>852</v>
      </c>
      <c r="B234" s="0" t="str">
        <f aca="false">IFERROR(INDEX('BLS OEWS May2025'!$B$3:$B$1396,MATCH($A234,'BLS OEWS May2025'!$A$3:$A$1396,0)),"")</f>
        <v>Nursing Instructors and Teachers, Postsecondary</v>
      </c>
      <c r="C234" s="0" t="str">
        <f aca="false">INDEX('SOC Summary'!$D$3:$D$774,MATCH($A234,'SOC Summary'!$A$3:$A$774,0))</f>
        <v>Educational instruction</v>
      </c>
      <c r="D234" s="27" t="n">
        <f aca="false">INDEX('SOC Summary'!$H$3:$H$774,MATCH($A234,'SOC Summary'!$A$3:$A$774,0))</f>
        <v>0.36</v>
      </c>
      <c r="E234" s="24" t="n">
        <v>69190</v>
      </c>
      <c r="F234" s="24" t="n">
        <v>72700</v>
      </c>
      <c r="G234" s="24" t="n">
        <v>74250</v>
      </c>
      <c r="H234" s="24" t="n">
        <f aca="false">INDEX('SOC Summary'!$K$3:$K$774,MATCH($A234,'SOC Summary'!$A$3:$A$774,0))</f>
        <v>77960</v>
      </c>
      <c r="I234" s="24" t="n">
        <f aca="false">IF(ISNUMBER(E234),H234-E234,"")</f>
        <v>8770</v>
      </c>
      <c r="J234" s="31" t="n">
        <f aca="false">IF(AND(ISNUMBER(E234),E234&gt;0),(H234-E234)/E234,"")</f>
        <v>0.126752420870068</v>
      </c>
      <c r="K234" s="24" t="n">
        <f aca="false">IF(ISNUMBER(G234),H234-G234,"")</f>
        <v>3710</v>
      </c>
      <c r="L234" s="31" t="n">
        <f aca="false">IF(AND(ISNUMBER(G234),G234&gt;0),(H234-G234)/G234,"")</f>
        <v>0.04996632996633</v>
      </c>
      <c r="M234" s="0" t="str">
        <f aca="false">INDEX('SOC Summary'!$L$3:$L$774,MATCH($A234,'SOC Summary'!$A$3:$A$774,0))</f>
        <v>Elevated</v>
      </c>
      <c r="X234" s="26" t="n">
        <f aca="false">_xlfn.RANK.AVG(D234,$D$5:$D$292,1)</f>
        <v>61</v>
      </c>
      <c r="Y234" s="26" t="n">
        <f aca="false">IF(L234="","",_xlfn.RANK.AVG(L234,$L$5:$L$292,1))</f>
        <v>220</v>
      </c>
    </row>
    <row r="235" customFormat="false" ht="15" hidden="false" customHeight="true" outlineLevel="0" collapsed="false">
      <c r="A235" s="0" t="s">
        <v>473</v>
      </c>
      <c r="B235" s="0" t="str">
        <f aca="false">IFERROR(INDEX('BLS OEWS May2025'!$B$3:$B$1396,MATCH($A235,'BLS OEWS May2025'!$A$3:$A$1396,0)),"")</f>
        <v>Surveyors</v>
      </c>
      <c r="C235" s="0" t="str">
        <f aca="false">INDEX('SOC Summary'!$D$3:$D$774,MATCH($A235,'SOC Summary'!$A$3:$A$774,0))</f>
        <v>Engineering</v>
      </c>
      <c r="D235" s="27" t="n">
        <f aca="false">INDEX('SOC Summary'!$H$3:$H$774,MATCH($A235,'SOC Summary'!$A$3:$A$774,0))</f>
        <v>0.355</v>
      </c>
      <c r="E235" s="24" t="n">
        <v>47770</v>
      </c>
      <c r="F235" s="24" t="n">
        <v>50740</v>
      </c>
      <c r="G235" s="24" t="n">
        <v>53080</v>
      </c>
      <c r="H235" s="24" t="n">
        <f aca="false">INDEX('SOC Summary'!$K$3:$K$774,MATCH($A235,'SOC Summary'!$A$3:$A$774,0))</f>
        <v>50830</v>
      </c>
      <c r="I235" s="24" t="n">
        <f aca="false">IF(ISNUMBER(E235),H235-E235,"")</f>
        <v>3060</v>
      </c>
      <c r="J235" s="31" t="n">
        <f aca="false">IF(AND(ISNUMBER(E235),E235&gt;0),(H235-E235)/E235,"")</f>
        <v>0.0640569395017794</v>
      </c>
      <c r="K235" s="24" t="n">
        <f aca="false">IF(ISNUMBER(G235),H235-G235,"")</f>
        <v>-2250</v>
      </c>
      <c r="L235" s="31" t="n">
        <f aca="false">IF(AND(ISNUMBER(G235),G235&gt;0),(H235-G235)/G235,"")</f>
        <v>-0.042388847023361</v>
      </c>
      <c r="M235" s="0" t="str">
        <f aca="false">INDEX('SOC Summary'!$L$3:$L$774,MATCH($A235,'SOC Summary'!$A$3:$A$774,0))</f>
        <v>Elevated</v>
      </c>
      <c r="X235" s="26" t="n">
        <f aca="false">_xlfn.RANK.AVG(D235,$D$5:$D$292,1)</f>
        <v>57.5</v>
      </c>
      <c r="Y235" s="26" t="n">
        <f aca="false">IF(L235="","",_xlfn.RANK.AVG(L235,$L$5:$L$292,1))</f>
        <v>70</v>
      </c>
    </row>
    <row r="236" customFormat="false" ht="15" hidden="false" customHeight="true" outlineLevel="0" collapsed="false">
      <c r="A236" s="0" t="s">
        <v>650</v>
      </c>
      <c r="B236" s="0" t="str">
        <f aca="false">IFERROR(INDEX('BLS OEWS May2025'!$B$3:$B$1396,MATCH($A236,'BLS OEWS May2025'!$A$3:$A$1396,0)),"")</f>
        <v>Psychologists, All Other</v>
      </c>
      <c r="C236" s="0" t="str">
        <f aca="false">INDEX('SOC Summary'!$D$3:$D$774,MATCH($A236,'SOC Summary'!$A$3:$A$774,0))</f>
        <v>Life, physical, and social science</v>
      </c>
      <c r="D236" s="27" t="n">
        <f aca="false">INDEX('SOC Summary'!$H$3:$H$774,MATCH($A236,'SOC Summary'!$A$3:$A$774,0))</f>
        <v>0.355</v>
      </c>
      <c r="E236" s="24" t="n">
        <v>13900</v>
      </c>
      <c r="F236" s="24" t="n">
        <v>14480</v>
      </c>
      <c r="G236" s="24" t="n">
        <v>17790</v>
      </c>
      <c r="H236" s="24" t="n">
        <f aca="false">INDEX('SOC Summary'!$K$3:$K$774,MATCH($A236,'SOC Summary'!$A$3:$A$774,0))</f>
        <v>18820</v>
      </c>
      <c r="I236" s="24" t="n">
        <f aca="false">IF(ISNUMBER(E236),H236-E236,"")</f>
        <v>4920</v>
      </c>
      <c r="J236" s="31" t="n">
        <f aca="false">IF(AND(ISNUMBER(E236),E236&gt;0),(H236-E236)/E236,"")</f>
        <v>0.353956834532374</v>
      </c>
      <c r="K236" s="24" t="n">
        <f aca="false">IF(ISNUMBER(G236),H236-G236,"")</f>
        <v>1030</v>
      </c>
      <c r="L236" s="31" t="n">
        <f aca="false">IF(AND(ISNUMBER(G236),G236&gt;0),(H236-G236)/G236,"")</f>
        <v>0.0578976953344576</v>
      </c>
      <c r="M236" s="0" t="str">
        <f aca="false">INDEX('SOC Summary'!$L$3:$L$774,MATCH($A236,'SOC Summary'!$A$3:$A$774,0))</f>
        <v>Elevated</v>
      </c>
      <c r="X236" s="26" t="n">
        <f aca="false">_xlfn.RANK.AVG(D236,$D$5:$D$292,1)</f>
        <v>57.5</v>
      </c>
      <c r="Y236" s="26" t="n">
        <f aca="false">IF(L236="","",_xlfn.RANK.AVG(L236,$L$5:$L$292,1))</f>
        <v>234</v>
      </c>
    </row>
    <row r="237" customFormat="false" ht="15" hidden="false" customHeight="true" outlineLevel="0" collapsed="false">
      <c r="A237" s="0" t="s">
        <v>556</v>
      </c>
      <c r="B237" s="0" t="str">
        <f aca="false">IFERROR(INDEX('BLS OEWS May2025'!$B$3:$B$1396,MATCH($A237,'BLS OEWS May2025'!$A$3:$A$1396,0)),"")</f>
        <v>Industrial Engineering Technologists and Technicians</v>
      </c>
      <c r="C237" s="0" t="str">
        <f aca="false">INDEX('SOC Summary'!$D$3:$D$774,MATCH($A237,'SOC Summary'!$A$3:$A$774,0))</f>
        <v>Engineering</v>
      </c>
      <c r="D237" s="27" t="n">
        <f aca="false">INDEX('SOC Summary'!$H$3:$H$774,MATCH($A237,'SOC Summary'!$A$3:$A$774,0))</f>
        <v>0.35</v>
      </c>
      <c r="E237" s="24" t="n">
        <v>66560</v>
      </c>
      <c r="F237" s="24" t="n">
        <v>73020</v>
      </c>
      <c r="G237" s="24" t="n">
        <v>73410</v>
      </c>
      <c r="H237" s="24" t="n">
        <f aca="false">INDEX('SOC Summary'!$K$3:$K$774,MATCH($A237,'SOC Summary'!$A$3:$A$774,0))</f>
        <v>75570</v>
      </c>
      <c r="I237" s="24" t="n">
        <f aca="false">IF(ISNUMBER(E237),H237-E237,"")</f>
        <v>9010</v>
      </c>
      <c r="J237" s="31" t="n">
        <f aca="false">IF(AND(ISNUMBER(E237),E237&gt;0),(H237-E237)/E237,"")</f>
        <v>0.135366586538462</v>
      </c>
      <c r="K237" s="24" t="n">
        <f aca="false">IF(ISNUMBER(G237),H237-G237,"")</f>
        <v>2160</v>
      </c>
      <c r="L237" s="31" t="n">
        <f aca="false">IF(AND(ISNUMBER(G237),G237&gt;0),(H237-G237)/G237,"")</f>
        <v>0.0294237842255823</v>
      </c>
      <c r="M237" s="0" t="str">
        <f aca="false">INDEX('SOC Summary'!$L$3:$L$774,MATCH($A237,'SOC Summary'!$A$3:$A$774,0))</f>
        <v>Elevated</v>
      </c>
      <c r="X237" s="26" t="n">
        <f aca="false">_xlfn.RANK.AVG(D237,$D$5:$D$292,1)</f>
        <v>56</v>
      </c>
      <c r="Y237" s="26" t="n">
        <f aca="false">IF(L237="","",_xlfn.RANK.AVG(L237,$L$5:$L$292,1))</f>
        <v>191</v>
      </c>
    </row>
    <row r="238" customFormat="false" ht="15" hidden="false" customHeight="true" outlineLevel="0" collapsed="false">
      <c r="A238" s="0" t="s">
        <v>912</v>
      </c>
      <c r="B238" s="0" t="str">
        <f aca="false">IFERROR(INDEX('BLS OEWS May2025'!$B$3:$B$1396,MATCH($A238,'BLS OEWS May2025'!$A$3:$A$1396,0)),"")</f>
        <v>Career/Technical Education Teachers, Secondary School</v>
      </c>
      <c r="C238" s="0" t="str">
        <f aca="false">INDEX('SOC Summary'!$D$3:$D$774,MATCH($A238,'SOC Summary'!$A$3:$A$774,0))</f>
        <v>Educational instruction</v>
      </c>
      <c r="D238" s="27" t="n">
        <f aca="false">INDEX('SOC Summary'!$H$3:$H$774,MATCH($A238,'SOC Summary'!$A$3:$A$774,0))</f>
        <v>0.34</v>
      </c>
      <c r="E238" s="24" t="n">
        <v>88280</v>
      </c>
      <c r="F238" s="24" t="n">
        <v>90070</v>
      </c>
      <c r="G238" s="24" t="n">
        <v>104450</v>
      </c>
      <c r="H238" s="24" t="n">
        <f aca="false">INDEX('SOC Summary'!$K$3:$K$774,MATCH($A238,'SOC Summary'!$A$3:$A$774,0))</f>
        <v>111420</v>
      </c>
      <c r="I238" s="24" t="n">
        <f aca="false">IF(ISNUMBER(E238),H238-E238,"")</f>
        <v>23140</v>
      </c>
      <c r="J238" s="31" t="n">
        <f aca="false">IF(AND(ISNUMBER(E238),E238&gt;0),(H238-E238)/E238,"")</f>
        <v>0.262120525600363</v>
      </c>
      <c r="K238" s="24" t="n">
        <f aca="false">IF(ISNUMBER(G238),H238-G238,"")</f>
        <v>6970</v>
      </c>
      <c r="L238" s="31" t="n">
        <f aca="false">IF(AND(ISNUMBER(G238),G238&gt;0),(H238-G238)/G238,"")</f>
        <v>0.0667304930588799</v>
      </c>
      <c r="M238" s="0" t="str">
        <f aca="false">INDEX('SOC Summary'!$L$3:$L$774,MATCH($A238,'SOC Summary'!$A$3:$A$774,0))</f>
        <v>Moderate</v>
      </c>
      <c r="X238" s="26" t="n">
        <f aca="false">_xlfn.RANK.AVG(D238,$D$5:$D$292,1)</f>
        <v>53</v>
      </c>
      <c r="Y238" s="26" t="n">
        <f aca="false">IF(L238="","",_xlfn.RANK.AVG(L238,$L$5:$L$292,1))</f>
        <v>243</v>
      </c>
    </row>
    <row r="239" customFormat="false" ht="15" hidden="false" customHeight="true" outlineLevel="0" collapsed="false">
      <c r="A239" s="0" t="s">
        <v>804</v>
      </c>
      <c r="B239" s="0" t="str">
        <f aca="false">IFERROR(INDEX('BLS OEWS May2025'!$B$3:$B$1396,MATCH($A239,'BLS OEWS May2025'!$A$3:$A$1396,0)),"")</f>
        <v>Mathematical Science Teachers, Postsecondary</v>
      </c>
      <c r="C239" s="0" t="str">
        <f aca="false">INDEX('SOC Summary'!$D$3:$D$774,MATCH($A239,'SOC Summary'!$A$3:$A$774,0))</f>
        <v>Educational instruction</v>
      </c>
      <c r="D239" s="27" t="n">
        <f aca="false">INDEX('SOC Summary'!$H$3:$H$774,MATCH($A239,'SOC Summary'!$A$3:$A$774,0))</f>
        <v>0.34</v>
      </c>
      <c r="E239" s="24" t="n">
        <v>46560</v>
      </c>
      <c r="F239" s="24" t="n">
        <v>48230</v>
      </c>
      <c r="G239" s="24" t="n">
        <v>48820</v>
      </c>
      <c r="H239" s="24" t="n">
        <f aca="false">INDEX('SOC Summary'!$K$3:$K$774,MATCH($A239,'SOC Summary'!$A$3:$A$774,0))</f>
        <v>47670</v>
      </c>
      <c r="I239" s="24" t="n">
        <f aca="false">IF(ISNUMBER(E239),H239-E239,"")</f>
        <v>1110</v>
      </c>
      <c r="J239" s="31" t="n">
        <f aca="false">IF(AND(ISNUMBER(E239),E239&gt;0),(H239-E239)/E239,"")</f>
        <v>0.023840206185567</v>
      </c>
      <c r="K239" s="24" t="n">
        <f aca="false">IF(ISNUMBER(G239),H239-G239,"")</f>
        <v>-1150</v>
      </c>
      <c r="L239" s="31" t="n">
        <f aca="false">IF(AND(ISNUMBER(G239),G239&gt;0),(H239-G239)/G239,"")</f>
        <v>-0.0235559197050389</v>
      </c>
      <c r="M239" s="0" t="str">
        <f aca="false">INDEX('SOC Summary'!$L$3:$L$774,MATCH($A239,'SOC Summary'!$A$3:$A$774,0))</f>
        <v>Moderate</v>
      </c>
      <c r="X239" s="26" t="n">
        <f aca="false">_xlfn.RANK.AVG(D239,$D$5:$D$292,1)</f>
        <v>53</v>
      </c>
      <c r="Y239" s="26" t="n">
        <f aca="false">IF(L239="","",_xlfn.RANK.AVG(L239,$L$5:$L$292,1))</f>
        <v>98</v>
      </c>
    </row>
    <row r="240" customFormat="false" ht="15" hidden="false" customHeight="true" outlineLevel="0" collapsed="false">
      <c r="A240" s="0" t="s">
        <v>906</v>
      </c>
      <c r="B240" s="0" t="str">
        <f aca="false">IFERROR(INDEX('BLS OEWS May2025'!$B$3:$B$1396,MATCH($A240,'BLS OEWS May2025'!$A$3:$A$1396,0)),"")</f>
        <v>Career/Technical Education Teachers, Middle School</v>
      </c>
      <c r="C240" s="0" t="str">
        <f aca="false">INDEX('SOC Summary'!$D$3:$D$774,MATCH($A240,'SOC Summary'!$A$3:$A$774,0))</f>
        <v>Educational instruction</v>
      </c>
      <c r="D240" s="27" t="n">
        <f aca="false">INDEX('SOC Summary'!$H$3:$H$774,MATCH($A240,'SOC Summary'!$A$3:$A$774,0))</f>
        <v>0.34</v>
      </c>
      <c r="E240" s="24" t="n">
        <v>11110</v>
      </c>
      <c r="F240" s="24" t="n">
        <v>12210</v>
      </c>
      <c r="G240" s="24" t="n">
        <v>14200</v>
      </c>
      <c r="H240" s="24" t="n">
        <f aca="false">INDEX('SOC Summary'!$K$3:$K$774,MATCH($A240,'SOC Summary'!$A$3:$A$774,0))</f>
        <v>16870</v>
      </c>
      <c r="I240" s="24" t="n">
        <f aca="false">IF(ISNUMBER(E240),H240-E240,"")</f>
        <v>5760</v>
      </c>
      <c r="J240" s="31" t="n">
        <f aca="false">IF(AND(ISNUMBER(E240),E240&gt;0),(H240-E240)/E240,"")</f>
        <v>0.518451845184519</v>
      </c>
      <c r="K240" s="24" t="n">
        <f aca="false">IF(ISNUMBER(G240),H240-G240,"")</f>
        <v>2670</v>
      </c>
      <c r="L240" s="31" t="n">
        <f aca="false">IF(AND(ISNUMBER(G240),G240&gt;0),(H240-G240)/G240,"")</f>
        <v>0.188028169014085</v>
      </c>
      <c r="M240" s="0" t="str">
        <f aca="false">INDEX('SOC Summary'!$L$3:$L$774,MATCH($A240,'SOC Summary'!$A$3:$A$774,0))</f>
        <v>Moderate</v>
      </c>
      <c r="X240" s="26" t="n">
        <f aca="false">_xlfn.RANK.AVG(D240,$D$5:$D$292,1)</f>
        <v>53</v>
      </c>
      <c r="Y240" s="26" t="n">
        <f aca="false">IF(L240="","",_xlfn.RANK.AVG(L240,$L$5:$L$292,1))</f>
        <v>284</v>
      </c>
    </row>
    <row r="241" customFormat="false" ht="15" hidden="false" customHeight="true" outlineLevel="0" collapsed="false">
      <c r="A241" s="0" t="s">
        <v>575</v>
      </c>
      <c r="B241" s="0" t="str">
        <f aca="false">IFERROR(INDEX('BLS OEWS May2025'!$B$3:$B$1396,MATCH($A241,'BLS OEWS May2025'!$A$3:$A$1396,0)),"")</f>
        <v>Food Scientists and Technologists</v>
      </c>
      <c r="C241" s="0" t="str">
        <f aca="false">INDEX('SOC Summary'!$D$3:$D$774,MATCH($A241,'SOC Summary'!$A$3:$A$774,0))</f>
        <v>Life, physical, and social science</v>
      </c>
      <c r="D241" s="27" t="n">
        <f aca="false">INDEX('SOC Summary'!$H$3:$H$774,MATCH($A241,'SOC Summary'!$A$3:$A$774,0))</f>
        <v>0.34</v>
      </c>
      <c r="E241" s="24" t="n">
        <v>14720</v>
      </c>
      <c r="F241" s="24" t="n">
        <v>14100</v>
      </c>
      <c r="G241" s="24" t="n">
        <v>14370</v>
      </c>
      <c r="H241" s="24" t="n">
        <f aca="false">INDEX('SOC Summary'!$K$3:$K$774,MATCH($A241,'SOC Summary'!$A$3:$A$774,0))</f>
        <v>13060</v>
      </c>
      <c r="I241" s="24" t="n">
        <f aca="false">IF(ISNUMBER(E241),H241-E241,"")</f>
        <v>-1660</v>
      </c>
      <c r="J241" s="31" t="n">
        <f aca="false">IF(AND(ISNUMBER(E241),E241&gt;0),(H241-E241)/E241,"")</f>
        <v>-0.112771739130435</v>
      </c>
      <c r="K241" s="24" t="n">
        <f aca="false">IF(ISNUMBER(G241),H241-G241,"")</f>
        <v>-1310</v>
      </c>
      <c r="L241" s="31" t="n">
        <f aca="false">IF(AND(ISNUMBER(G241),G241&gt;0),(H241-G241)/G241,"")</f>
        <v>-0.0911621433542102</v>
      </c>
      <c r="M241" s="0" t="str">
        <f aca="false">INDEX('SOC Summary'!$L$3:$L$774,MATCH($A241,'SOC Summary'!$A$3:$A$774,0))</f>
        <v>Moderate</v>
      </c>
      <c r="X241" s="26" t="n">
        <f aca="false">_xlfn.RANK.AVG(D241,$D$5:$D$292,1)</f>
        <v>53</v>
      </c>
      <c r="Y241" s="26" t="n">
        <f aca="false">IF(L241="","",_xlfn.RANK.AVG(L241,$L$5:$L$292,1))</f>
        <v>27</v>
      </c>
    </row>
    <row r="242" customFormat="false" ht="15" hidden="false" customHeight="true" outlineLevel="0" collapsed="false">
      <c r="A242" s="0" t="s">
        <v>778</v>
      </c>
      <c r="B242" s="0" t="str">
        <f aca="false">IFERROR(INDEX('BLS OEWS May2025'!$B$3:$B$1396,MATCH($A242,'BLS OEWS May2025'!$A$3:$A$1396,0)),"")</f>
        <v>Arbitrators, Mediators, and Conciliators</v>
      </c>
      <c r="C242" s="0" t="str">
        <f aca="false">INDEX('SOC Summary'!$D$3:$D$774,MATCH($A242,'SOC Summary'!$A$3:$A$774,0))</f>
        <v>Legal</v>
      </c>
      <c r="D242" s="27" t="n">
        <f aca="false">INDEX('SOC Summary'!$H$3:$H$774,MATCH($A242,'SOC Summary'!$A$3:$A$774,0))</f>
        <v>0.34</v>
      </c>
      <c r="E242" s="24" t="n">
        <v>7780</v>
      </c>
      <c r="F242" s="24" t="n">
        <v>7060</v>
      </c>
      <c r="G242" s="24" t="n">
        <v>7860</v>
      </c>
      <c r="H242" s="24" t="n">
        <f aca="false">INDEX('SOC Summary'!$K$3:$K$774,MATCH($A242,'SOC Summary'!$A$3:$A$774,0))</f>
        <v>9210</v>
      </c>
      <c r="I242" s="24" t="n">
        <f aca="false">IF(ISNUMBER(E242),H242-E242,"")</f>
        <v>1430</v>
      </c>
      <c r="J242" s="31" t="n">
        <f aca="false">IF(AND(ISNUMBER(E242),E242&gt;0),(H242-E242)/E242,"")</f>
        <v>0.183804627249357</v>
      </c>
      <c r="K242" s="24" t="n">
        <f aca="false">IF(ISNUMBER(G242),H242-G242,"")</f>
        <v>1350</v>
      </c>
      <c r="L242" s="31" t="n">
        <f aca="false">IF(AND(ISNUMBER(G242),G242&gt;0),(H242-G242)/G242,"")</f>
        <v>0.17175572519084</v>
      </c>
      <c r="M242" s="0" t="str">
        <f aca="false">INDEX('SOC Summary'!$L$3:$L$774,MATCH($A242,'SOC Summary'!$A$3:$A$774,0))</f>
        <v>Moderate</v>
      </c>
      <c r="X242" s="26" t="n">
        <f aca="false">_xlfn.RANK.AVG(D242,$D$5:$D$292,1)</f>
        <v>53</v>
      </c>
      <c r="Y242" s="26" t="n">
        <f aca="false">IF(L242="","",_xlfn.RANK.AVG(L242,$L$5:$L$292,1))</f>
        <v>283</v>
      </c>
    </row>
    <row r="243" customFormat="false" ht="15" hidden="false" customHeight="true" outlineLevel="0" collapsed="false">
      <c r="A243" s="0" t="s">
        <v>245</v>
      </c>
      <c r="B243" s="0" t="str">
        <f aca="false">IFERROR(INDEX('BLS OEWS May2025'!$B$3:$B$1396,MATCH($A243,'BLS OEWS May2025'!$A$3:$A$1396,0)),"")</f>
        <v>Education Administrators, Kindergarten through Secondary</v>
      </c>
      <c r="C243" s="0" t="str">
        <f aca="false">INDEX('SOC Summary'!$D$3:$D$774,MATCH($A243,'SOC Summary'!$A$3:$A$774,0))</f>
        <v>Management</v>
      </c>
      <c r="D243" s="27" t="n">
        <f aca="false">INDEX('SOC Summary'!$H$3:$H$774,MATCH($A243,'SOC Summary'!$A$3:$A$774,0))</f>
        <v>0.33</v>
      </c>
      <c r="E243" s="24" t="n">
        <v>285910</v>
      </c>
      <c r="F243" s="24" t="n">
        <v>302580</v>
      </c>
      <c r="G243" s="24" t="n">
        <v>319630</v>
      </c>
      <c r="H243" s="24" t="n">
        <f aca="false">INDEX('SOC Summary'!$K$3:$K$774,MATCH($A243,'SOC Summary'!$A$3:$A$774,0))</f>
        <v>328330</v>
      </c>
      <c r="I243" s="24" t="n">
        <f aca="false">IF(ISNUMBER(E243),H243-E243,"")</f>
        <v>42420</v>
      </c>
      <c r="J243" s="31" t="n">
        <f aca="false">IF(AND(ISNUMBER(E243),E243&gt;0),(H243-E243)/E243,"")</f>
        <v>0.148368367668147</v>
      </c>
      <c r="K243" s="24" t="n">
        <f aca="false">IF(ISNUMBER(G243),H243-G243,"")</f>
        <v>8700</v>
      </c>
      <c r="L243" s="31" t="n">
        <f aca="false">IF(AND(ISNUMBER(G243),G243&gt;0),(H243-G243)/G243,"")</f>
        <v>0.0272189719363013</v>
      </c>
      <c r="M243" s="0" t="str">
        <f aca="false">INDEX('SOC Summary'!$L$3:$L$774,MATCH($A243,'SOC Summary'!$A$3:$A$774,0))</f>
        <v>Moderate</v>
      </c>
      <c r="X243" s="26" t="n">
        <f aca="false">_xlfn.RANK.AVG(D243,$D$5:$D$292,1)</f>
        <v>48</v>
      </c>
      <c r="Y243" s="26" t="n">
        <f aca="false">IF(L243="","",_xlfn.RANK.AVG(L243,$L$5:$L$292,1))</f>
        <v>184</v>
      </c>
    </row>
    <row r="244" customFormat="false" ht="15" hidden="false" customHeight="true" outlineLevel="0" collapsed="false">
      <c r="A244" s="0" t="s">
        <v>686</v>
      </c>
      <c r="B244" s="0" t="str">
        <f aca="false">IFERROR(INDEX('BLS OEWS May2025'!$B$3:$B$1396,MATCH($A244,'BLS OEWS May2025'!$A$3:$A$1396,0)),"")</f>
        <v>Environmental Science and Protection Technicians, Including Health</v>
      </c>
      <c r="C244" s="0" t="str">
        <f aca="false">INDEX('SOC Summary'!$D$3:$D$774,MATCH($A244,'SOC Summary'!$A$3:$A$774,0))</f>
        <v>Life, physical, and social science</v>
      </c>
      <c r="D244" s="27" t="n">
        <f aca="false">INDEX('SOC Summary'!$H$3:$H$774,MATCH($A244,'SOC Summary'!$A$3:$A$774,0))</f>
        <v>0.33</v>
      </c>
      <c r="E244" s="24" t="n">
        <v>33920</v>
      </c>
      <c r="F244" s="24" t="n">
        <v>32390</v>
      </c>
      <c r="G244" s="24" t="n">
        <v>39390</v>
      </c>
      <c r="H244" s="24" t="n">
        <f aca="false">INDEX('SOC Summary'!$K$3:$K$774,MATCH($A244,'SOC Summary'!$A$3:$A$774,0))</f>
        <v>34670</v>
      </c>
      <c r="I244" s="24" t="n">
        <f aca="false">IF(ISNUMBER(E244),H244-E244,"")</f>
        <v>750</v>
      </c>
      <c r="J244" s="31" t="n">
        <f aca="false">IF(AND(ISNUMBER(E244),E244&gt;0),(H244-E244)/E244,"")</f>
        <v>0.0221108490566038</v>
      </c>
      <c r="K244" s="24" t="n">
        <f aca="false">IF(ISNUMBER(G244),H244-G244,"")</f>
        <v>-4720</v>
      </c>
      <c r="L244" s="31" t="n">
        <f aca="false">IF(AND(ISNUMBER(G244),G244&gt;0),(H244-G244)/G244,"")</f>
        <v>-0.11982736735212</v>
      </c>
      <c r="M244" s="0" t="str">
        <f aca="false">INDEX('SOC Summary'!$L$3:$L$774,MATCH($A244,'SOC Summary'!$A$3:$A$774,0))</f>
        <v>Moderate</v>
      </c>
      <c r="X244" s="26" t="n">
        <f aca="false">_xlfn.RANK.AVG(D244,$D$5:$D$292,1)</f>
        <v>48</v>
      </c>
      <c r="Y244" s="26" t="n">
        <f aca="false">IF(L244="","",_xlfn.RANK.AVG(L244,$L$5:$L$292,1))</f>
        <v>16</v>
      </c>
    </row>
    <row r="245" customFormat="false" ht="15" hidden="false" customHeight="true" outlineLevel="0" collapsed="false">
      <c r="A245" s="0" t="s">
        <v>924</v>
      </c>
      <c r="B245" s="0" t="str">
        <f aca="false">IFERROR(INDEX('BLS OEWS May2025'!$B$3:$B$1396,MATCH($A245,'BLS OEWS May2025'!$A$3:$A$1396,0)),"")</f>
        <v>Special Education Teachers, All Other</v>
      </c>
      <c r="C245" s="0" t="str">
        <f aca="false">INDEX('SOC Summary'!$D$3:$D$774,MATCH($A245,'SOC Summary'!$A$3:$A$774,0))</f>
        <v>Educational instruction</v>
      </c>
      <c r="D245" s="27" t="n">
        <f aca="false">INDEX('SOC Summary'!$H$3:$H$774,MATCH($A245,'SOC Summary'!$A$3:$A$774,0))</f>
        <v>0.33</v>
      </c>
      <c r="E245" s="24" t="n">
        <v>42780</v>
      </c>
      <c r="F245" s="24" t="n">
        <v>43700</v>
      </c>
      <c r="G245" s="24" t="n">
        <v>39350</v>
      </c>
      <c r="H245" s="24" t="n">
        <f aca="false">INDEX('SOC Summary'!$K$3:$K$774,MATCH($A245,'SOC Summary'!$A$3:$A$774,0))</f>
        <v>33930</v>
      </c>
      <c r="I245" s="24" t="n">
        <f aca="false">IF(ISNUMBER(E245),H245-E245,"")</f>
        <v>-8850</v>
      </c>
      <c r="J245" s="31" t="n">
        <f aca="false">IF(AND(ISNUMBER(E245),E245&gt;0),(H245-E245)/E245,"")</f>
        <v>-0.20687237026648</v>
      </c>
      <c r="K245" s="24" t="n">
        <f aca="false">IF(ISNUMBER(G245),H245-G245,"")</f>
        <v>-5420</v>
      </c>
      <c r="L245" s="31" t="n">
        <f aca="false">IF(AND(ISNUMBER(G245),G245&gt;0),(H245-G245)/G245,"")</f>
        <v>-0.137738246505718</v>
      </c>
      <c r="M245" s="0" t="str">
        <f aca="false">INDEX('SOC Summary'!$L$3:$L$774,MATCH($A245,'SOC Summary'!$A$3:$A$774,0))</f>
        <v>Moderate</v>
      </c>
      <c r="X245" s="26" t="n">
        <f aca="false">_xlfn.RANK.AVG(D245,$D$5:$D$292,1)</f>
        <v>48</v>
      </c>
      <c r="Y245" s="26" t="n">
        <f aca="false">IF(L245="","",_xlfn.RANK.AVG(L245,$L$5:$L$292,1))</f>
        <v>12</v>
      </c>
    </row>
    <row r="246" customFormat="false" ht="15" hidden="false" customHeight="true" outlineLevel="0" collapsed="false">
      <c r="A246" s="0" t="s">
        <v>512</v>
      </c>
      <c r="B246" s="0" t="str">
        <f aca="false">IFERROR(INDEX('BLS OEWS May2025'!$B$3:$B$1396,MATCH($A246,'BLS OEWS May2025'!$A$3:$A$1396,0)),"")</f>
        <v>Marine Engineers and Naval Architects</v>
      </c>
      <c r="C246" s="0" t="str">
        <f aca="false">INDEX('SOC Summary'!$D$3:$D$774,MATCH($A246,'SOC Summary'!$A$3:$A$774,0))</f>
        <v>Engineering</v>
      </c>
      <c r="D246" s="27" t="n">
        <f aca="false">INDEX('SOC Summary'!$H$3:$H$774,MATCH($A246,'SOC Summary'!$A$3:$A$774,0))</f>
        <v>0.33</v>
      </c>
      <c r="E246" s="24" t="n">
        <v>7450</v>
      </c>
      <c r="F246" s="24" t="n">
        <v>9960</v>
      </c>
      <c r="G246" s="24" t="n">
        <v>8440</v>
      </c>
      <c r="H246" s="24" t="n">
        <f aca="false">INDEX('SOC Summary'!$K$3:$K$774,MATCH($A246,'SOC Summary'!$A$3:$A$774,0))</f>
        <v>8250</v>
      </c>
      <c r="I246" s="24" t="n">
        <f aca="false">IF(ISNUMBER(E246),H246-E246,"")</f>
        <v>800</v>
      </c>
      <c r="J246" s="31" t="n">
        <f aca="false">IF(AND(ISNUMBER(E246),E246&gt;0),(H246-E246)/E246,"")</f>
        <v>0.10738255033557</v>
      </c>
      <c r="K246" s="24" t="n">
        <f aca="false">IF(ISNUMBER(G246),H246-G246,"")</f>
        <v>-190</v>
      </c>
      <c r="L246" s="31" t="n">
        <f aca="false">IF(AND(ISNUMBER(G246),G246&gt;0),(H246-G246)/G246,"")</f>
        <v>-0.0225118483412322</v>
      </c>
      <c r="M246" s="0" t="str">
        <f aca="false">INDEX('SOC Summary'!$L$3:$L$774,MATCH($A246,'SOC Summary'!$A$3:$A$774,0))</f>
        <v>Moderate</v>
      </c>
      <c r="X246" s="26" t="n">
        <f aca="false">_xlfn.RANK.AVG(D246,$D$5:$D$292,1)</f>
        <v>48</v>
      </c>
      <c r="Y246" s="26" t="n">
        <f aca="false">IF(L246="","",_xlfn.RANK.AVG(L246,$L$5:$L$292,1))</f>
        <v>100</v>
      </c>
    </row>
    <row r="247" customFormat="false" ht="15" hidden="false" customHeight="true" outlineLevel="0" collapsed="false">
      <c r="A247" s="0" t="s">
        <v>482</v>
      </c>
      <c r="B247" s="0" t="str">
        <f aca="false">IFERROR(INDEX('BLS OEWS May2025'!$B$3:$B$1396,MATCH($A247,'BLS OEWS May2025'!$A$3:$A$1396,0)),"")</f>
        <v>Agricultural Engineers</v>
      </c>
      <c r="C247" s="0" t="str">
        <f aca="false">INDEX('SOC Summary'!$D$3:$D$774,MATCH($A247,'SOC Summary'!$A$3:$A$774,0))</f>
        <v>Engineering</v>
      </c>
      <c r="D247" s="27" t="n">
        <f aca="false">INDEX('SOC Summary'!$H$3:$H$774,MATCH($A247,'SOC Summary'!$A$3:$A$774,0))</f>
        <v>0.33</v>
      </c>
      <c r="E247" s="24" t="n">
        <v>1500</v>
      </c>
      <c r="F247" s="24" t="n">
        <v>1860</v>
      </c>
      <c r="G247" s="24" t="n">
        <v>1680</v>
      </c>
      <c r="H247" s="24" t="n">
        <f aca="false">INDEX('SOC Summary'!$K$3:$K$774,MATCH($A247,'SOC Summary'!$A$3:$A$774,0))</f>
        <v>1480</v>
      </c>
      <c r="I247" s="24" t="n">
        <f aca="false">IF(ISNUMBER(E247),H247-E247,"")</f>
        <v>-20</v>
      </c>
      <c r="J247" s="31" t="n">
        <f aca="false">IF(AND(ISNUMBER(E247),E247&gt;0),(H247-E247)/E247,"")</f>
        <v>-0.0133333333333333</v>
      </c>
      <c r="K247" s="24" t="n">
        <f aca="false">IF(ISNUMBER(G247),H247-G247,"")</f>
        <v>-200</v>
      </c>
      <c r="L247" s="31" t="n">
        <f aca="false">IF(AND(ISNUMBER(G247),G247&gt;0),(H247-G247)/G247,"")</f>
        <v>-0.119047619047619</v>
      </c>
      <c r="M247" s="0" t="str">
        <f aca="false">INDEX('SOC Summary'!$L$3:$L$774,MATCH($A247,'SOC Summary'!$A$3:$A$774,0))</f>
        <v>Moderate</v>
      </c>
      <c r="X247" s="26" t="n">
        <f aca="false">_xlfn.RANK.AVG(D247,$D$5:$D$292,1)</f>
        <v>48</v>
      </c>
      <c r="Y247" s="26" t="n">
        <f aca="false">IF(L247="","",_xlfn.RANK.AVG(L247,$L$5:$L$292,1))</f>
        <v>18</v>
      </c>
    </row>
    <row r="248" customFormat="false" ht="15" hidden="false" customHeight="true" outlineLevel="0" collapsed="false">
      <c r="A248" s="0" t="s">
        <v>680</v>
      </c>
      <c r="B248" s="0" t="str">
        <f aca="false">IFERROR(INDEX('BLS OEWS May2025'!$B$3:$B$1396,MATCH($A248,'BLS OEWS May2025'!$A$3:$A$1396,0)),"")</f>
        <v>Biological Technicians</v>
      </c>
      <c r="C248" s="0" t="str">
        <f aca="false">INDEX('SOC Summary'!$D$3:$D$774,MATCH($A248,'SOC Summary'!$A$3:$A$774,0))</f>
        <v>Life, physical, and social science</v>
      </c>
      <c r="D248" s="27" t="n">
        <f aca="false">INDEX('SOC Summary'!$H$3:$H$774,MATCH($A248,'SOC Summary'!$A$3:$A$774,0))</f>
        <v>0.32</v>
      </c>
      <c r="E248" s="24" t="n">
        <v>73710</v>
      </c>
      <c r="F248" s="24" t="n">
        <v>76990</v>
      </c>
      <c r="G248" s="24" t="n">
        <v>76190</v>
      </c>
      <c r="H248" s="24" t="n">
        <f aca="false">INDEX('SOC Summary'!$K$3:$K$774,MATCH($A248,'SOC Summary'!$A$3:$A$774,0))</f>
        <v>69620</v>
      </c>
      <c r="I248" s="24" t="n">
        <f aca="false">IF(ISNUMBER(E248),H248-E248,"")</f>
        <v>-4090</v>
      </c>
      <c r="J248" s="31" t="n">
        <f aca="false">IF(AND(ISNUMBER(E248),E248&gt;0),(H248-E248)/E248,"")</f>
        <v>-0.0554877221543888</v>
      </c>
      <c r="K248" s="24" t="n">
        <f aca="false">IF(ISNUMBER(G248),H248-G248,"")</f>
        <v>-6570</v>
      </c>
      <c r="L248" s="31" t="n">
        <f aca="false">IF(AND(ISNUMBER(G248),G248&gt;0),(H248-G248)/G248,"")</f>
        <v>-0.0862317889486809</v>
      </c>
      <c r="M248" s="0" t="str">
        <f aca="false">INDEX('SOC Summary'!$L$3:$L$774,MATCH($A248,'SOC Summary'!$A$3:$A$774,0))</f>
        <v>Moderate</v>
      </c>
      <c r="X248" s="26" t="n">
        <f aca="false">_xlfn.RANK.AVG(D248,$D$5:$D$292,1)</f>
        <v>44</v>
      </c>
      <c r="Y248" s="26" t="n">
        <f aca="false">IF(L248="","",_xlfn.RANK.AVG(L248,$L$5:$L$292,1))</f>
        <v>28</v>
      </c>
    </row>
    <row r="249" customFormat="false" ht="15" hidden="false" customHeight="true" outlineLevel="0" collapsed="false">
      <c r="A249" s="0" t="s">
        <v>548</v>
      </c>
      <c r="B249" s="0" t="str">
        <f aca="false">IFERROR(INDEX('BLS OEWS May2025'!$B$3:$B$1396,MATCH($A249,'BLS OEWS May2025'!$A$3:$A$1396,0)),"")</f>
        <v>Civil Engineering Technologists and Technicians</v>
      </c>
      <c r="C249" s="0" t="str">
        <f aca="false">INDEX('SOC Summary'!$D$3:$D$774,MATCH($A249,'SOC Summary'!$A$3:$A$774,0))</f>
        <v>Engineering</v>
      </c>
      <c r="D249" s="27" t="n">
        <f aca="false">INDEX('SOC Summary'!$H$3:$H$774,MATCH($A249,'SOC Summary'!$A$3:$A$774,0))</f>
        <v>0.32</v>
      </c>
      <c r="E249" s="24" t="n">
        <v>62350</v>
      </c>
      <c r="F249" s="24" t="n">
        <v>63560</v>
      </c>
      <c r="G249" s="24" t="n">
        <v>62130</v>
      </c>
      <c r="H249" s="24" t="n">
        <f aca="false">INDEX('SOC Summary'!$K$3:$K$774,MATCH($A249,'SOC Summary'!$A$3:$A$774,0))</f>
        <v>68520</v>
      </c>
      <c r="I249" s="24" t="n">
        <f aca="false">IF(ISNUMBER(E249),H249-E249,"")</f>
        <v>6170</v>
      </c>
      <c r="J249" s="31" t="n">
        <f aca="false">IF(AND(ISNUMBER(E249),E249&gt;0),(H249-E249)/E249,"")</f>
        <v>0.0989574979951885</v>
      </c>
      <c r="K249" s="24" t="n">
        <f aca="false">IF(ISNUMBER(G249),H249-G249,"")</f>
        <v>6390</v>
      </c>
      <c r="L249" s="31" t="n">
        <f aca="false">IF(AND(ISNUMBER(G249),G249&gt;0),(H249-G249)/G249,"")</f>
        <v>0.102848865282472</v>
      </c>
      <c r="M249" s="0" t="str">
        <f aca="false">INDEX('SOC Summary'!$L$3:$L$774,MATCH($A249,'SOC Summary'!$A$3:$A$774,0))</f>
        <v>Moderate</v>
      </c>
      <c r="X249" s="26" t="n">
        <f aca="false">_xlfn.RANK.AVG(D249,$D$5:$D$292,1)</f>
        <v>44</v>
      </c>
      <c r="Y249" s="26" t="n">
        <f aca="false">IF(L249="","",_xlfn.RANK.AVG(L249,$L$5:$L$292,1))</f>
        <v>270</v>
      </c>
    </row>
    <row r="250" customFormat="false" ht="15" hidden="false" customHeight="true" outlineLevel="0" collapsed="false">
      <c r="A250" s="0" t="s">
        <v>566</v>
      </c>
      <c r="B250" s="0" t="str">
        <f aca="false">IFERROR(INDEX('BLS OEWS May2025'!$B$3:$B$1396,MATCH($A250,'BLS OEWS May2025'!$A$3:$A$1396,0)),"")</f>
        <v>Surveying and Mapping Technicians</v>
      </c>
      <c r="C250" s="0" t="str">
        <f aca="false">INDEX('SOC Summary'!$D$3:$D$774,MATCH($A250,'SOC Summary'!$A$3:$A$774,0))</f>
        <v>Engineering</v>
      </c>
      <c r="D250" s="27" t="n">
        <f aca="false">INDEX('SOC Summary'!$H$3:$H$774,MATCH($A250,'SOC Summary'!$A$3:$A$774,0))</f>
        <v>0.32</v>
      </c>
      <c r="E250" s="24" t="n">
        <v>56580</v>
      </c>
      <c r="F250" s="24" t="n">
        <v>56050</v>
      </c>
      <c r="G250" s="24" t="n">
        <v>56720</v>
      </c>
      <c r="H250" s="24" t="n">
        <f aca="false">INDEX('SOC Summary'!$K$3:$K$774,MATCH($A250,'SOC Summary'!$A$3:$A$774,0))</f>
        <v>58010</v>
      </c>
      <c r="I250" s="24" t="n">
        <f aca="false">IF(ISNUMBER(E250),H250-E250,"")</f>
        <v>1430</v>
      </c>
      <c r="J250" s="31" t="n">
        <f aca="false">IF(AND(ISNUMBER(E250),E250&gt;0),(H250-E250)/E250,"")</f>
        <v>0.0252739483916578</v>
      </c>
      <c r="K250" s="24" t="n">
        <f aca="false">IF(ISNUMBER(G250),H250-G250,"")</f>
        <v>1290</v>
      </c>
      <c r="L250" s="31" t="n">
        <f aca="false">IF(AND(ISNUMBER(G250),G250&gt;0),(H250-G250)/G250,"")</f>
        <v>0.0227433004231312</v>
      </c>
      <c r="M250" s="0" t="str">
        <f aca="false">INDEX('SOC Summary'!$L$3:$L$774,MATCH($A250,'SOC Summary'!$A$3:$A$774,0))</f>
        <v>Moderate</v>
      </c>
      <c r="X250" s="26" t="n">
        <f aca="false">_xlfn.RANK.AVG(D250,$D$5:$D$292,1)</f>
        <v>44</v>
      </c>
      <c r="Y250" s="26" t="n">
        <f aca="false">IF(L250="","",_xlfn.RANK.AVG(L250,$L$5:$L$292,1))</f>
        <v>177</v>
      </c>
    </row>
    <row r="251" customFormat="false" ht="15" hidden="false" customHeight="true" outlineLevel="0" collapsed="false">
      <c r="A251" s="0" t="s">
        <v>710</v>
      </c>
      <c r="B251" s="0" t="str">
        <f aca="false">IFERROR(INDEX('BLS OEWS May2025'!$B$3:$B$1396,MATCH($A251,'BLS OEWS May2025'!$A$3:$A$1396,0)),"")</f>
        <v>Occupational Health and Safety Specialists</v>
      </c>
      <c r="C251" s="0" t="str">
        <f aca="false">INDEX('SOC Summary'!$D$3:$D$774,MATCH($A251,'SOC Summary'!$A$3:$A$774,0))</f>
        <v>Life, physical, and social science</v>
      </c>
      <c r="D251" s="27" t="n">
        <f aca="false">INDEX('SOC Summary'!$H$3:$H$774,MATCH($A251,'SOC Summary'!$A$3:$A$774,0))</f>
        <v>0.31</v>
      </c>
      <c r="E251" s="24" t="n">
        <v>109430</v>
      </c>
      <c r="F251" s="24" t="n">
        <v>122300</v>
      </c>
      <c r="G251" s="24" t="n">
        <v>128430</v>
      </c>
      <c r="H251" s="24" t="n">
        <f aca="false">INDEX('SOC Summary'!$K$3:$K$774,MATCH($A251,'SOC Summary'!$A$3:$A$774,0))</f>
        <v>140610</v>
      </c>
      <c r="I251" s="24" t="n">
        <f aca="false">IF(ISNUMBER(E251),H251-E251,"")</f>
        <v>31180</v>
      </c>
      <c r="J251" s="31" t="n">
        <f aca="false">IF(AND(ISNUMBER(E251),E251&gt;0),(H251-E251)/E251,"")</f>
        <v>0.284931006122636</v>
      </c>
      <c r="K251" s="24" t="n">
        <f aca="false">IF(ISNUMBER(G251),H251-G251,"")</f>
        <v>12180</v>
      </c>
      <c r="L251" s="31" t="n">
        <f aca="false">IF(AND(ISNUMBER(G251),G251&gt;0),(H251-G251)/G251,"")</f>
        <v>0.0948376547535623</v>
      </c>
      <c r="M251" s="0" t="str">
        <f aca="false">INDEX('SOC Summary'!$L$3:$L$774,MATCH($A251,'SOC Summary'!$A$3:$A$774,0))</f>
        <v>Moderate</v>
      </c>
      <c r="X251" s="26" t="n">
        <f aca="false">_xlfn.RANK.AVG(D251,$D$5:$D$292,1)</f>
        <v>41</v>
      </c>
      <c r="Y251" s="26" t="n">
        <f aca="false">IF(L251="","",_xlfn.RANK.AVG(L251,$L$5:$L$292,1))</f>
        <v>265</v>
      </c>
    </row>
    <row r="252" customFormat="false" ht="15" hidden="false" customHeight="true" outlineLevel="0" collapsed="false">
      <c r="A252" s="0" t="s">
        <v>467</v>
      </c>
      <c r="B252" s="0" t="str">
        <f aca="false">IFERROR(INDEX('BLS OEWS May2025'!$B$3:$B$1396,MATCH($A252,'BLS OEWS May2025'!$A$3:$A$1396,0)),"")</f>
        <v>Landscape Architects</v>
      </c>
      <c r="C252" s="0" t="str">
        <f aca="false">INDEX('SOC Summary'!$D$3:$D$774,MATCH($A252,'SOC Summary'!$A$3:$A$774,0))</f>
        <v>Engineering</v>
      </c>
      <c r="D252" s="27" t="n">
        <f aca="false">INDEX('SOC Summary'!$H$3:$H$774,MATCH($A252,'SOC Summary'!$A$3:$A$774,0))</f>
        <v>0.31</v>
      </c>
      <c r="E252" s="24" t="n">
        <v>18120</v>
      </c>
      <c r="F252" s="24" t="n">
        <v>20370</v>
      </c>
      <c r="G252" s="24" t="n">
        <v>19580</v>
      </c>
      <c r="H252" s="24" t="n">
        <f aca="false">INDEX('SOC Summary'!$K$3:$K$774,MATCH($A252,'SOC Summary'!$A$3:$A$774,0))</f>
        <v>19600</v>
      </c>
      <c r="I252" s="24" t="n">
        <f aca="false">IF(ISNUMBER(E252),H252-E252,"")</f>
        <v>1480</v>
      </c>
      <c r="J252" s="31" t="n">
        <f aca="false">IF(AND(ISNUMBER(E252),E252&gt;0),(H252-E252)/E252,"")</f>
        <v>0.0816777041942605</v>
      </c>
      <c r="K252" s="24" t="n">
        <f aca="false">IF(ISNUMBER(G252),H252-G252,"")</f>
        <v>20</v>
      </c>
      <c r="L252" s="31" t="n">
        <f aca="false">IF(AND(ISNUMBER(G252),G252&gt;0),(H252-G252)/G252,"")</f>
        <v>0.00102145045965271</v>
      </c>
      <c r="M252" s="0" t="str">
        <f aca="false">INDEX('SOC Summary'!$L$3:$L$774,MATCH($A252,'SOC Summary'!$A$3:$A$774,0))</f>
        <v>Moderate</v>
      </c>
      <c r="X252" s="26" t="n">
        <f aca="false">_xlfn.RANK.AVG(D252,$D$5:$D$292,1)</f>
        <v>41</v>
      </c>
      <c r="Y252" s="26" t="n">
        <f aca="false">IF(L252="","",_xlfn.RANK.AVG(L252,$L$5:$L$292,1))</f>
        <v>141</v>
      </c>
    </row>
    <row r="253" customFormat="false" ht="15" hidden="false" customHeight="true" outlineLevel="0" collapsed="false">
      <c r="A253" s="0" t="s">
        <v>688</v>
      </c>
      <c r="B253" s="0" t="str">
        <f aca="false">IFERROR(INDEX('BLS OEWS May2025'!$B$3:$B$1396,MATCH($A253,'BLS OEWS May2025'!$A$3:$A$1396,0)),"")</f>
        <v>Geological Technicians, Except Hydrologic Technicians</v>
      </c>
      <c r="C253" s="0" t="str">
        <f aca="false">INDEX('SOC Summary'!$D$3:$D$774,MATCH($A253,'SOC Summary'!$A$3:$A$774,0))</f>
        <v>Life, physical, and social science</v>
      </c>
      <c r="D253" s="27" t="n">
        <f aca="false">INDEX('SOC Summary'!$H$3:$H$774,MATCH($A253,'SOC Summary'!$A$3:$A$774,0))</f>
        <v>0.31</v>
      </c>
      <c r="E253" s="24" t="n">
        <v>9170</v>
      </c>
      <c r="F253" s="24" t="n">
        <v>8860</v>
      </c>
      <c r="G253" s="24" t="n">
        <v>9710</v>
      </c>
      <c r="H253" s="24" t="n">
        <f aca="false">INDEX('SOC Summary'!$K$3:$K$774,MATCH($A253,'SOC Summary'!$A$3:$A$774,0))</f>
        <v>6980</v>
      </c>
      <c r="I253" s="24" t="n">
        <f aca="false">IF(ISNUMBER(E253),H253-E253,"")</f>
        <v>-2190</v>
      </c>
      <c r="J253" s="31" t="n">
        <f aca="false">IF(AND(ISNUMBER(E253),E253&gt;0),(H253-E253)/E253,"")</f>
        <v>-0.238822246455834</v>
      </c>
      <c r="K253" s="24" t="n">
        <f aca="false">IF(ISNUMBER(G253),H253-G253,"")</f>
        <v>-2730</v>
      </c>
      <c r="L253" s="31" t="n">
        <f aca="false">IF(AND(ISNUMBER(G253),G253&gt;0),(H253-G253)/G253,"")</f>
        <v>-0.281153450051493</v>
      </c>
      <c r="M253" s="0" t="str">
        <f aca="false">INDEX('SOC Summary'!$L$3:$L$774,MATCH($A253,'SOC Summary'!$A$3:$A$774,0))</f>
        <v>Moderate</v>
      </c>
      <c r="X253" s="26" t="n">
        <f aca="false">_xlfn.RANK.AVG(D253,$D$5:$D$292,1)</f>
        <v>41</v>
      </c>
      <c r="Y253" s="26" t="n">
        <f aca="false">IF(L253="","",_xlfn.RANK.AVG(L253,$L$5:$L$292,1))</f>
        <v>2</v>
      </c>
    </row>
    <row r="254" customFormat="false" ht="15" hidden="false" customHeight="true" outlineLevel="0" collapsed="false">
      <c r="A254" s="0" t="s">
        <v>902</v>
      </c>
      <c r="B254" s="0" t="str">
        <f aca="false">IFERROR(INDEX('BLS OEWS May2025'!$B$3:$B$1396,MATCH($A254,'BLS OEWS May2025'!$A$3:$A$1396,0)),"")</f>
        <v>Elementary School Teachers, Except Special Education</v>
      </c>
      <c r="C254" s="0" t="str">
        <f aca="false">INDEX('SOC Summary'!$D$3:$D$774,MATCH($A254,'SOC Summary'!$A$3:$A$774,0))</f>
        <v>Educational instruction</v>
      </c>
      <c r="D254" s="27" t="n">
        <f aca="false">INDEX('SOC Summary'!$H$3:$H$774,MATCH($A254,'SOC Summary'!$A$3:$A$774,0))</f>
        <v>0.3</v>
      </c>
      <c r="E254" s="24" t="n">
        <v>1394200</v>
      </c>
      <c r="F254" s="24" t="n">
        <v>1410070</v>
      </c>
      <c r="G254" s="24" t="n">
        <v>1393310</v>
      </c>
      <c r="H254" s="24" t="n">
        <f aca="false">INDEX('SOC Summary'!$K$3:$K$774,MATCH($A254,'SOC Summary'!$A$3:$A$774,0))</f>
        <v>1388390</v>
      </c>
      <c r="I254" s="24" t="n">
        <f aca="false">IF(ISNUMBER(E254),H254-E254,"")</f>
        <v>-5810</v>
      </c>
      <c r="J254" s="31" t="n">
        <f aca="false">IF(AND(ISNUMBER(E254),E254&gt;0),(H254-E254)/E254,"")</f>
        <v>-0.00416726438100703</v>
      </c>
      <c r="K254" s="24" t="n">
        <f aca="false">IF(ISNUMBER(G254),H254-G254,"")</f>
        <v>-4920</v>
      </c>
      <c r="L254" s="31" t="n">
        <f aca="false">IF(AND(ISNUMBER(G254),G254&gt;0),(H254-G254)/G254,"")</f>
        <v>-0.00353115961272079</v>
      </c>
      <c r="M254" s="0" t="str">
        <f aca="false">INDEX('SOC Summary'!$L$3:$L$774,MATCH($A254,'SOC Summary'!$A$3:$A$774,0))</f>
        <v>Moderate</v>
      </c>
      <c r="X254" s="26" t="n">
        <f aca="false">_xlfn.RANK.AVG(D254,$D$5:$D$292,1)</f>
        <v>37.5</v>
      </c>
      <c r="Y254" s="26" t="n">
        <f aca="false">IF(L254="","",_xlfn.RANK.AVG(L254,$L$5:$L$292,1))</f>
        <v>130</v>
      </c>
    </row>
    <row r="255" customFormat="false" ht="15" hidden="false" customHeight="true" outlineLevel="0" collapsed="false">
      <c r="A255" s="0" t="s">
        <v>550</v>
      </c>
      <c r="B255" s="0" t="str">
        <f aca="false">IFERROR(INDEX('BLS OEWS May2025'!$B$3:$B$1396,MATCH($A255,'BLS OEWS May2025'!$A$3:$A$1396,0)),"")</f>
        <v>Electrical and Electronic Engineering Technologists and Technicians</v>
      </c>
      <c r="C255" s="0" t="str">
        <f aca="false">INDEX('SOC Summary'!$D$3:$D$774,MATCH($A255,'SOC Summary'!$A$3:$A$774,0))</f>
        <v>Engineering</v>
      </c>
      <c r="D255" s="27" t="n">
        <f aca="false">INDEX('SOC Summary'!$H$3:$H$774,MATCH($A255,'SOC Summary'!$A$3:$A$774,0))</f>
        <v>0.3</v>
      </c>
      <c r="E255" s="24" t="n">
        <v>99050</v>
      </c>
      <c r="F255" s="24" t="n">
        <v>97420</v>
      </c>
      <c r="G255" s="24" t="n">
        <v>92710</v>
      </c>
      <c r="H255" s="24" t="n">
        <f aca="false">INDEX('SOC Summary'!$K$3:$K$774,MATCH($A255,'SOC Summary'!$A$3:$A$774,0))</f>
        <v>95130</v>
      </c>
      <c r="I255" s="24" t="n">
        <f aca="false">IF(ISNUMBER(E255),H255-E255,"")</f>
        <v>-3920</v>
      </c>
      <c r="J255" s="31" t="n">
        <f aca="false">IF(AND(ISNUMBER(E255),E255&gt;0),(H255-E255)/E255,"")</f>
        <v>-0.0395759717314488</v>
      </c>
      <c r="K255" s="24" t="n">
        <f aca="false">IF(ISNUMBER(G255),H255-G255,"")</f>
        <v>2420</v>
      </c>
      <c r="L255" s="31" t="n">
        <f aca="false">IF(AND(ISNUMBER(G255),G255&gt;0),(H255-G255)/G255,"")</f>
        <v>0.0261029015208715</v>
      </c>
      <c r="M255" s="0" t="str">
        <f aca="false">INDEX('SOC Summary'!$L$3:$L$774,MATCH($A255,'SOC Summary'!$A$3:$A$774,0))</f>
        <v>Moderate</v>
      </c>
      <c r="X255" s="26" t="n">
        <f aca="false">_xlfn.RANK.AVG(D255,$D$5:$D$292,1)</f>
        <v>37.5</v>
      </c>
      <c r="Y255" s="26" t="n">
        <f aca="false">IF(L255="","",_xlfn.RANK.AVG(L255,$L$5:$L$292,1))</f>
        <v>181</v>
      </c>
    </row>
    <row r="256" customFormat="false" ht="15" hidden="false" customHeight="true" outlineLevel="0" collapsed="false">
      <c r="A256" s="0" t="s">
        <v>618</v>
      </c>
      <c r="B256" s="0" t="str">
        <f aca="false">IFERROR(INDEX('BLS OEWS May2025'!$B$3:$B$1396,MATCH($A256,'BLS OEWS May2025'!$A$3:$A$1396,0)),"")</f>
        <v>Chemists</v>
      </c>
      <c r="C256" s="0" t="str">
        <f aca="false">INDEX('SOC Summary'!$D$3:$D$774,MATCH($A256,'SOC Summary'!$A$3:$A$774,0))</f>
        <v>Life, physical, and social science</v>
      </c>
      <c r="D256" s="27" t="n">
        <f aca="false">INDEX('SOC Summary'!$H$3:$H$774,MATCH($A256,'SOC Summary'!$A$3:$A$774,0))</f>
        <v>0.3</v>
      </c>
      <c r="E256" s="24" t="n">
        <v>83940</v>
      </c>
      <c r="F256" s="24" t="n">
        <v>83530</v>
      </c>
      <c r="G256" s="24" t="n">
        <v>83250</v>
      </c>
      <c r="H256" s="24" t="n">
        <f aca="false">INDEX('SOC Summary'!$K$3:$K$774,MATCH($A256,'SOC Summary'!$A$3:$A$774,0))</f>
        <v>82770</v>
      </c>
      <c r="I256" s="24" t="n">
        <f aca="false">IF(ISNUMBER(E256),H256-E256,"")</f>
        <v>-1170</v>
      </c>
      <c r="J256" s="31" t="n">
        <f aca="false">IF(AND(ISNUMBER(E256),E256&gt;0),(H256-E256)/E256,"")</f>
        <v>-0.0139385275196569</v>
      </c>
      <c r="K256" s="24" t="n">
        <f aca="false">IF(ISNUMBER(G256),H256-G256,"")</f>
        <v>-480</v>
      </c>
      <c r="L256" s="31" t="n">
        <f aca="false">IF(AND(ISNUMBER(G256),G256&gt;0),(H256-G256)/G256,"")</f>
        <v>-0.00576576576576577</v>
      </c>
      <c r="M256" s="0" t="str">
        <f aca="false">INDEX('SOC Summary'!$L$3:$L$774,MATCH($A256,'SOC Summary'!$A$3:$A$774,0))</f>
        <v>Moderate</v>
      </c>
      <c r="X256" s="26" t="n">
        <f aca="false">_xlfn.RANK.AVG(D256,$D$5:$D$292,1)</f>
        <v>37.5</v>
      </c>
      <c r="Y256" s="26" t="n">
        <f aca="false">IF(L256="","",_xlfn.RANK.AVG(L256,$L$5:$L$292,1))</f>
        <v>125</v>
      </c>
    </row>
    <row r="257" customFormat="false" ht="15" hidden="false" customHeight="true" outlineLevel="0" collapsed="false">
      <c r="A257" s="0" t="s">
        <v>674</v>
      </c>
      <c r="B257" s="0" t="str">
        <f aca="false">IFERROR(INDEX('BLS OEWS May2025'!$B$3:$B$1396,MATCH($A257,'BLS OEWS May2025'!$A$3:$A$1396,0)),"")</f>
        <v>Agricultural Technicians</v>
      </c>
      <c r="C257" s="0" t="str">
        <f aca="false">INDEX('SOC Summary'!$D$3:$D$774,MATCH($A257,'SOC Summary'!$A$3:$A$774,0))</f>
        <v>Life, physical, and social science</v>
      </c>
      <c r="D257" s="27" t="n">
        <f aca="false">INDEX('SOC Summary'!$H$3:$H$774,MATCH($A257,'SOC Summary'!$A$3:$A$774,0))</f>
        <v>0.3</v>
      </c>
      <c r="E257" s="24" t="n">
        <v>13140</v>
      </c>
      <c r="F257" s="24" t="n">
        <v>13150</v>
      </c>
      <c r="G257" s="24" t="n">
        <v>14340</v>
      </c>
      <c r="H257" s="24" t="n">
        <f aca="false">INDEX('SOC Summary'!$K$3:$K$774,MATCH($A257,'SOC Summary'!$A$3:$A$774,0))</f>
        <v>15130</v>
      </c>
      <c r="I257" s="24" t="n">
        <f aca="false">IF(ISNUMBER(E257),H257-E257,"")</f>
        <v>1990</v>
      </c>
      <c r="J257" s="31" t="n">
        <f aca="false">IF(AND(ISNUMBER(E257),E257&gt;0),(H257-E257)/E257,"")</f>
        <v>0.15144596651446</v>
      </c>
      <c r="K257" s="24" t="n">
        <f aca="false">IF(ISNUMBER(G257),H257-G257,"")</f>
        <v>790</v>
      </c>
      <c r="L257" s="31" t="n">
        <f aca="false">IF(AND(ISNUMBER(G257),G257&gt;0),(H257-G257)/G257,"")</f>
        <v>0.0550906555090656</v>
      </c>
      <c r="M257" s="0" t="str">
        <f aca="false">INDEX('SOC Summary'!$L$3:$L$774,MATCH($A257,'SOC Summary'!$A$3:$A$774,0))</f>
        <v>Moderate</v>
      </c>
      <c r="X257" s="26" t="n">
        <f aca="false">_xlfn.RANK.AVG(D257,$D$5:$D$292,1)</f>
        <v>37.5</v>
      </c>
      <c r="Y257" s="26" t="n">
        <f aca="false">IF(L257="","",_xlfn.RANK.AVG(L257,$L$5:$L$292,1))</f>
        <v>228</v>
      </c>
    </row>
    <row r="258" customFormat="false" ht="15" hidden="false" customHeight="true" outlineLevel="0" collapsed="false">
      <c r="A258" s="0" t="s">
        <v>552</v>
      </c>
      <c r="B258" s="0" t="str">
        <f aca="false">IFERROR(INDEX('BLS OEWS May2025'!$B$3:$B$1396,MATCH($A258,'BLS OEWS May2025'!$A$3:$A$1396,0)),"")</f>
        <v>Electro-Mechanical and Mechatronics Technologists and Technicians</v>
      </c>
      <c r="C258" s="0" t="str">
        <f aca="false">INDEX('SOC Summary'!$D$3:$D$774,MATCH($A258,'SOC Summary'!$A$3:$A$774,0))</f>
        <v>Engineering</v>
      </c>
      <c r="D258" s="27" t="n">
        <f aca="false">INDEX('SOC Summary'!$H$3:$H$774,MATCH($A258,'SOC Summary'!$A$3:$A$774,0))</f>
        <v>0.295</v>
      </c>
      <c r="E258" s="24" t="n">
        <v>14540</v>
      </c>
      <c r="F258" s="24" t="n">
        <v>15360</v>
      </c>
      <c r="G258" s="24" t="n">
        <v>14680</v>
      </c>
      <c r="H258" s="24" t="n">
        <f aca="false">INDEX('SOC Summary'!$K$3:$K$774,MATCH($A258,'SOC Summary'!$A$3:$A$774,0))</f>
        <v>15520</v>
      </c>
      <c r="I258" s="24" t="n">
        <f aca="false">IF(ISNUMBER(E258),H258-E258,"")</f>
        <v>980</v>
      </c>
      <c r="J258" s="31" t="n">
        <f aca="false">IF(AND(ISNUMBER(E258),E258&gt;0),(H258-E258)/E258,"")</f>
        <v>0.0674002751031637</v>
      </c>
      <c r="K258" s="24" t="n">
        <f aca="false">IF(ISNUMBER(G258),H258-G258,"")</f>
        <v>840</v>
      </c>
      <c r="L258" s="31" t="n">
        <f aca="false">IF(AND(ISNUMBER(G258),G258&gt;0),(H258-G258)/G258,"")</f>
        <v>0.0572207084468665</v>
      </c>
      <c r="M258" s="0" t="str">
        <f aca="false">INDEX('SOC Summary'!$L$3:$L$774,MATCH($A258,'SOC Summary'!$A$3:$A$774,0))</f>
        <v>Moderate</v>
      </c>
      <c r="X258" s="26" t="n">
        <f aca="false">_xlfn.RANK.AVG(D258,$D$5:$D$292,1)</f>
        <v>35</v>
      </c>
      <c r="Y258" s="26" t="n">
        <f aca="false">IF(L258="","",_xlfn.RANK.AVG(L258,$L$5:$L$292,1))</f>
        <v>231</v>
      </c>
    </row>
    <row r="259" customFormat="false" ht="15" hidden="false" customHeight="true" outlineLevel="0" collapsed="false">
      <c r="A259" s="0" t="s">
        <v>700</v>
      </c>
      <c r="B259" s="0" t="str">
        <f aca="false">IFERROR(INDEX('BLS OEWS May2025'!$B$3:$B$1396,MATCH($A259,'BLS OEWS May2025'!$A$3:$A$1396,0)),"")</f>
        <v>Forest and Conservation Technicians</v>
      </c>
      <c r="C259" s="0" t="str">
        <f aca="false">INDEX('SOC Summary'!$D$3:$D$774,MATCH($A259,'SOC Summary'!$A$3:$A$774,0))</f>
        <v>Life, physical, and social science</v>
      </c>
      <c r="D259" s="27" t="n">
        <f aca="false">INDEX('SOC Summary'!$H$3:$H$774,MATCH($A259,'SOC Summary'!$A$3:$A$774,0))</f>
        <v>0.29</v>
      </c>
      <c r="E259" s="24" t="n">
        <v>29120</v>
      </c>
      <c r="F259" s="24" t="n">
        <v>28740</v>
      </c>
      <c r="G259" s="24" t="n">
        <v>31080</v>
      </c>
      <c r="H259" s="24" t="n">
        <f aca="false">INDEX('SOC Summary'!$K$3:$K$774,MATCH($A259,'SOC Summary'!$A$3:$A$774,0))</f>
        <v>30410</v>
      </c>
      <c r="I259" s="24" t="n">
        <f aca="false">IF(ISNUMBER(E259),H259-E259,"")</f>
        <v>1290</v>
      </c>
      <c r="J259" s="31" t="n">
        <f aca="false">IF(AND(ISNUMBER(E259),E259&gt;0),(H259-E259)/E259,"")</f>
        <v>0.0442994505494506</v>
      </c>
      <c r="K259" s="24" t="n">
        <f aca="false">IF(ISNUMBER(G259),H259-G259,"")</f>
        <v>-670</v>
      </c>
      <c r="L259" s="31" t="n">
        <f aca="false">IF(AND(ISNUMBER(G259),G259&gt;0),(H259-G259)/G259,"")</f>
        <v>-0.0215572715572716</v>
      </c>
      <c r="M259" s="0" t="str">
        <f aca="false">INDEX('SOC Summary'!$L$3:$L$774,MATCH($A259,'SOC Summary'!$A$3:$A$774,0))</f>
        <v>Moderate</v>
      </c>
      <c r="X259" s="26" t="n">
        <f aca="false">_xlfn.RANK.AVG(D259,$D$5:$D$292,1)</f>
        <v>33</v>
      </c>
      <c r="Y259" s="26" t="n">
        <f aca="false">IF(L259="","",_xlfn.RANK.AVG(L259,$L$5:$L$292,1))</f>
        <v>102</v>
      </c>
    </row>
    <row r="260" customFormat="false" ht="15" hidden="false" customHeight="true" outlineLevel="0" collapsed="false">
      <c r="A260" s="0" t="s">
        <v>583</v>
      </c>
      <c r="B260" s="0" t="str">
        <f aca="false">IFERROR(INDEX('BLS OEWS May2025'!$B$3:$B$1396,MATCH($A260,'BLS OEWS May2025'!$A$3:$A$1396,0)),"")</f>
        <v>Microbiologists</v>
      </c>
      <c r="C260" s="0" t="str">
        <f aca="false">INDEX('SOC Summary'!$D$3:$D$774,MATCH($A260,'SOC Summary'!$A$3:$A$774,0))</f>
        <v>Life, physical, and social science</v>
      </c>
      <c r="D260" s="27" t="n">
        <f aca="false">INDEX('SOC Summary'!$H$3:$H$774,MATCH($A260,'SOC Summary'!$A$3:$A$774,0))</f>
        <v>0.29</v>
      </c>
      <c r="E260" s="24" t="n">
        <v>19710</v>
      </c>
      <c r="F260" s="24" t="n">
        <v>21540</v>
      </c>
      <c r="G260" s="24" t="n">
        <v>19760</v>
      </c>
      <c r="H260" s="24" t="n">
        <f aca="false">INDEX('SOC Summary'!$K$3:$K$774,MATCH($A260,'SOC Summary'!$A$3:$A$774,0))</f>
        <v>18940</v>
      </c>
      <c r="I260" s="24" t="n">
        <f aca="false">IF(ISNUMBER(E260),H260-E260,"")</f>
        <v>-770</v>
      </c>
      <c r="J260" s="31" t="n">
        <f aca="false">IF(AND(ISNUMBER(E260),E260&gt;0),(H260-E260)/E260,"")</f>
        <v>-0.039066463723998</v>
      </c>
      <c r="K260" s="24" t="n">
        <f aca="false">IF(ISNUMBER(G260),H260-G260,"")</f>
        <v>-820</v>
      </c>
      <c r="L260" s="31" t="n">
        <f aca="false">IF(AND(ISNUMBER(G260),G260&gt;0),(H260-G260)/G260,"")</f>
        <v>-0.041497975708502</v>
      </c>
      <c r="M260" s="0" t="str">
        <f aca="false">INDEX('SOC Summary'!$L$3:$L$774,MATCH($A260,'SOC Summary'!$A$3:$A$774,0))</f>
        <v>Moderate</v>
      </c>
      <c r="X260" s="26" t="n">
        <f aca="false">_xlfn.RANK.AVG(D260,$D$5:$D$292,1)</f>
        <v>33</v>
      </c>
      <c r="Y260" s="26" t="n">
        <f aca="false">IF(L260="","",_xlfn.RANK.AVG(L260,$L$5:$L$292,1))</f>
        <v>71</v>
      </c>
    </row>
    <row r="261" customFormat="false" ht="15" hidden="false" customHeight="true" outlineLevel="0" collapsed="false">
      <c r="A261" s="0" t="s">
        <v>660</v>
      </c>
      <c r="B261" s="0" t="str">
        <f aca="false">IFERROR(INDEX('BLS OEWS May2025'!$B$3:$B$1396,MATCH($A261,'BLS OEWS May2025'!$A$3:$A$1396,0)),"")</f>
        <v>Anthropologists and Archeologists</v>
      </c>
      <c r="C261" s="0" t="str">
        <f aca="false">INDEX('SOC Summary'!$D$3:$D$774,MATCH($A261,'SOC Summary'!$A$3:$A$774,0))</f>
        <v>Life, physical, and social science</v>
      </c>
      <c r="D261" s="27" t="n">
        <f aca="false">INDEX('SOC Summary'!$H$3:$H$774,MATCH($A261,'SOC Summary'!$A$3:$A$774,0))</f>
        <v>0.29</v>
      </c>
      <c r="E261" s="24" t="n">
        <v>7350</v>
      </c>
      <c r="F261" s="24" t="n">
        <v>7720</v>
      </c>
      <c r="G261" s="24" t="n">
        <v>8070</v>
      </c>
      <c r="H261" s="24" t="n">
        <f aca="false">INDEX('SOC Summary'!$K$3:$K$774,MATCH($A261,'SOC Summary'!$A$3:$A$774,0))</f>
        <v>8990</v>
      </c>
      <c r="I261" s="24" t="n">
        <f aca="false">IF(ISNUMBER(E261),H261-E261,"")</f>
        <v>1640</v>
      </c>
      <c r="J261" s="31" t="n">
        <f aca="false">IF(AND(ISNUMBER(E261),E261&gt;0),(H261-E261)/E261,"")</f>
        <v>0.22312925170068</v>
      </c>
      <c r="K261" s="24" t="n">
        <f aca="false">IF(ISNUMBER(G261),H261-G261,"")</f>
        <v>920</v>
      </c>
      <c r="L261" s="31" t="n">
        <f aca="false">IF(AND(ISNUMBER(G261),G261&gt;0),(H261-G261)/G261,"")</f>
        <v>0.114002478314746</v>
      </c>
      <c r="M261" s="0" t="str">
        <f aca="false">INDEX('SOC Summary'!$L$3:$L$774,MATCH($A261,'SOC Summary'!$A$3:$A$774,0))</f>
        <v>Moderate</v>
      </c>
      <c r="X261" s="26" t="n">
        <f aca="false">_xlfn.RANK.AVG(D261,$D$5:$D$292,1)</f>
        <v>33</v>
      </c>
      <c r="Y261" s="26" t="n">
        <f aca="false">IF(L261="","",_xlfn.RANK.AVG(L261,$L$5:$L$292,1))</f>
        <v>272</v>
      </c>
    </row>
    <row r="262" customFormat="false" ht="15" hidden="false" customHeight="true" outlineLevel="0" collapsed="false">
      <c r="A262" s="0" t="s">
        <v>558</v>
      </c>
      <c r="B262" s="0" t="str">
        <f aca="false">IFERROR(INDEX('BLS OEWS May2025'!$B$3:$B$1396,MATCH($A262,'BLS OEWS May2025'!$A$3:$A$1396,0)),"")</f>
        <v>Mechanical Engineering Technologists and Technicians</v>
      </c>
      <c r="C262" s="0" t="str">
        <f aca="false">INDEX('SOC Summary'!$D$3:$D$774,MATCH($A262,'SOC Summary'!$A$3:$A$774,0))</f>
        <v>Engineering</v>
      </c>
      <c r="D262" s="27" t="n">
        <f aca="false">INDEX('SOC Summary'!$H$3:$H$774,MATCH($A262,'SOC Summary'!$A$3:$A$774,0))</f>
        <v>0.285</v>
      </c>
      <c r="E262" s="24" t="n">
        <v>39610</v>
      </c>
      <c r="F262" s="24" t="n">
        <v>38930</v>
      </c>
      <c r="G262" s="24" t="n">
        <v>37450</v>
      </c>
      <c r="H262" s="24" t="n">
        <f aca="false">INDEX('SOC Summary'!$K$3:$K$774,MATCH($A262,'SOC Summary'!$A$3:$A$774,0))</f>
        <v>36190</v>
      </c>
      <c r="I262" s="24" t="n">
        <f aca="false">IF(ISNUMBER(E262),H262-E262,"")</f>
        <v>-3420</v>
      </c>
      <c r="J262" s="31" t="n">
        <f aca="false">IF(AND(ISNUMBER(E262),E262&gt;0),(H262-E262)/E262,"")</f>
        <v>-0.0863418328704873</v>
      </c>
      <c r="K262" s="24" t="n">
        <f aca="false">IF(ISNUMBER(G262),H262-G262,"")</f>
        <v>-1260</v>
      </c>
      <c r="L262" s="31" t="n">
        <f aca="false">IF(AND(ISNUMBER(G262),G262&gt;0),(H262-G262)/G262,"")</f>
        <v>-0.0336448598130841</v>
      </c>
      <c r="M262" s="0" t="str">
        <f aca="false">INDEX('SOC Summary'!$L$3:$L$774,MATCH($A262,'SOC Summary'!$A$3:$A$774,0))</f>
        <v>Moderate</v>
      </c>
      <c r="X262" s="26" t="n">
        <f aca="false">_xlfn.RANK.AVG(D262,$D$5:$D$292,1)</f>
        <v>31</v>
      </c>
      <c r="Y262" s="26" t="n">
        <f aca="false">IF(L262="","",_xlfn.RANK.AVG(L262,$L$5:$L$292,1))</f>
        <v>83</v>
      </c>
    </row>
    <row r="263" customFormat="false" ht="15" hidden="false" customHeight="true" outlineLevel="0" collapsed="false">
      <c r="A263" s="0" t="s">
        <v>1811</v>
      </c>
      <c r="B263" s="0" t="str">
        <f aca="false">IFERROR(INDEX('BLS OEWS May2025'!$B$3:$B$1396,MATCH($A263,'BLS OEWS May2025'!$A$3:$A$1396,0)),"")</f>
        <v>Postal Service Mail Carriers</v>
      </c>
      <c r="C263" s="0" t="str">
        <f aca="false">INDEX('SOC Summary'!$D$3:$D$774,MATCH($A263,'SOC Summary'!$A$3:$A$774,0))</f>
        <v>Office support</v>
      </c>
      <c r="D263" s="27" t="n">
        <f aca="false">INDEX('SOC Summary'!$H$3:$H$774,MATCH($A263,'SOC Summary'!$A$3:$A$774,0))</f>
        <v>0.27</v>
      </c>
      <c r="E263" s="24" t="n">
        <v>326760</v>
      </c>
      <c r="F263" s="24" t="n">
        <v>331600</v>
      </c>
      <c r="G263" s="24" t="n">
        <v>336040</v>
      </c>
      <c r="H263" s="24" t="n">
        <f aca="false">INDEX('SOC Summary'!$K$3:$K$774,MATCH($A263,'SOC Summary'!$A$3:$A$774,0))</f>
        <v>328820</v>
      </c>
      <c r="I263" s="24" t="n">
        <f aca="false">IF(ISNUMBER(E263),H263-E263,"")</f>
        <v>2060</v>
      </c>
      <c r="J263" s="31" t="n">
        <f aca="false">IF(AND(ISNUMBER(E263),E263&gt;0),(H263-E263)/E263,"")</f>
        <v>0.00630432121434692</v>
      </c>
      <c r="K263" s="24" t="n">
        <f aca="false">IF(ISNUMBER(G263),H263-G263,"")</f>
        <v>-7220</v>
      </c>
      <c r="L263" s="31" t="n">
        <f aca="false">IF(AND(ISNUMBER(G263),G263&gt;0),(H263-G263)/G263,"")</f>
        <v>-0.0214855374360195</v>
      </c>
      <c r="M263" s="0" t="str">
        <f aca="false">INDEX('SOC Summary'!$L$3:$L$774,MATCH($A263,'SOC Summary'!$A$3:$A$774,0))</f>
        <v>Moderate</v>
      </c>
      <c r="X263" s="26" t="n">
        <f aca="false">_xlfn.RANK.AVG(D263,$D$5:$D$292,1)</f>
        <v>28.5</v>
      </c>
      <c r="Y263" s="26" t="n">
        <f aca="false">IF(L263="","",_xlfn.RANK.AVG(L263,$L$5:$L$292,1))</f>
        <v>103</v>
      </c>
    </row>
    <row r="264" customFormat="false" ht="15" hidden="false" customHeight="true" outlineLevel="0" collapsed="false">
      <c r="A264" s="0" t="s">
        <v>920</v>
      </c>
      <c r="B264" s="0" t="str">
        <f aca="false">IFERROR(INDEX('BLS OEWS May2025'!$B$3:$B$1396,MATCH($A264,'BLS OEWS May2025'!$A$3:$A$1396,0)),"")</f>
        <v>Special Education Teachers, Middle School</v>
      </c>
      <c r="C264" s="0" t="str">
        <f aca="false">INDEX('SOC Summary'!$D$3:$D$774,MATCH($A264,'SOC Summary'!$A$3:$A$774,0))</f>
        <v>Educational instruction</v>
      </c>
      <c r="D264" s="27" t="n">
        <f aca="false">INDEX('SOC Summary'!$H$3:$H$774,MATCH($A264,'SOC Summary'!$A$3:$A$774,0))</f>
        <v>0.27</v>
      </c>
      <c r="E264" s="24" t="n">
        <v>82970</v>
      </c>
      <c r="F264" s="24" t="n">
        <v>88850</v>
      </c>
      <c r="G264" s="24" t="n">
        <v>95330</v>
      </c>
      <c r="H264" s="24" t="n">
        <f aca="false">INDEX('SOC Summary'!$K$3:$K$774,MATCH($A264,'SOC Summary'!$A$3:$A$774,0))</f>
        <v>95200</v>
      </c>
      <c r="I264" s="24" t="n">
        <f aca="false">IF(ISNUMBER(E264),H264-E264,"")</f>
        <v>12230</v>
      </c>
      <c r="J264" s="31" t="n">
        <f aca="false">IF(AND(ISNUMBER(E264),E264&gt;0),(H264-E264)/E264,"")</f>
        <v>0.147402675665903</v>
      </c>
      <c r="K264" s="24" t="n">
        <f aca="false">IF(ISNUMBER(G264),H264-G264,"")</f>
        <v>-130</v>
      </c>
      <c r="L264" s="31" t="n">
        <f aca="false">IF(AND(ISNUMBER(G264),G264&gt;0),(H264-G264)/G264,"")</f>
        <v>-0.00136368404489667</v>
      </c>
      <c r="M264" s="0" t="str">
        <f aca="false">INDEX('SOC Summary'!$L$3:$L$774,MATCH($A264,'SOC Summary'!$A$3:$A$774,0))</f>
        <v>Moderate</v>
      </c>
      <c r="X264" s="26" t="n">
        <f aca="false">_xlfn.RANK.AVG(D264,$D$5:$D$292,1)</f>
        <v>28.5</v>
      </c>
      <c r="Y264" s="26" t="n">
        <f aca="false">IF(L264="","",_xlfn.RANK.AVG(L264,$L$5:$L$292,1))</f>
        <v>133</v>
      </c>
    </row>
    <row r="265" customFormat="false" ht="15" hidden="false" customHeight="true" outlineLevel="0" collapsed="false">
      <c r="A265" s="0" t="s">
        <v>1823</v>
      </c>
      <c r="B265" s="0" t="str">
        <f aca="false">IFERROR(INDEX('BLS OEWS May2025'!$B$3:$B$1396,MATCH($A265,'BLS OEWS May2025'!$A$3:$A$1396,0)),"")</f>
        <v>Weighers, Measurers, Checkers, and Samplers, Recordkeeping</v>
      </c>
      <c r="C265" s="0" t="str">
        <f aca="false">INDEX('SOC Summary'!$D$3:$D$774,MATCH($A265,'SOC Summary'!$A$3:$A$774,0))</f>
        <v>Office support</v>
      </c>
      <c r="D265" s="27" t="n">
        <f aca="false">INDEX('SOC Summary'!$H$3:$H$774,MATCH($A265,'SOC Summary'!$A$3:$A$774,0))</f>
        <v>0.27</v>
      </c>
      <c r="E265" s="24" t="n">
        <v>52610</v>
      </c>
      <c r="F265" s="24" t="n">
        <v>51250</v>
      </c>
      <c r="G265" s="24" t="n">
        <v>49720</v>
      </c>
      <c r="H265" s="24" t="n">
        <f aca="false">INDEX('SOC Summary'!$K$3:$K$774,MATCH($A265,'SOC Summary'!$A$3:$A$774,0))</f>
        <v>53300</v>
      </c>
      <c r="I265" s="24" t="n">
        <f aca="false">IF(ISNUMBER(E265),H265-E265,"")</f>
        <v>690</v>
      </c>
      <c r="J265" s="31" t="n">
        <f aca="false">IF(AND(ISNUMBER(E265),E265&gt;0),(H265-E265)/E265,"")</f>
        <v>0.0131153773046949</v>
      </c>
      <c r="K265" s="24" t="n">
        <f aca="false">IF(ISNUMBER(G265),H265-G265,"")</f>
        <v>3580</v>
      </c>
      <c r="L265" s="31" t="n">
        <f aca="false">IF(AND(ISNUMBER(G265),G265&gt;0),(H265-G265)/G265,"")</f>
        <v>0.0720032180209171</v>
      </c>
      <c r="M265" s="0" t="str">
        <f aca="false">INDEX('SOC Summary'!$L$3:$L$774,MATCH($A265,'SOC Summary'!$A$3:$A$774,0))</f>
        <v>Moderate</v>
      </c>
      <c r="X265" s="26" t="n">
        <f aca="false">_xlfn.RANK.AVG(D265,$D$5:$D$292,1)</f>
        <v>28.5</v>
      </c>
      <c r="Y265" s="26" t="n">
        <f aca="false">IF(L265="","",_xlfn.RANK.AVG(L265,$L$5:$L$292,1))</f>
        <v>250</v>
      </c>
    </row>
    <row r="266" customFormat="false" ht="15" hidden="false" customHeight="true" outlineLevel="0" collapsed="false">
      <c r="A266" s="0" t="s">
        <v>676</v>
      </c>
      <c r="B266" s="0" t="str">
        <f aca="false">IFERROR(INDEX('BLS OEWS May2025'!$B$3:$B$1396,MATCH($A266,'BLS OEWS May2025'!$A$3:$A$1396,0)),"")</f>
        <v>Food Science Technicians</v>
      </c>
      <c r="C266" s="0" t="str">
        <f aca="false">INDEX('SOC Summary'!$D$3:$D$774,MATCH($A266,'SOC Summary'!$A$3:$A$774,0))</f>
        <v>Life, physical, and social science</v>
      </c>
      <c r="D266" s="27" t="n">
        <f aca="false">INDEX('SOC Summary'!$H$3:$H$774,MATCH($A266,'SOC Summary'!$A$3:$A$774,0))</f>
        <v>0.27</v>
      </c>
      <c r="E266" s="24" t="n">
        <v>14350</v>
      </c>
      <c r="F266" s="24" t="n">
        <v>15190</v>
      </c>
      <c r="G266" s="24" t="n">
        <v>14200</v>
      </c>
      <c r="H266" s="24" t="n">
        <f aca="false">INDEX('SOC Summary'!$K$3:$K$774,MATCH($A266,'SOC Summary'!$A$3:$A$774,0))</f>
        <v>14600</v>
      </c>
      <c r="I266" s="24" t="n">
        <f aca="false">IF(ISNUMBER(E266),H266-E266,"")</f>
        <v>250</v>
      </c>
      <c r="J266" s="31" t="n">
        <f aca="false">IF(AND(ISNUMBER(E266),E266&gt;0),(H266-E266)/E266,"")</f>
        <v>0.0174216027874564</v>
      </c>
      <c r="K266" s="24" t="n">
        <f aca="false">IF(ISNUMBER(G266),H266-G266,"")</f>
        <v>400</v>
      </c>
      <c r="L266" s="31" t="n">
        <f aca="false">IF(AND(ISNUMBER(G266),G266&gt;0),(H266-G266)/G266,"")</f>
        <v>0.028169014084507</v>
      </c>
      <c r="M266" s="0" t="str">
        <f aca="false">INDEX('SOC Summary'!$L$3:$L$774,MATCH($A266,'SOC Summary'!$A$3:$A$774,0))</f>
        <v>Moderate</v>
      </c>
      <c r="X266" s="26" t="n">
        <f aca="false">_xlfn.RANK.AVG(D266,$D$5:$D$292,1)</f>
        <v>28.5</v>
      </c>
      <c r="Y266" s="26" t="n">
        <f aca="false">IF(L266="","",_xlfn.RANK.AVG(L266,$L$5:$L$292,1))</f>
        <v>186</v>
      </c>
    </row>
    <row r="267" customFormat="false" ht="15" hidden="false" customHeight="true" outlineLevel="0" collapsed="false">
      <c r="A267" s="0" t="s">
        <v>1809</v>
      </c>
      <c r="B267" s="0" t="str">
        <f aca="false">IFERROR(INDEX('BLS OEWS May2025'!$B$3:$B$1396,MATCH($A267,'BLS OEWS May2025'!$A$3:$A$1396,0)),"")</f>
        <v>Postal Service Clerks</v>
      </c>
      <c r="C267" s="0" t="str">
        <f aca="false">INDEX('SOC Summary'!$D$3:$D$774,MATCH($A267,'SOC Summary'!$A$3:$A$774,0))</f>
        <v>Office support</v>
      </c>
      <c r="D267" s="27" t="n">
        <f aca="false">INDEX('SOC Summary'!$H$3:$H$774,MATCH($A267,'SOC Summary'!$A$3:$A$774,0))</f>
        <v>0.26</v>
      </c>
      <c r="E267" s="24" t="n">
        <v>77690</v>
      </c>
      <c r="F267" s="24" t="n">
        <v>78130</v>
      </c>
      <c r="G267" s="24" t="n">
        <v>78060</v>
      </c>
      <c r="H267" s="24" t="n">
        <f aca="false">INDEX('SOC Summary'!$K$3:$K$774,MATCH($A267,'SOC Summary'!$A$3:$A$774,0))</f>
        <v>73720</v>
      </c>
      <c r="I267" s="24" t="n">
        <f aca="false">IF(ISNUMBER(E267),H267-E267,"")</f>
        <v>-3970</v>
      </c>
      <c r="J267" s="31" t="n">
        <f aca="false">IF(AND(ISNUMBER(E267),E267&gt;0),(H267-E267)/E267,"")</f>
        <v>-0.0511005277384477</v>
      </c>
      <c r="K267" s="24" t="n">
        <f aca="false">IF(ISNUMBER(G267),H267-G267,"")</f>
        <v>-4340</v>
      </c>
      <c r="L267" s="31" t="n">
        <f aca="false">IF(AND(ISNUMBER(G267),G267&gt;0),(H267-G267)/G267,"")</f>
        <v>-0.0555982577504484</v>
      </c>
      <c r="M267" s="0" t="str">
        <f aca="false">INDEX('SOC Summary'!$L$3:$L$774,MATCH($A267,'SOC Summary'!$A$3:$A$774,0))</f>
        <v>Moderate</v>
      </c>
      <c r="X267" s="26" t="n">
        <f aca="false">_xlfn.RANK.AVG(D267,$D$5:$D$292,1)</f>
        <v>26</v>
      </c>
      <c r="Y267" s="26" t="n">
        <f aca="false">IF(L267="","",_xlfn.RANK.AVG(L267,$L$5:$L$292,1))</f>
        <v>54</v>
      </c>
    </row>
    <row r="268" customFormat="false" ht="15" hidden="false" customHeight="true" outlineLevel="0" collapsed="false">
      <c r="A268" s="0" t="s">
        <v>683</v>
      </c>
      <c r="B268" s="0" t="str">
        <f aca="false">IFERROR(INDEX('BLS OEWS May2025'!$B$3:$B$1396,MATCH($A268,'BLS OEWS May2025'!$A$3:$A$1396,0)),"")</f>
        <v>Chemical Technicians</v>
      </c>
      <c r="C268" s="0" t="str">
        <f aca="false">INDEX('SOC Summary'!$D$3:$D$774,MATCH($A268,'SOC Summary'!$A$3:$A$774,0))</f>
        <v>Life, physical, and social science</v>
      </c>
      <c r="D268" s="27" t="n">
        <f aca="false">INDEX('SOC Summary'!$H$3:$H$774,MATCH($A268,'SOC Summary'!$A$3:$A$774,0))</f>
        <v>0.25</v>
      </c>
      <c r="E268" s="24" t="n">
        <v>56030</v>
      </c>
      <c r="F268" s="24" t="n">
        <v>55880</v>
      </c>
      <c r="G268" s="24" t="n">
        <v>55640</v>
      </c>
      <c r="H268" s="24" t="n">
        <f aca="false">INDEX('SOC Summary'!$K$3:$K$774,MATCH($A268,'SOC Summary'!$A$3:$A$774,0))</f>
        <v>57540</v>
      </c>
      <c r="I268" s="24" t="n">
        <f aca="false">IF(ISNUMBER(E268),H268-E268,"")</f>
        <v>1510</v>
      </c>
      <c r="J268" s="31" t="n">
        <f aca="false">IF(AND(ISNUMBER(E268),E268&gt;0),(H268-E268)/E268,"")</f>
        <v>0.026949848295556</v>
      </c>
      <c r="K268" s="24" t="n">
        <f aca="false">IF(ISNUMBER(G268),H268-G268,"")</f>
        <v>1900</v>
      </c>
      <c r="L268" s="31" t="n">
        <f aca="false">IF(AND(ISNUMBER(G268),G268&gt;0),(H268-G268)/G268,"")</f>
        <v>0.0341480948957585</v>
      </c>
      <c r="M268" s="0" t="str">
        <f aca="false">INDEX('SOC Summary'!$L$3:$L$774,MATCH($A268,'SOC Summary'!$A$3:$A$774,0))</f>
        <v>Moderate</v>
      </c>
      <c r="X268" s="26" t="n">
        <f aca="false">_xlfn.RANK.AVG(D268,$D$5:$D$292,1)</f>
        <v>25</v>
      </c>
      <c r="Y268" s="26" t="n">
        <f aca="false">IF(L268="","",_xlfn.RANK.AVG(L268,$L$5:$L$292,1))</f>
        <v>196</v>
      </c>
    </row>
    <row r="269" customFormat="false" ht="15" hidden="false" customHeight="true" outlineLevel="0" collapsed="false">
      <c r="A269" s="0" t="s">
        <v>922</v>
      </c>
      <c r="B269" s="0" t="str">
        <f aca="false">IFERROR(INDEX('BLS OEWS May2025'!$B$3:$B$1396,MATCH($A269,'BLS OEWS May2025'!$A$3:$A$1396,0)),"")</f>
        <v>Special Education Teachers, Secondary School</v>
      </c>
      <c r="C269" s="0" t="str">
        <f aca="false">INDEX('SOC Summary'!$D$3:$D$774,MATCH($A269,'SOC Summary'!$A$3:$A$774,0))</f>
        <v>Educational instruction</v>
      </c>
      <c r="D269" s="27" t="n">
        <f aca="false">INDEX('SOC Summary'!$H$3:$H$774,MATCH($A269,'SOC Summary'!$A$3:$A$774,0))</f>
        <v>0.24</v>
      </c>
      <c r="E269" s="24" t="n">
        <v>152490</v>
      </c>
      <c r="F269" s="24" t="n">
        <v>158150</v>
      </c>
      <c r="G269" s="24" t="n">
        <v>162780</v>
      </c>
      <c r="H269" s="24" t="n">
        <f aca="false">INDEX('SOC Summary'!$K$3:$K$774,MATCH($A269,'SOC Summary'!$A$3:$A$774,0))</f>
        <v>163930</v>
      </c>
      <c r="I269" s="24" t="n">
        <f aca="false">IF(ISNUMBER(E269),H269-E269,"")</f>
        <v>11440</v>
      </c>
      <c r="J269" s="31" t="n">
        <f aca="false">IF(AND(ISNUMBER(E269),E269&gt;0),(H269-E269)/E269,"")</f>
        <v>0.0750213128729753</v>
      </c>
      <c r="K269" s="24" t="n">
        <f aca="false">IF(ISNUMBER(G269),H269-G269,"")</f>
        <v>1150</v>
      </c>
      <c r="L269" s="31" t="n">
        <f aca="false">IF(AND(ISNUMBER(G269),G269&gt;0),(H269-G269)/G269,"")</f>
        <v>0.0070647499692837</v>
      </c>
      <c r="M269" s="0" t="str">
        <f aca="false">INDEX('SOC Summary'!$L$3:$L$774,MATCH($A269,'SOC Summary'!$A$3:$A$774,0))</f>
        <v>Moderate</v>
      </c>
      <c r="X269" s="26" t="n">
        <f aca="false">_xlfn.RANK.AVG(D269,$D$5:$D$292,1)</f>
        <v>23.5</v>
      </c>
      <c r="Y269" s="26" t="n">
        <f aca="false">IF(L269="","",_xlfn.RANK.AVG(L269,$L$5:$L$292,1))</f>
        <v>153</v>
      </c>
    </row>
    <row r="270" customFormat="false" ht="15" hidden="false" customHeight="true" outlineLevel="0" collapsed="false">
      <c r="A270" s="0" t="s">
        <v>1797</v>
      </c>
      <c r="B270" s="0" t="str">
        <f aca="false">IFERROR(INDEX('BLS OEWS May2025'!$B$3:$B$1396,MATCH($A270,'BLS OEWS May2025'!$A$3:$A$1396,0)),"")</f>
        <v>Couriers and Messengers</v>
      </c>
      <c r="C270" s="0" t="str">
        <f aca="false">INDEX('SOC Summary'!$D$3:$D$774,MATCH($A270,'SOC Summary'!$A$3:$A$774,0))</f>
        <v>Office support</v>
      </c>
      <c r="D270" s="27" t="n">
        <f aca="false">INDEX('SOC Summary'!$H$3:$H$774,MATCH($A270,'SOC Summary'!$A$3:$A$774,0))</f>
        <v>0.24</v>
      </c>
      <c r="E270" s="24" t="n">
        <v>75800</v>
      </c>
      <c r="F270" s="24" t="n">
        <v>72010</v>
      </c>
      <c r="G270" s="24" t="n">
        <v>71920</v>
      </c>
      <c r="H270" s="24" t="n">
        <f aca="false">INDEX('SOC Summary'!$K$3:$K$774,MATCH($A270,'SOC Summary'!$A$3:$A$774,0))</f>
        <v>68640</v>
      </c>
      <c r="I270" s="24" t="n">
        <f aca="false">IF(ISNUMBER(E270),H270-E270,"")</f>
        <v>-7160</v>
      </c>
      <c r="J270" s="31" t="n">
        <f aca="false">IF(AND(ISNUMBER(E270),E270&gt;0),(H270-E270)/E270,"")</f>
        <v>-0.0944591029023747</v>
      </c>
      <c r="K270" s="24" t="n">
        <f aca="false">IF(ISNUMBER(G270),H270-G270,"")</f>
        <v>-3280</v>
      </c>
      <c r="L270" s="31" t="n">
        <f aca="false">IF(AND(ISNUMBER(G270),G270&gt;0),(H270-G270)/G270,"")</f>
        <v>-0.0456062291434928</v>
      </c>
      <c r="M270" s="0" t="str">
        <f aca="false">INDEX('SOC Summary'!$L$3:$L$774,MATCH($A270,'SOC Summary'!$A$3:$A$774,0))</f>
        <v>Moderate</v>
      </c>
      <c r="X270" s="26" t="n">
        <f aca="false">_xlfn.RANK.AVG(D270,$D$5:$D$292,1)</f>
        <v>23.5</v>
      </c>
      <c r="Y270" s="26" t="n">
        <f aca="false">IF(L270="","",_xlfn.RANK.AVG(L270,$L$5:$L$292,1))</f>
        <v>64</v>
      </c>
    </row>
    <row r="271" customFormat="false" ht="15" hidden="false" customHeight="true" outlineLevel="0" collapsed="false">
      <c r="A271" s="0" t="s">
        <v>898</v>
      </c>
      <c r="B271" s="0" t="str">
        <f aca="false">IFERROR(INDEX('BLS OEWS May2025'!$B$3:$B$1396,MATCH($A271,'BLS OEWS May2025'!$A$3:$A$1396,0)),"")</f>
        <v>Kindergarten Teachers, Except Special Education</v>
      </c>
      <c r="C271" s="0" t="str">
        <f aca="false">INDEX('SOC Summary'!$D$3:$D$774,MATCH($A271,'SOC Summary'!$A$3:$A$774,0))</f>
        <v>Educational instruction</v>
      </c>
      <c r="D271" s="27" t="n">
        <f aca="false">INDEX('SOC Summary'!$H$3:$H$774,MATCH($A271,'SOC Summary'!$A$3:$A$774,0))</f>
        <v>0.23</v>
      </c>
      <c r="E271" s="24" t="n">
        <v>119250</v>
      </c>
      <c r="F271" s="24" t="n">
        <v>118580</v>
      </c>
      <c r="G271" s="24" t="n">
        <v>114410</v>
      </c>
      <c r="H271" s="24" t="n">
        <f aca="false">INDEX('SOC Summary'!$K$3:$K$774,MATCH($A271,'SOC Summary'!$A$3:$A$774,0))</f>
        <v>108870</v>
      </c>
      <c r="I271" s="24" t="n">
        <f aca="false">IF(ISNUMBER(E271),H271-E271,"")</f>
        <v>-10380</v>
      </c>
      <c r="J271" s="31" t="n">
        <f aca="false">IF(AND(ISNUMBER(E271),E271&gt;0),(H271-E271)/E271,"")</f>
        <v>-0.0870440251572327</v>
      </c>
      <c r="K271" s="24" t="n">
        <f aca="false">IF(ISNUMBER(G271),H271-G271,"")</f>
        <v>-5540</v>
      </c>
      <c r="L271" s="31" t="n">
        <f aca="false">IF(AND(ISNUMBER(G271),G271&gt;0),(H271-G271)/G271,"")</f>
        <v>-0.0484223407044839</v>
      </c>
      <c r="M271" s="0" t="str">
        <f aca="false">INDEX('SOC Summary'!$L$3:$L$774,MATCH($A271,'SOC Summary'!$A$3:$A$774,0))</f>
        <v>Moderate</v>
      </c>
      <c r="X271" s="26" t="n">
        <f aca="false">_xlfn.RANK.AVG(D271,$D$5:$D$292,1)</f>
        <v>21.5</v>
      </c>
      <c r="Y271" s="26" t="n">
        <f aca="false">IF(L271="","",_xlfn.RANK.AVG(L271,$L$5:$L$292,1))</f>
        <v>59</v>
      </c>
    </row>
    <row r="272" customFormat="false" ht="15" hidden="false" customHeight="true" outlineLevel="0" collapsed="false">
      <c r="A272" s="0" t="s">
        <v>560</v>
      </c>
      <c r="B272" s="0" t="str">
        <f aca="false">IFERROR(INDEX('BLS OEWS May2025'!$B$3:$B$1396,MATCH($A272,'BLS OEWS May2025'!$A$3:$A$1396,0)),"")</f>
        <v>Calibration Technologists and Technicians</v>
      </c>
      <c r="C272" s="0" t="str">
        <f aca="false">INDEX('SOC Summary'!$D$3:$D$774,MATCH($A272,'SOC Summary'!$A$3:$A$774,0))</f>
        <v>Engineering</v>
      </c>
      <c r="D272" s="27" t="n">
        <f aca="false">INDEX('SOC Summary'!$H$3:$H$774,MATCH($A272,'SOC Summary'!$A$3:$A$774,0))</f>
        <v>0.23</v>
      </c>
      <c r="E272" s="24" t="n">
        <v>10790</v>
      </c>
      <c r="F272" s="24" t="n">
        <v>13220</v>
      </c>
      <c r="G272" s="24" t="n">
        <v>15320</v>
      </c>
      <c r="H272" s="24" t="n">
        <f aca="false">INDEX('SOC Summary'!$K$3:$K$774,MATCH($A272,'SOC Summary'!$A$3:$A$774,0))</f>
        <v>16540</v>
      </c>
      <c r="I272" s="24" t="n">
        <f aca="false">IF(ISNUMBER(E272),H272-E272,"")</f>
        <v>5750</v>
      </c>
      <c r="J272" s="31" t="n">
        <f aca="false">IF(AND(ISNUMBER(E272),E272&gt;0),(H272-E272)/E272,"")</f>
        <v>0.532900834105653</v>
      </c>
      <c r="K272" s="24" t="n">
        <f aca="false">IF(ISNUMBER(G272),H272-G272,"")</f>
        <v>1220</v>
      </c>
      <c r="L272" s="31" t="n">
        <f aca="false">IF(AND(ISNUMBER(G272),G272&gt;0),(H272-G272)/G272,"")</f>
        <v>0.0796344647519582</v>
      </c>
      <c r="M272" s="0" t="str">
        <f aca="false">INDEX('SOC Summary'!$L$3:$L$774,MATCH($A272,'SOC Summary'!$A$3:$A$774,0))</f>
        <v>Moderate</v>
      </c>
      <c r="X272" s="26" t="n">
        <f aca="false">_xlfn.RANK.AVG(D272,$D$5:$D$292,1)</f>
        <v>21.5</v>
      </c>
      <c r="Y272" s="26" t="n">
        <f aca="false">IF(L272="","",_xlfn.RANK.AVG(L272,$L$5:$L$292,1))</f>
        <v>258</v>
      </c>
    </row>
    <row r="273" customFormat="false" ht="15" hidden="false" customHeight="true" outlineLevel="0" collapsed="false">
      <c r="A273" s="0" t="s">
        <v>968</v>
      </c>
      <c r="B273" s="0" t="str">
        <f aca="false">IFERROR(INDEX('BLS OEWS May2025'!$B$3:$B$1396,MATCH($A273,'BLS OEWS May2025'!$A$3:$A$1396,0)),"")</f>
        <v>Teaching Assistants</v>
      </c>
      <c r="C273" s="0" t="str">
        <f aca="false">INDEX('SOC Summary'!$D$3:$D$774,MATCH($A273,'SOC Summary'!$A$3:$A$774,0))</f>
        <v>Educational instruction</v>
      </c>
      <c r="D273" s="27" t="n">
        <f aca="false">INDEX('SOC Summary'!$H$3:$H$774,MATCH($A273,'SOC Summary'!$A$3:$A$774,0))</f>
        <v>0.215</v>
      </c>
      <c r="E273" s="24" t="n">
        <v>1389400</v>
      </c>
      <c r="F273" s="24" t="n">
        <v>1483280</v>
      </c>
      <c r="G273" s="24" t="n">
        <v>1375300</v>
      </c>
      <c r="H273" s="24" t="n">
        <f aca="false">INDEX('SOC Summary'!$K$3:$K$774,MATCH($A273,'SOC Summary'!$A$3:$A$774,0))</f>
        <v>1420350</v>
      </c>
      <c r="I273" s="24" t="n">
        <f aca="false">IF(ISNUMBER(E273),H273-E273,"")</f>
        <v>30950</v>
      </c>
      <c r="J273" s="31" t="n">
        <f aca="false">IF(AND(ISNUMBER(E273),E273&gt;0),(H273-E273)/E273,"")</f>
        <v>0.0222758025046783</v>
      </c>
      <c r="K273" s="24" t="n">
        <f aca="false">IF(ISNUMBER(G273),H273-G273,"")</f>
        <v>45050</v>
      </c>
      <c r="L273" s="31" t="n">
        <f aca="false">IF(AND(ISNUMBER(G273),G273&gt;0),(H273-G273)/G273,"")</f>
        <v>0.0327564894932015</v>
      </c>
      <c r="M273" s="0" t="str">
        <f aca="false">INDEX('SOC Summary'!$L$3:$L$774,MATCH($A273,'SOC Summary'!$A$3:$A$774,0))</f>
        <v>Moderate</v>
      </c>
      <c r="X273" s="26" t="n">
        <f aca="false">_xlfn.RANK.AVG(D273,$D$5:$D$292,1)</f>
        <v>19.5</v>
      </c>
      <c r="Y273" s="26" t="n">
        <f aca="false">IF(L273="","",_xlfn.RANK.AVG(L273,$L$5:$L$292,1))</f>
        <v>195</v>
      </c>
    </row>
    <row r="274" customFormat="false" ht="15" hidden="false" customHeight="true" outlineLevel="0" collapsed="false">
      <c r="A274" s="0" t="s">
        <v>914</v>
      </c>
      <c r="B274" s="0" t="str">
        <f aca="false">IFERROR(INDEX('BLS OEWS May2025'!$B$3:$B$1396,MATCH($A274,'BLS OEWS May2025'!$A$3:$A$1396,0)),"")</f>
        <v>Special Education Teachers</v>
      </c>
      <c r="C274" s="0" t="str">
        <f aca="false">INDEX('SOC Summary'!$D$3:$D$774,MATCH($A274,'SOC Summary'!$A$3:$A$774,0))</f>
        <v>Educational instruction</v>
      </c>
      <c r="D274" s="27" t="n">
        <f aca="false">INDEX('SOC Summary'!$H$3:$H$774,MATCH($A274,'SOC Summary'!$A$3:$A$774,0))</f>
        <v>0.215</v>
      </c>
      <c r="E274" s="24" t="n">
        <v>496220</v>
      </c>
      <c r="F274" s="24" t="n">
        <v>528400</v>
      </c>
      <c r="G274" s="24" t="n">
        <v>231580</v>
      </c>
      <c r="H274" s="24" t="n">
        <f aca="false">INDEX('SOC Summary'!$K$3:$K$774,MATCH($A274,'SOC Summary'!$A$3:$A$774,0))</f>
        <v>260860</v>
      </c>
      <c r="I274" s="24" t="n">
        <f aca="false">IF(ISNUMBER(E274),H274-E274,"")</f>
        <v>-235360</v>
      </c>
      <c r="J274" s="31" t="n">
        <f aca="false">IF(AND(ISNUMBER(E274),E274&gt;0),(H274-E274)/E274,"")</f>
        <v>-0.474305751481198</v>
      </c>
      <c r="K274" s="24" t="n">
        <f aca="false">IF(ISNUMBER(G274),H274-G274,"")</f>
        <v>29280</v>
      </c>
      <c r="L274" s="31" t="n">
        <f aca="false">IF(AND(ISNUMBER(G274),G274&gt;0),(H274-G274)/G274,"")</f>
        <v>0.126435788928232</v>
      </c>
      <c r="M274" s="0" t="str">
        <f aca="false">INDEX('SOC Summary'!$L$3:$L$774,MATCH($A274,'SOC Summary'!$A$3:$A$774,0))</f>
        <v>Moderate</v>
      </c>
      <c r="X274" s="26" t="n">
        <f aca="false">_xlfn.RANK.AVG(D274,$D$5:$D$292,1)</f>
        <v>19.5</v>
      </c>
      <c r="Y274" s="26" t="n">
        <f aca="false">IF(L274="","",_xlfn.RANK.AVG(L274,$L$5:$L$292,1))</f>
        <v>276</v>
      </c>
    </row>
    <row r="275" customFormat="false" ht="15" hidden="false" customHeight="true" outlineLevel="0" collapsed="false">
      <c r="A275" s="0" t="s">
        <v>916</v>
      </c>
      <c r="B275" s="0" t="str">
        <f aca="false">IFERROR(INDEX('BLS OEWS May2025'!$B$3:$B$1396,MATCH($A275,'BLS OEWS May2025'!$A$3:$A$1396,0)),"")</f>
        <v>Special Education Teachers, Preschool</v>
      </c>
      <c r="C275" s="0" t="str">
        <f aca="false">INDEX('SOC Summary'!$D$3:$D$774,MATCH($A275,'SOC Summary'!$A$3:$A$774,0))</f>
        <v>Educational instruction</v>
      </c>
      <c r="D275" s="27" t="n">
        <f aca="false">INDEX('SOC Summary'!$H$3:$H$774,MATCH($A275,'SOC Summary'!$A$3:$A$774,0))</f>
        <v>0.21</v>
      </c>
      <c r="E275" s="24" t="n">
        <v>22970</v>
      </c>
      <c r="F275" s="24" t="n">
        <v>24850</v>
      </c>
      <c r="G275" s="24" t="n">
        <v>28200</v>
      </c>
      <c r="H275" s="24" t="n">
        <f aca="false">INDEX('SOC Summary'!$K$3:$K$774,MATCH($A275,'SOC Summary'!$A$3:$A$774,0))</f>
        <v>29510</v>
      </c>
      <c r="I275" s="24" t="n">
        <f aca="false">IF(ISNUMBER(E275),H275-E275,"")</f>
        <v>6540</v>
      </c>
      <c r="J275" s="31" t="n">
        <f aca="false">IF(AND(ISNUMBER(E275),E275&gt;0),(H275-E275)/E275,"")</f>
        <v>0.284719198955159</v>
      </c>
      <c r="K275" s="24" t="n">
        <f aca="false">IF(ISNUMBER(G275),H275-G275,"")</f>
        <v>1310</v>
      </c>
      <c r="L275" s="31" t="n">
        <f aca="false">IF(AND(ISNUMBER(G275),G275&gt;0),(H275-G275)/G275,"")</f>
        <v>0.0464539007092199</v>
      </c>
      <c r="M275" s="0" t="str">
        <f aca="false">INDEX('SOC Summary'!$L$3:$L$774,MATCH($A275,'SOC Summary'!$A$3:$A$774,0))</f>
        <v>Moderate</v>
      </c>
      <c r="X275" s="26" t="n">
        <f aca="false">_xlfn.RANK.AVG(D275,$D$5:$D$292,1)</f>
        <v>16.5</v>
      </c>
      <c r="Y275" s="26" t="n">
        <f aca="false">IF(L275="","",_xlfn.RANK.AVG(L275,$L$5:$L$292,1))</f>
        <v>214</v>
      </c>
    </row>
    <row r="276" customFormat="false" ht="15" hidden="false" customHeight="true" outlineLevel="0" collapsed="false">
      <c r="A276" s="0" t="s">
        <v>1857</v>
      </c>
      <c r="B276" s="0" t="str">
        <f aca="false">IFERROR(INDEX('BLS OEWS May2025'!$B$3:$B$1396,MATCH($A276,'BLS OEWS May2025'!$A$3:$A$1396,0)),"")</f>
        <v>Office Machine Operators, Except Computer</v>
      </c>
      <c r="C276" s="0" t="str">
        <f aca="false">INDEX('SOC Summary'!$D$3:$D$774,MATCH($A276,'SOC Summary'!$A$3:$A$774,0))</f>
        <v>Office support</v>
      </c>
      <c r="D276" s="27" t="n">
        <f aca="false">INDEX('SOC Summary'!$H$3:$H$774,MATCH($A276,'SOC Summary'!$A$3:$A$774,0))</f>
        <v>0.21</v>
      </c>
      <c r="E276" s="24" t="n">
        <v>30410</v>
      </c>
      <c r="F276" s="24" t="n">
        <v>27960</v>
      </c>
      <c r="G276" s="24" t="n">
        <v>24740</v>
      </c>
      <c r="H276" s="24" t="n">
        <f aca="false">INDEX('SOC Summary'!$K$3:$K$774,MATCH($A276,'SOC Summary'!$A$3:$A$774,0))</f>
        <v>25130</v>
      </c>
      <c r="I276" s="24" t="n">
        <f aca="false">IF(ISNUMBER(E276),H276-E276,"")</f>
        <v>-5280</v>
      </c>
      <c r="J276" s="31" t="n">
        <f aca="false">IF(AND(ISNUMBER(E276),E276&gt;0),(H276-E276)/E276,"")</f>
        <v>-0.173627096349885</v>
      </c>
      <c r="K276" s="24" t="n">
        <f aca="false">IF(ISNUMBER(G276),H276-G276,"")</f>
        <v>390</v>
      </c>
      <c r="L276" s="31" t="n">
        <f aca="false">IF(AND(ISNUMBER(G276),G276&gt;0),(H276-G276)/G276,"")</f>
        <v>0.0157639450282943</v>
      </c>
      <c r="M276" s="0" t="str">
        <f aca="false">INDEX('SOC Summary'!$L$3:$L$774,MATCH($A276,'SOC Summary'!$A$3:$A$774,0))</f>
        <v>Moderate</v>
      </c>
      <c r="X276" s="26" t="n">
        <f aca="false">_xlfn.RANK.AVG(D276,$D$5:$D$292,1)</f>
        <v>16.5</v>
      </c>
      <c r="Y276" s="26" t="n">
        <f aca="false">IF(L276="","",_xlfn.RANK.AVG(L276,$L$5:$L$292,1))</f>
        <v>169</v>
      </c>
    </row>
    <row r="277" customFormat="false" ht="15" hidden="false" customHeight="true" outlineLevel="0" collapsed="false">
      <c r="A277" s="0" t="s">
        <v>780</v>
      </c>
      <c r="B277" s="0" t="str">
        <f aca="false">IFERROR(INDEX('BLS OEWS May2025'!$B$3:$B$1396,MATCH($A277,'BLS OEWS May2025'!$A$3:$A$1396,0)),"")</f>
        <v>Judges, Magistrate Judges, and Magistrates</v>
      </c>
      <c r="C277" s="0" t="str">
        <f aca="false">INDEX('SOC Summary'!$D$3:$D$774,MATCH($A277,'SOC Summary'!$A$3:$A$774,0))</f>
        <v>Legal</v>
      </c>
      <c r="D277" s="27" t="n">
        <f aca="false">INDEX('SOC Summary'!$H$3:$H$774,MATCH($A277,'SOC Summary'!$A$3:$A$774,0))</f>
        <v>0.21</v>
      </c>
      <c r="E277" s="24" t="n">
        <v>28230</v>
      </c>
      <c r="F277" s="24" t="n">
        <v>24470</v>
      </c>
      <c r="G277" s="24" t="n">
        <v>25580</v>
      </c>
      <c r="H277" s="24" t="n">
        <f aca="false">INDEX('SOC Summary'!$K$3:$K$774,MATCH($A277,'SOC Summary'!$A$3:$A$774,0))</f>
        <v>24030</v>
      </c>
      <c r="I277" s="24" t="n">
        <f aca="false">IF(ISNUMBER(E277),H277-E277,"")</f>
        <v>-4200</v>
      </c>
      <c r="J277" s="31" t="n">
        <f aca="false">IF(AND(ISNUMBER(E277),E277&gt;0),(H277-E277)/E277,"")</f>
        <v>-0.148777895855473</v>
      </c>
      <c r="K277" s="24" t="n">
        <f aca="false">IF(ISNUMBER(G277),H277-G277,"")</f>
        <v>-1550</v>
      </c>
      <c r="L277" s="31" t="n">
        <f aca="false">IF(AND(ISNUMBER(G277),G277&gt;0),(H277-G277)/G277,"")</f>
        <v>-0.0605942142298671</v>
      </c>
      <c r="M277" s="0" t="str">
        <f aca="false">INDEX('SOC Summary'!$L$3:$L$774,MATCH($A277,'SOC Summary'!$A$3:$A$774,0))</f>
        <v>Moderate</v>
      </c>
      <c r="X277" s="26" t="n">
        <f aca="false">_xlfn.RANK.AVG(D277,$D$5:$D$292,1)</f>
        <v>16.5</v>
      </c>
      <c r="Y277" s="26" t="n">
        <f aca="false">IF(L277="","",_xlfn.RANK.AVG(L277,$L$5:$L$292,1))</f>
        <v>45</v>
      </c>
    </row>
    <row r="278" customFormat="false" ht="15" hidden="false" customHeight="true" outlineLevel="0" collapsed="false">
      <c r="A278" s="0" t="s">
        <v>694</v>
      </c>
      <c r="B278" s="0" t="str">
        <f aca="false">IFERROR(INDEX('BLS OEWS May2025'!$B$3:$B$1396,MATCH($A278,'BLS OEWS May2025'!$A$3:$A$1396,0)),"")</f>
        <v>Nuclear Technicians</v>
      </c>
      <c r="C278" s="0" t="str">
        <f aca="false">INDEX('SOC Summary'!$D$3:$D$774,MATCH($A278,'SOC Summary'!$A$3:$A$774,0))</f>
        <v>Life, physical, and social science</v>
      </c>
      <c r="D278" s="27" t="n">
        <f aca="false">INDEX('SOC Summary'!$H$3:$H$774,MATCH($A278,'SOC Summary'!$A$3:$A$774,0))</f>
        <v>0.21</v>
      </c>
      <c r="E278" s="24" t="n">
        <v>5880</v>
      </c>
      <c r="F278" s="24" t="n">
        <v>5400</v>
      </c>
      <c r="G278" s="24" t="n">
        <v>5990</v>
      </c>
      <c r="H278" s="24" t="n">
        <f aca="false">INDEX('SOC Summary'!$K$3:$K$774,MATCH($A278,'SOC Summary'!$A$3:$A$774,0))</f>
        <v>6470</v>
      </c>
      <c r="I278" s="24" t="n">
        <f aca="false">IF(ISNUMBER(E278),H278-E278,"")</f>
        <v>590</v>
      </c>
      <c r="J278" s="31" t="n">
        <f aca="false">IF(AND(ISNUMBER(E278),E278&gt;0),(H278-E278)/E278,"")</f>
        <v>0.100340136054422</v>
      </c>
      <c r="K278" s="24" t="n">
        <f aca="false">IF(ISNUMBER(G278),H278-G278,"")</f>
        <v>480</v>
      </c>
      <c r="L278" s="31" t="n">
        <f aca="false">IF(AND(ISNUMBER(G278),G278&gt;0),(H278-G278)/G278,"")</f>
        <v>0.0801335559265442</v>
      </c>
      <c r="M278" s="0" t="str">
        <f aca="false">INDEX('SOC Summary'!$L$3:$L$774,MATCH($A278,'SOC Summary'!$A$3:$A$774,0))</f>
        <v>Moderate</v>
      </c>
      <c r="X278" s="26" t="n">
        <f aca="false">_xlfn.RANK.AVG(D278,$D$5:$D$292,1)</f>
        <v>16.5</v>
      </c>
      <c r="Y278" s="26" t="n">
        <f aca="false">IF(L278="","",_xlfn.RANK.AVG(L278,$L$5:$L$292,1))</f>
        <v>259</v>
      </c>
    </row>
    <row r="279" customFormat="false" ht="15" hidden="false" customHeight="true" outlineLevel="0" collapsed="false">
      <c r="A279" s="0" t="s">
        <v>1845</v>
      </c>
      <c r="B279" s="0" t="str">
        <f aca="false">IFERROR(INDEX('BLS OEWS May2025'!$B$3:$B$1396,MATCH($A279,'BLS OEWS May2025'!$A$3:$A$1396,0)),"")</f>
        <v>Desktop Publishers</v>
      </c>
      <c r="C279" s="0" t="str">
        <f aca="false">INDEX('SOC Summary'!$D$3:$D$774,MATCH($A279,'SOC Summary'!$A$3:$A$774,0))</f>
        <v>Office support</v>
      </c>
      <c r="D279" s="27" t="n">
        <f aca="false">INDEX('SOC Summary'!$H$3:$H$774,MATCH($A279,'SOC Summary'!$A$3:$A$774,0))</f>
        <v>0.2</v>
      </c>
      <c r="E279" s="24" t="n">
        <v>6560</v>
      </c>
      <c r="F279" s="24" t="n">
        <v>5220</v>
      </c>
      <c r="G279" s="24" t="n">
        <v>4000</v>
      </c>
      <c r="H279" s="24" t="n">
        <f aca="false">INDEX('SOC Summary'!$K$3:$K$774,MATCH($A279,'SOC Summary'!$A$3:$A$774,0))</f>
        <v>3350</v>
      </c>
      <c r="I279" s="24" t="n">
        <f aca="false">IF(ISNUMBER(E279),H279-E279,"")</f>
        <v>-3210</v>
      </c>
      <c r="J279" s="31" t="n">
        <f aca="false">IF(AND(ISNUMBER(E279),E279&gt;0),(H279-E279)/E279,"")</f>
        <v>-0.489329268292683</v>
      </c>
      <c r="K279" s="24" t="n">
        <f aca="false">IF(ISNUMBER(G279),H279-G279,"")</f>
        <v>-650</v>
      </c>
      <c r="L279" s="31" t="n">
        <f aca="false">IF(AND(ISNUMBER(G279),G279&gt;0),(H279-G279)/G279,"")</f>
        <v>-0.1625</v>
      </c>
      <c r="M279" s="0" t="str">
        <f aca="false">INDEX('SOC Summary'!$L$3:$L$774,MATCH($A279,'SOC Summary'!$A$3:$A$774,0))</f>
        <v>Moderate</v>
      </c>
      <c r="X279" s="26" t="n">
        <f aca="false">_xlfn.RANK.AVG(D279,$D$5:$D$292,1)</f>
        <v>14</v>
      </c>
      <c r="Y279" s="26" t="n">
        <f aca="false">IF(L279="","",_xlfn.RANK.AVG(L279,$L$5:$L$292,1))</f>
        <v>9</v>
      </c>
    </row>
    <row r="280" customFormat="false" ht="15" hidden="false" customHeight="true" outlineLevel="0" collapsed="false">
      <c r="A280" s="0" t="s">
        <v>562</v>
      </c>
      <c r="B280" s="0" t="str">
        <f aca="false">IFERROR(INDEX('BLS OEWS May2025'!$B$3:$B$1396,MATCH($A280,'BLS OEWS May2025'!$A$3:$A$1396,0)),"")</f>
        <v>Engineering Technologists and Technicians, Except Drafters, All Other</v>
      </c>
      <c r="C280" s="0" t="str">
        <f aca="false">INDEX('SOC Summary'!$D$3:$D$774,MATCH($A280,'SOC Summary'!$A$3:$A$774,0))</f>
        <v>Engineering</v>
      </c>
      <c r="D280" s="27" t="n">
        <f aca="false">INDEX('SOC Summary'!$H$3:$H$774,MATCH($A280,'SOC Summary'!$A$3:$A$774,0))</f>
        <v>0.19</v>
      </c>
      <c r="E280" s="24" t="n">
        <v>70250</v>
      </c>
      <c r="F280" s="24" t="n">
        <v>66200</v>
      </c>
      <c r="G280" s="24" t="n">
        <v>64410</v>
      </c>
      <c r="H280" s="24" t="n">
        <f aca="false">INDEX('SOC Summary'!$K$3:$K$774,MATCH($A280,'SOC Summary'!$A$3:$A$774,0))</f>
        <v>59930</v>
      </c>
      <c r="I280" s="24" t="n">
        <f aca="false">IF(ISNUMBER(E280),H280-E280,"")</f>
        <v>-10320</v>
      </c>
      <c r="J280" s="31" t="n">
        <f aca="false">IF(AND(ISNUMBER(E280),E280&gt;0),(H280-E280)/E280,"")</f>
        <v>-0.146903914590747</v>
      </c>
      <c r="K280" s="24" t="n">
        <f aca="false">IF(ISNUMBER(G280),H280-G280,"")</f>
        <v>-4480</v>
      </c>
      <c r="L280" s="31" t="n">
        <f aca="false">IF(AND(ISNUMBER(G280),G280&gt;0),(H280-G280)/G280,"")</f>
        <v>-0.0695544170159913</v>
      </c>
      <c r="M280" s="0" t="str">
        <f aca="false">INDEX('SOC Summary'!$L$3:$L$774,MATCH($A280,'SOC Summary'!$A$3:$A$774,0))</f>
        <v>Low</v>
      </c>
      <c r="X280" s="26" t="n">
        <f aca="false">_xlfn.RANK.AVG(D280,$D$5:$D$292,1)</f>
        <v>13</v>
      </c>
      <c r="Y280" s="26" t="n">
        <f aca="false">IF(L280="","",_xlfn.RANK.AVG(L280,$L$5:$L$292,1))</f>
        <v>33</v>
      </c>
    </row>
    <row r="281" customFormat="false" ht="15" hidden="false" customHeight="true" outlineLevel="0" collapsed="false">
      <c r="A281" s="0" t="s">
        <v>538</v>
      </c>
      <c r="B281" s="0" t="str">
        <f aca="false">IFERROR(INDEX('BLS OEWS May2025'!$B$3:$B$1396,MATCH($A281,'BLS OEWS May2025'!$A$3:$A$1396,0)),"")</f>
        <v>Electrical and Electronics Drafters</v>
      </c>
      <c r="C281" s="0" t="str">
        <f aca="false">INDEX('SOC Summary'!$D$3:$D$774,MATCH($A281,'SOC Summary'!$A$3:$A$774,0))</f>
        <v>Engineering</v>
      </c>
      <c r="D281" s="27" t="n">
        <f aca="false">INDEX('SOC Summary'!$H$3:$H$774,MATCH($A281,'SOC Summary'!$A$3:$A$774,0))</f>
        <v>0.18</v>
      </c>
      <c r="E281" s="24" t="n">
        <v>20930</v>
      </c>
      <c r="F281" s="24" t="n">
        <v>20680</v>
      </c>
      <c r="G281" s="24" t="n">
        <v>20020</v>
      </c>
      <c r="H281" s="24" t="n">
        <f aca="false">INDEX('SOC Summary'!$K$3:$K$774,MATCH($A281,'SOC Summary'!$A$3:$A$774,0))</f>
        <v>17920</v>
      </c>
      <c r="I281" s="24" t="n">
        <f aca="false">IF(ISNUMBER(E281),H281-E281,"")</f>
        <v>-3010</v>
      </c>
      <c r="J281" s="31" t="n">
        <f aca="false">IF(AND(ISNUMBER(E281),E281&gt;0),(H281-E281)/E281,"")</f>
        <v>-0.1438127090301</v>
      </c>
      <c r="K281" s="24" t="n">
        <f aca="false">IF(ISNUMBER(G281),H281-G281,"")</f>
        <v>-2100</v>
      </c>
      <c r="L281" s="31" t="n">
        <f aca="false">IF(AND(ISNUMBER(G281),G281&gt;0),(H281-G281)/G281,"")</f>
        <v>-0.104895104895105</v>
      </c>
      <c r="M281" s="0" t="str">
        <f aca="false">INDEX('SOC Summary'!$L$3:$L$774,MATCH($A281,'SOC Summary'!$A$3:$A$774,0))</f>
        <v>Low</v>
      </c>
      <c r="X281" s="26" t="n">
        <f aca="false">_xlfn.RANK.AVG(D281,$D$5:$D$292,1)</f>
        <v>11</v>
      </c>
      <c r="Y281" s="26" t="n">
        <f aca="false">IF(L281="","",_xlfn.RANK.AVG(L281,$L$5:$L$292,1))</f>
        <v>23</v>
      </c>
    </row>
    <row r="282" customFormat="false" ht="15" hidden="false" customHeight="true" outlineLevel="0" collapsed="false">
      <c r="A282" s="0" t="s">
        <v>471</v>
      </c>
      <c r="B282" s="0" t="str">
        <f aca="false">IFERROR(INDEX('BLS OEWS May2025'!$B$3:$B$1396,MATCH($A282,'BLS OEWS May2025'!$A$3:$A$1396,0)),"")</f>
        <v>Cartographers and Photogrammetrists</v>
      </c>
      <c r="C282" s="0" t="str">
        <f aca="false">INDEX('SOC Summary'!$D$3:$D$774,MATCH($A282,'SOC Summary'!$A$3:$A$774,0))</f>
        <v>Engineering</v>
      </c>
      <c r="D282" s="27" t="n">
        <f aca="false">INDEX('SOC Summary'!$H$3:$H$774,MATCH($A282,'SOC Summary'!$A$3:$A$774,0))</f>
        <v>0.18</v>
      </c>
      <c r="E282" s="24" t="n">
        <v>13270</v>
      </c>
      <c r="F282" s="24" t="n">
        <v>12330</v>
      </c>
      <c r="G282" s="24" t="n">
        <v>12790</v>
      </c>
      <c r="H282" s="24" t="n">
        <f aca="false">INDEX('SOC Summary'!$K$3:$K$774,MATCH($A282,'SOC Summary'!$A$3:$A$774,0))</f>
        <v>14260</v>
      </c>
      <c r="I282" s="24" t="n">
        <f aca="false">IF(ISNUMBER(E282),H282-E282,"")</f>
        <v>990</v>
      </c>
      <c r="J282" s="31" t="n">
        <f aca="false">IF(AND(ISNUMBER(E282),E282&gt;0),(H282-E282)/E282,"")</f>
        <v>0.0746043707611153</v>
      </c>
      <c r="K282" s="24" t="n">
        <f aca="false">IF(ISNUMBER(G282),H282-G282,"")</f>
        <v>1470</v>
      </c>
      <c r="L282" s="31" t="n">
        <f aca="false">IF(AND(ISNUMBER(G282),G282&gt;0),(H282-G282)/G282,"")</f>
        <v>0.114933541829554</v>
      </c>
      <c r="M282" s="0" t="str">
        <f aca="false">INDEX('SOC Summary'!$L$3:$L$774,MATCH($A282,'SOC Summary'!$A$3:$A$774,0))</f>
        <v>Low</v>
      </c>
      <c r="X282" s="26" t="n">
        <f aca="false">_xlfn.RANK.AVG(D282,$D$5:$D$292,1)</f>
        <v>11</v>
      </c>
      <c r="Y282" s="26" t="n">
        <f aca="false">IF(L282="","",_xlfn.RANK.AVG(L282,$L$5:$L$292,1))</f>
        <v>273</v>
      </c>
    </row>
    <row r="283" customFormat="false" ht="15" hidden="false" customHeight="true" outlineLevel="0" collapsed="false">
      <c r="A283" s="0" t="s">
        <v>952</v>
      </c>
      <c r="B283" s="0" t="str">
        <f aca="false">IFERROR(INDEX('BLS OEWS May2025'!$B$3:$B$1396,MATCH($A283,'BLS OEWS May2025'!$A$3:$A$1396,0)),"")</f>
        <v>Museum Technicians and Conservators</v>
      </c>
      <c r="C283" s="0" t="str">
        <f aca="false">INDEX('SOC Summary'!$D$3:$D$774,MATCH($A283,'SOC Summary'!$A$3:$A$774,0))</f>
        <v>Educational instruction</v>
      </c>
      <c r="D283" s="27" t="n">
        <f aca="false">INDEX('SOC Summary'!$H$3:$H$774,MATCH($A283,'SOC Summary'!$A$3:$A$774,0))</f>
        <v>0.18</v>
      </c>
      <c r="E283" s="24" t="n">
        <v>12240</v>
      </c>
      <c r="F283" s="24" t="n">
        <v>12670</v>
      </c>
      <c r="G283" s="24" t="n">
        <v>13070</v>
      </c>
      <c r="H283" s="24" t="n">
        <f aca="false">INDEX('SOC Summary'!$K$3:$K$774,MATCH($A283,'SOC Summary'!$A$3:$A$774,0))</f>
        <v>12310</v>
      </c>
      <c r="I283" s="24" t="n">
        <f aca="false">IF(ISNUMBER(E283),H283-E283,"")</f>
        <v>70</v>
      </c>
      <c r="J283" s="31" t="n">
        <f aca="false">IF(AND(ISNUMBER(E283),E283&gt;0),(H283-E283)/E283,"")</f>
        <v>0.00571895424836601</v>
      </c>
      <c r="K283" s="24" t="n">
        <f aca="false">IF(ISNUMBER(G283),H283-G283,"")</f>
        <v>-760</v>
      </c>
      <c r="L283" s="31" t="n">
        <f aca="false">IF(AND(ISNUMBER(G283),G283&gt;0),(H283-G283)/G283,"")</f>
        <v>-0.0581484315225708</v>
      </c>
      <c r="M283" s="0" t="str">
        <f aca="false">INDEX('SOC Summary'!$L$3:$L$774,MATCH($A283,'SOC Summary'!$A$3:$A$774,0))</f>
        <v>Low</v>
      </c>
      <c r="X283" s="26" t="n">
        <f aca="false">_xlfn.RANK.AVG(D283,$D$5:$D$292,1)</f>
        <v>11</v>
      </c>
      <c r="Y283" s="26" t="n">
        <f aca="false">IF(L283="","",_xlfn.RANK.AVG(L283,$L$5:$L$292,1))</f>
        <v>49</v>
      </c>
    </row>
    <row r="284" customFormat="false" ht="15" hidden="false" customHeight="true" outlineLevel="0" collapsed="false">
      <c r="A284" s="0" t="s">
        <v>936</v>
      </c>
      <c r="B284" s="0" t="str">
        <f aca="false">IFERROR(INDEX('BLS OEWS May2025'!$B$3:$B$1396,MATCH($A284,'BLS OEWS May2025'!$A$3:$A$1396,0)),"")</f>
        <v>Substitute Teachers, Short-Term</v>
      </c>
      <c r="C284" s="0" t="str">
        <f aca="false">INDEX('SOC Summary'!$D$3:$D$774,MATCH($A284,'SOC Summary'!$A$3:$A$774,0))</f>
        <v>Educational instruction</v>
      </c>
      <c r="D284" s="27" t="n">
        <f aca="false">INDEX('SOC Summary'!$H$3:$H$774,MATCH($A284,'SOC Summary'!$A$3:$A$774,0))</f>
        <v>0.17</v>
      </c>
      <c r="E284" s="24" t="n">
        <v>397200</v>
      </c>
      <c r="F284" s="24" t="n">
        <v>444530</v>
      </c>
      <c r="G284" s="24" t="n">
        <v>481300</v>
      </c>
      <c r="H284" s="24" t="n">
        <f aca="false">INDEX('SOC Summary'!$K$3:$K$774,MATCH($A284,'SOC Summary'!$A$3:$A$774,0))</f>
        <v>524770</v>
      </c>
      <c r="I284" s="24" t="n">
        <f aca="false">IF(ISNUMBER(E284),H284-E284,"")</f>
        <v>127570</v>
      </c>
      <c r="J284" s="31" t="n">
        <f aca="false">IF(AND(ISNUMBER(E284),E284&gt;0),(H284-E284)/E284,"")</f>
        <v>0.321173212487412</v>
      </c>
      <c r="K284" s="24" t="n">
        <f aca="false">IF(ISNUMBER(G284),H284-G284,"")</f>
        <v>43470</v>
      </c>
      <c r="L284" s="31" t="n">
        <f aca="false">IF(AND(ISNUMBER(G284),G284&gt;0),(H284-G284)/G284,"")</f>
        <v>0.0903178890504883</v>
      </c>
      <c r="M284" s="0" t="str">
        <f aca="false">INDEX('SOC Summary'!$L$3:$L$774,MATCH($A284,'SOC Summary'!$A$3:$A$774,0))</f>
        <v>Low</v>
      </c>
      <c r="X284" s="26" t="n">
        <f aca="false">_xlfn.RANK.AVG(D284,$D$5:$D$292,1)</f>
        <v>8.5</v>
      </c>
      <c r="Y284" s="26" t="n">
        <f aca="false">IF(L284="","",_xlfn.RANK.AVG(L284,$L$5:$L$292,1))</f>
        <v>263</v>
      </c>
    </row>
    <row r="285" customFormat="false" ht="15" hidden="false" customHeight="true" outlineLevel="0" collapsed="false">
      <c r="A285" s="0" t="s">
        <v>546</v>
      </c>
      <c r="B285" s="0" t="str">
        <f aca="false">IFERROR(INDEX('BLS OEWS May2025'!$B$3:$B$1396,MATCH($A285,'BLS OEWS May2025'!$A$3:$A$1396,0)),"")</f>
        <v>Aerospace Engineering and Operations Technologists and Technicians</v>
      </c>
      <c r="C285" s="0" t="str">
        <f aca="false">INDEX('SOC Summary'!$D$3:$D$774,MATCH($A285,'SOC Summary'!$A$3:$A$774,0))</f>
        <v>Engineering</v>
      </c>
      <c r="D285" s="27" t="n">
        <f aca="false">INDEX('SOC Summary'!$H$3:$H$774,MATCH($A285,'SOC Summary'!$A$3:$A$774,0))</f>
        <v>0.17</v>
      </c>
      <c r="E285" s="24" t="n">
        <v>9750</v>
      </c>
      <c r="F285" s="24" t="n">
        <v>10640</v>
      </c>
      <c r="G285" s="24" t="n">
        <v>9060</v>
      </c>
      <c r="H285" s="24" t="n">
        <f aca="false">INDEX('SOC Summary'!$K$3:$K$774,MATCH($A285,'SOC Summary'!$A$3:$A$774,0))</f>
        <v>11280</v>
      </c>
      <c r="I285" s="24" t="n">
        <f aca="false">IF(ISNUMBER(E285),H285-E285,"")</f>
        <v>1530</v>
      </c>
      <c r="J285" s="31" t="n">
        <f aca="false">IF(AND(ISNUMBER(E285),E285&gt;0),(H285-E285)/E285,"")</f>
        <v>0.156923076923077</v>
      </c>
      <c r="K285" s="24" t="n">
        <f aca="false">IF(ISNUMBER(G285),H285-G285,"")</f>
        <v>2220</v>
      </c>
      <c r="L285" s="31" t="n">
        <f aca="false">IF(AND(ISNUMBER(G285),G285&gt;0),(H285-G285)/G285,"")</f>
        <v>0.245033112582781</v>
      </c>
      <c r="M285" s="0" t="str">
        <f aca="false">INDEX('SOC Summary'!$L$3:$L$774,MATCH($A285,'SOC Summary'!$A$3:$A$774,0))</f>
        <v>Low</v>
      </c>
      <c r="X285" s="26" t="n">
        <f aca="false">_xlfn.RANK.AVG(D285,$D$5:$D$292,1)</f>
        <v>8.5</v>
      </c>
      <c r="Y285" s="26" t="n">
        <f aca="false">IF(L285="","",_xlfn.RANK.AVG(L285,$L$5:$L$292,1))</f>
        <v>285</v>
      </c>
    </row>
    <row r="286" customFormat="false" ht="15" hidden="false" customHeight="true" outlineLevel="0" collapsed="false">
      <c r="A286" s="0" t="s">
        <v>896</v>
      </c>
      <c r="B286" s="0" t="str">
        <f aca="false">IFERROR(INDEX('BLS OEWS May2025'!$B$3:$B$1396,MATCH($A286,'BLS OEWS May2025'!$A$3:$A$1396,0)),"")</f>
        <v>Preschool Teachers, Except Special Education</v>
      </c>
      <c r="C286" s="0" t="str">
        <f aca="false">INDEX('SOC Summary'!$D$3:$D$774,MATCH($A286,'SOC Summary'!$A$3:$A$774,0))</f>
        <v>Educational instruction</v>
      </c>
      <c r="D286" s="27" t="n">
        <f aca="false">INDEX('SOC Summary'!$H$3:$H$774,MATCH($A286,'SOC Summary'!$A$3:$A$774,0))</f>
        <v>0.15</v>
      </c>
      <c r="E286" s="24" t="n">
        <v>415360</v>
      </c>
      <c r="F286" s="24" t="n">
        <v>430240</v>
      </c>
      <c r="G286" s="24" t="n">
        <v>445080</v>
      </c>
      <c r="H286" s="24" t="n">
        <f aca="false">INDEX('SOC Summary'!$K$3:$K$774,MATCH($A286,'SOC Summary'!$A$3:$A$774,0))</f>
        <v>478780</v>
      </c>
      <c r="I286" s="24" t="n">
        <f aca="false">IF(ISNUMBER(E286),H286-E286,"")</f>
        <v>63420</v>
      </c>
      <c r="J286" s="31" t="n">
        <f aca="false">IF(AND(ISNUMBER(E286),E286&gt;0),(H286-E286)/E286,"")</f>
        <v>0.152686825885978</v>
      </c>
      <c r="K286" s="24" t="n">
        <f aca="false">IF(ISNUMBER(G286),H286-G286,"")</f>
        <v>33700</v>
      </c>
      <c r="L286" s="31" t="n">
        <f aca="false">IF(AND(ISNUMBER(G286),G286&gt;0),(H286-G286)/G286,"")</f>
        <v>0.0757167250831311</v>
      </c>
      <c r="M286" s="0" t="str">
        <f aca="false">INDEX('SOC Summary'!$L$3:$L$774,MATCH($A286,'SOC Summary'!$A$3:$A$774,0))</f>
        <v>Low</v>
      </c>
      <c r="X286" s="26" t="n">
        <f aca="false">_xlfn.RANK.AVG(D286,$D$5:$D$292,1)</f>
        <v>7</v>
      </c>
      <c r="Y286" s="26" t="n">
        <f aca="false">IF(L286="","",_xlfn.RANK.AVG(L286,$L$5:$L$292,1))</f>
        <v>254</v>
      </c>
    </row>
    <row r="287" customFormat="false" ht="15" hidden="false" customHeight="true" outlineLevel="0" collapsed="false">
      <c r="A287" s="0" t="s">
        <v>536</v>
      </c>
      <c r="B287" s="0" t="str">
        <f aca="false">IFERROR(INDEX('BLS OEWS May2025'!$B$3:$B$1396,MATCH($A287,'BLS OEWS May2025'!$A$3:$A$1396,0)),"")</f>
        <v>Architectural and Civil Drafters</v>
      </c>
      <c r="C287" s="0" t="str">
        <f aca="false">INDEX('SOC Summary'!$D$3:$D$774,MATCH($A287,'SOC Summary'!$A$3:$A$774,0))</f>
        <v>Engineering</v>
      </c>
      <c r="D287" s="27" t="n">
        <f aca="false">INDEX('SOC Summary'!$H$3:$H$774,MATCH($A287,'SOC Summary'!$A$3:$A$774,0))</f>
        <v>0.14</v>
      </c>
      <c r="E287" s="24" t="n">
        <v>105960</v>
      </c>
      <c r="F287" s="24" t="n">
        <v>111070</v>
      </c>
      <c r="G287" s="24" t="n">
        <v>109550</v>
      </c>
      <c r="H287" s="24" t="n">
        <f aca="false">INDEX('SOC Summary'!$K$3:$K$774,MATCH($A287,'SOC Summary'!$A$3:$A$774,0))</f>
        <v>103700</v>
      </c>
      <c r="I287" s="24" t="n">
        <f aca="false">IF(ISNUMBER(E287),H287-E287,"")</f>
        <v>-2260</v>
      </c>
      <c r="J287" s="31" t="n">
        <f aca="false">IF(AND(ISNUMBER(E287),E287&gt;0),(H287-E287)/E287,"")</f>
        <v>-0.0213288033220083</v>
      </c>
      <c r="K287" s="24" t="n">
        <f aca="false">IF(ISNUMBER(G287),H287-G287,"")</f>
        <v>-5850</v>
      </c>
      <c r="L287" s="31" t="n">
        <f aca="false">IF(AND(ISNUMBER(G287),G287&gt;0),(H287-G287)/G287,"")</f>
        <v>-0.0534002738475582</v>
      </c>
      <c r="M287" s="0" t="str">
        <f aca="false">INDEX('SOC Summary'!$L$3:$L$774,MATCH($A287,'SOC Summary'!$A$3:$A$774,0))</f>
        <v>Low</v>
      </c>
      <c r="X287" s="26" t="n">
        <f aca="false">_xlfn.RANK.AVG(D287,$D$5:$D$292,1)</f>
        <v>6</v>
      </c>
      <c r="Y287" s="26" t="n">
        <f aca="false">IF(L287="","",_xlfn.RANK.AVG(L287,$L$5:$L$292,1))</f>
        <v>57</v>
      </c>
    </row>
    <row r="288" customFormat="false" ht="15" hidden="false" customHeight="true" outlineLevel="0" collapsed="false">
      <c r="A288" s="0" t="s">
        <v>319</v>
      </c>
      <c r="B288" s="0" t="str">
        <f aca="false">IFERROR(INDEX('BLS OEWS May2025'!$B$3:$B$1396,MATCH($A288,'BLS OEWS May2025'!$A$3:$A$1396,0)),"")</f>
        <v>Farm Labor Contractors</v>
      </c>
      <c r="C288" s="0" t="str">
        <f aca="false">INDEX('SOC Summary'!$D$3:$D$774,MATCH($A288,'SOC Summary'!$A$3:$A$774,0))</f>
        <v>Business and finance</v>
      </c>
      <c r="D288" s="27" t="n">
        <f aca="false">INDEX('SOC Summary'!$H$3:$H$774,MATCH($A288,'SOC Summary'!$A$3:$A$774,0))</f>
        <v>0.13</v>
      </c>
      <c r="E288" s="24" t="n">
        <v>550</v>
      </c>
      <c r="F288" s="24" t="n">
        <v>460</v>
      </c>
      <c r="G288" s="24" t="n">
        <v>410</v>
      </c>
      <c r="H288" s="24" t="n">
        <f aca="false">INDEX('SOC Summary'!$K$3:$K$774,MATCH($A288,'SOC Summary'!$A$3:$A$774,0))</f>
        <v>310</v>
      </c>
      <c r="I288" s="24" t="n">
        <f aca="false">IF(ISNUMBER(E288),H288-E288,"")</f>
        <v>-240</v>
      </c>
      <c r="J288" s="31" t="n">
        <f aca="false">IF(AND(ISNUMBER(E288),E288&gt;0),(H288-E288)/E288,"")</f>
        <v>-0.436363636363636</v>
      </c>
      <c r="K288" s="24" t="n">
        <f aca="false">IF(ISNUMBER(G288),H288-G288,"")</f>
        <v>-100</v>
      </c>
      <c r="L288" s="31" t="n">
        <f aca="false">IF(AND(ISNUMBER(G288),G288&gt;0),(H288-G288)/G288,"")</f>
        <v>-0.24390243902439</v>
      </c>
      <c r="M288" s="0" t="str">
        <f aca="false">INDEX('SOC Summary'!$L$3:$L$774,MATCH($A288,'SOC Summary'!$A$3:$A$774,0))</f>
        <v>Low</v>
      </c>
      <c r="X288" s="26" t="n">
        <f aca="false">_xlfn.RANK.AVG(D288,$D$5:$D$292,1)</f>
        <v>5</v>
      </c>
      <c r="Y288" s="26" t="n">
        <f aca="false">IF(L288="","",_xlfn.RANK.AVG(L288,$L$5:$L$292,1))</f>
        <v>4</v>
      </c>
    </row>
    <row r="289" customFormat="false" ht="15" hidden="false" customHeight="true" outlineLevel="0" collapsed="false">
      <c r="A289" s="0" t="s">
        <v>1813</v>
      </c>
      <c r="B289" s="0" t="str">
        <f aca="false">IFERROR(INDEX('BLS OEWS May2025'!$B$3:$B$1396,MATCH($A289,'BLS OEWS May2025'!$A$3:$A$1396,0)),"")</f>
        <v>Postal Service Mail Sorters, Processors, and Processing Machine Operators</v>
      </c>
      <c r="C289" s="0" t="str">
        <f aca="false">INDEX('SOC Summary'!$D$3:$D$774,MATCH($A289,'SOC Summary'!$A$3:$A$774,0))</f>
        <v>Office support</v>
      </c>
      <c r="D289" s="27" t="n">
        <f aca="false">INDEX('SOC Summary'!$H$3:$H$774,MATCH($A289,'SOC Summary'!$A$3:$A$774,0))</f>
        <v>0.12</v>
      </c>
      <c r="E289" s="24" t="n">
        <v>119530</v>
      </c>
      <c r="F289" s="24" t="n">
        <v>116540</v>
      </c>
      <c r="G289" s="24" t="n">
        <v>111930</v>
      </c>
      <c r="H289" s="24" t="n">
        <f aca="false">INDEX('SOC Summary'!$K$3:$K$774,MATCH($A289,'SOC Summary'!$A$3:$A$774,0))</f>
        <v>105200</v>
      </c>
      <c r="I289" s="24" t="n">
        <f aca="false">IF(ISNUMBER(E289),H289-E289,"")</f>
        <v>-14330</v>
      </c>
      <c r="J289" s="31" t="n">
        <f aca="false">IF(AND(ISNUMBER(E289),E289&gt;0),(H289-E289)/E289,"")</f>
        <v>-0.119886221032377</v>
      </c>
      <c r="K289" s="24" t="n">
        <f aca="false">IF(ISNUMBER(G289),H289-G289,"")</f>
        <v>-6730</v>
      </c>
      <c r="L289" s="31" t="n">
        <f aca="false">IF(AND(ISNUMBER(G289),G289&gt;0),(H289-G289)/G289,"")</f>
        <v>-0.0601268650049138</v>
      </c>
      <c r="M289" s="0" t="str">
        <f aca="false">INDEX('SOC Summary'!$L$3:$L$774,MATCH($A289,'SOC Summary'!$A$3:$A$774,0))</f>
        <v>Low</v>
      </c>
      <c r="X289" s="26" t="n">
        <f aca="false">_xlfn.RANK.AVG(D289,$D$5:$D$292,1)</f>
        <v>3</v>
      </c>
      <c r="Y289" s="26" t="n">
        <f aca="false">IF(L289="","",_xlfn.RANK.AVG(L289,$L$5:$L$292,1))</f>
        <v>46</v>
      </c>
    </row>
    <row r="290" customFormat="false" ht="15" hidden="false" customHeight="true" outlineLevel="0" collapsed="false">
      <c r="A290" s="0" t="s">
        <v>1851</v>
      </c>
      <c r="B290" s="0" t="str">
        <f aca="false">IFERROR(INDEX('BLS OEWS May2025'!$B$3:$B$1396,MATCH($A290,'BLS OEWS May2025'!$A$3:$A$1396,0)),"")</f>
        <v>Mail Clerks and Mail Machine Operators, Except Postal Service</v>
      </c>
      <c r="C290" s="0" t="str">
        <f aca="false">INDEX('SOC Summary'!$D$3:$D$774,MATCH($A290,'SOC Summary'!$A$3:$A$774,0))</f>
        <v>Office support</v>
      </c>
      <c r="D290" s="27" t="n">
        <f aca="false">INDEX('SOC Summary'!$H$3:$H$774,MATCH($A290,'SOC Summary'!$A$3:$A$774,0))</f>
        <v>0.12</v>
      </c>
      <c r="E290" s="24" t="n">
        <v>67750</v>
      </c>
      <c r="F290" s="24" t="n">
        <v>66600</v>
      </c>
      <c r="G290" s="24" t="n">
        <v>62730</v>
      </c>
      <c r="H290" s="24" t="n">
        <f aca="false">INDEX('SOC Summary'!$K$3:$K$774,MATCH($A290,'SOC Summary'!$A$3:$A$774,0))</f>
        <v>55230</v>
      </c>
      <c r="I290" s="24" t="n">
        <f aca="false">IF(ISNUMBER(E290),H290-E290,"")</f>
        <v>-12520</v>
      </c>
      <c r="J290" s="31" t="n">
        <f aca="false">IF(AND(ISNUMBER(E290),E290&gt;0),(H290-E290)/E290,"")</f>
        <v>-0.18479704797048</v>
      </c>
      <c r="K290" s="24" t="n">
        <f aca="false">IF(ISNUMBER(G290),H290-G290,"")</f>
        <v>-7500</v>
      </c>
      <c r="L290" s="31" t="n">
        <f aca="false">IF(AND(ISNUMBER(G290),G290&gt;0),(H290-G290)/G290,"")</f>
        <v>-0.119560019129603</v>
      </c>
      <c r="M290" s="0" t="str">
        <f aca="false">INDEX('SOC Summary'!$L$3:$L$774,MATCH($A290,'SOC Summary'!$A$3:$A$774,0))</f>
        <v>Low</v>
      </c>
      <c r="X290" s="26" t="n">
        <f aca="false">_xlfn.RANK.AVG(D290,$D$5:$D$292,1)</f>
        <v>3</v>
      </c>
      <c r="Y290" s="26" t="n">
        <f aca="false">IF(L290="","",_xlfn.RANK.AVG(L290,$L$5:$L$292,1))</f>
        <v>17</v>
      </c>
    </row>
    <row r="291" customFormat="false" ht="15" hidden="false" customHeight="true" outlineLevel="0" collapsed="false">
      <c r="A291" s="0" t="s">
        <v>703</v>
      </c>
      <c r="B291" s="0" t="str">
        <f aca="false">IFERROR(INDEX('BLS OEWS May2025'!$B$3:$B$1396,MATCH($A291,'BLS OEWS May2025'!$A$3:$A$1396,0)),"")</f>
        <v>Forensic Science Technicians</v>
      </c>
      <c r="C291" s="0" t="str">
        <f aca="false">INDEX('SOC Summary'!$D$3:$D$774,MATCH($A291,'SOC Summary'!$A$3:$A$774,0))</f>
        <v>Life, physical, and social science</v>
      </c>
      <c r="D291" s="27" t="n">
        <f aca="false">INDEX('SOC Summary'!$H$3:$H$774,MATCH($A291,'SOC Summary'!$A$3:$A$774,0))</f>
        <v>0.12</v>
      </c>
      <c r="E291" s="24" t="n">
        <v>17590</v>
      </c>
      <c r="F291" s="24" t="n">
        <v>17520</v>
      </c>
      <c r="G291" s="24" t="n">
        <v>19450</v>
      </c>
      <c r="H291" s="24" t="n">
        <f aca="false">INDEX('SOC Summary'!$K$3:$K$774,MATCH($A291,'SOC Summary'!$A$3:$A$774,0))</f>
        <v>19120</v>
      </c>
      <c r="I291" s="24" t="n">
        <f aca="false">IF(ISNUMBER(E291),H291-E291,"")</f>
        <v>1530</v>
      </c>
      <c r="J291" s="31" t="n">
        <f aca="false">IF(AND(ISNUMBER(E291),E291&gt;0),(H291-E291)/E291,"")</f>
        <v>0.0869812393405344</v>
      </c>
      <c r="K291" s="24" t="n">
        <f aca="false">IF(ISNUMBER(G291),H291-G291,"")</f>
        <v>-330</v>
      </c>
      <c r="L291" s="31" t="n">
        <f aca="false">IF(AND(ISNUMBER(G291),G291&gt;0),(H291-G291)/G291,"")</f>
        <v>-0.0169665809768638</v>
      </c>
      <c r="M291" s="0" t="str">
        <f aca="false">INDEX('SOC Summary'!$L$3:$L$774,MATCH($A291,'SOC Summary'!$A$3:$A$774,0))</f>
        <v>Low</v>
      </c>
      <c r="X291" s="26" t="n">
        <f aca="false">_xlfn.RANK.AVG(D291,$D$5:$D$292,1)</f>
        <v>3</v>
      </c>
      <c r="Y291" s="26" t="n">
        <f aca="false">IF(L291="","",_xlfn.RANK.AVG(L291,$L$5:$L$292,1))</f>
        <v>110</v>
      </c>
    </row>
    <row r="292" customFormat="false" ht="15" hidden="false" customHeight="true" outlineLevel="0" collapsed="false">
      <c r="A292" s="0" t="s">
        <v>540</v>
      </c>
      <c r="B292" s="0" t="str">
        <f aca="false">IFERROR(INDEX('BLS OEWS May2025'!$B$3:$B$1396,MATCH($A292,'BLS OEWS May2025'!$A$3:$A$1396,0)),"")</f>
        <v>Mechanical Drafters</v>
      </c>
      <c r="C292" s="0" t="str">
        <f aca="false">INDEX('SOC Summary'!$D$3:$D$774,MATCH($A292,'SOC Summary'!$A$3:$A$774,0))</f>
        <v>Engineering</v>
      </c>
      <c r="D292" s="27" t="n">
        <f aca="false">INDEX('SOC Summary'!$H$3:$H$774,MATCH($A292,'SOC Summary'!$A$3:$A$774,0))</f>
        <v>0.07</v>
      </c>
      <c r="E292" s="24" t="n">
        <v>47540</v>
      </c>
      <c r="F292" s="24" t="n">
        <v>44850</v>
      </c>
      <c r="G292" s="24" t="n">
        <v>39900</v>
      </c>
      <c r="H292" s="24" t="n">
        <f aca="false">INDEX('SOC Summary'!$K$3:$K$774,MATCH($A292,'SOC Summary'!$A$3:$A$774,0))</f>
        <v>39960</v>
      </c>
      <c r="I292" s="24" t="n">
        <f aca="false">IF(ISNUMBER(E292),H292-E292,"")</f>
        <v>-7580</v>
      </c>
      <c r="J292" s="31" t="n">
        <f aca="false">IF(AND(ISNUMBER(E292),E292&gt;0),(H292-E292)/E292,"")</f>
        <v>-0.159444678165755</v>
      </c>
      <c r="K292" s="24" t="n">
        <f aca="false">IF(ISNUMBER(G292),H292-G292,"")</f>
        <v>60</v>
      </c>
      <c r="L292" s="31" t="n">
        <f aca="false">IF(AND(ISNUMBER(G292),G292&gt;0),(H292-G292)/G292,"")</f>
        <v>0.00150375939849624</v>
      </c>
      <c r="M292" s="0" t="str">
        <f aca="false">INDEX('SOC Summary'!$L$3:$L$774,MATCH($A292,'SOC Summary'!$A$3:$A$774,0))</f>
        <v>Low</v>
      </c>
      <c r="X292" s="26" t="n">
        <f aca="false">_xlfn.RANK.AVG(D292,$D$5:$D$292,1)</f>
        <v>1</v>
      </c>
      <c r="Y292" s="26" t="n">
        <f aca="false">IF(L292="","",_xlfn.RANK.AVG(L292,$L$5:$L$292,1))</f>
        <v>142</v>
      </c>
    </row>
  </sheetData>
  <autoFilter ref="A4:M292">
    <sortState ref="A5:M292">
      <sortCondition ref="D5:D292" descending="1" customList=""/>
    </sortState>
  </autoFilter>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1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D11" activeCellId="0" sqref="D11"/>
    </sheetView>
  </sheetViews>
  <sheetFormatPr defaultColWidth="8.71484375" defaultRowHeight="15" zeroHeight="false" outlineLevelRow="0" outlineLevelCol="0"/>
  <cols>
    <col collapsed="false" customWidth="true" hidden="false" outlineLevel="0" max="1" min="1" style="0" width="14"/>
    <col collapsed="false" customWidth="true" hidden="false" outlineLevel="0" max="2" min="2" style="0" width="70.86"/>
    <col collapsed="false" customWidth="true" hidden="false" outlineLevel="0" max="3" min="3" style="0" width="26"/>
    <col collapsed="false" customWidth="true" hidden="false" outlineLevel="0" max="9" min="4" style="0" width="14"/>
    <col collapsed="false" customWidth="true" hidden="false" outlineLevel="0" max="10" min="10" style="0" width="16"/>
    <col collapsed="false" customWidth="true" hidden="false" outlineLevel="0" max="11" min="11" style="0" width="14"/>
    <col collapsed="false" customWidth="true" hidden="false" outlineLevel="0" max="12" min="12" style="0" width="16"/>
    <col collapsed="false" customWidth="true" hidden="false" outlineLevel="0" max="13" min="13" style="0" width="14"/>
    <col collapsed="false" customWidth="true" hidden="false" outlineLevel="0" max="20" min="14" style="0" width="6"/>
    <col collapsed="false" customWidth="true" hidden="false" outlineLevel="0" max="21" min="21" style="0" width="14"/>
    <col collapsed="false" customWidth="true" hidden="false" outlineLevel="0" max="24" min="22" style="0" width="12"/>
    <col collapsed="false" customWidth="true" hidden="false" outlineLevel="0" max="25" min="25" style="0" width="8"/>
  </cols>
  <sheetData>
    <row r="1" customFormat="false" ht="17.25" hidden="false" customHeight="true" outlineLevel="0" collapsed="false">
      <c r="A1" s="2" t="s">
        <v>4589</v>
      </c>
    </row>
    <row r="2" customFormat="false" ht="27.75" hidden="false" customHeight="true" outlineLevel="0" collapsed="false">
      <c r="A2" s="39" t="s">
        <v>4590</v>
      </c>
      <c r="E2" s="3" t="s">
        <v>4591</v>
      </c>
      <c r="V2" s="40"/>
    </row>
    <row r="4" customFormat="false" ht="27.75" hidden="false" customHeight="true" outlineLevel="0" collapsed="false">
      <c r="A4" s="4" t="s">
        <v>4474</v>
      </c>
      <c r="B4" s="4" t="s">
        <v>4592</v>
      </c>
      <c r="C4" s="4" t="s">
        <v>2707</v>
      </c>
      <c r="D4" s="4" t="s">
        <v>4480</v>
      </c>
      <c r="E4" s="4" t="s">
        <v>4593</v>
      </c>
      <c r="F4" s="4" t="s">
        <v>4594</v>
      </c>
      <c r="G4" s="4" t="s">
        <v>4595</v>
      </c>
      <c r="H4" s="4" t="s">
        <v>4596</v>
      </c>
      <c r="I4" s="4" t="s">
        <v>4597</v>
      </c>
      <c r="J4" s="4" t="s">
        <v>4598</v>
      </c>
      <c r="K4" s="4" t="s">
        <v>4599</v>
      </c>
      <c r="L4" s="4" t="s">
        <v>4600</v>
      </c>
      <c r="M4" s="4" t="s">
        <v>4484</v>
      </c>
      <c r="U4" s="26" t="s">
        <v>4601</v>
      </c>
      <c r="V4" s="4"/>
      <c r="W4" s="4" t="s">
        <v>4602</v>
      </c>
      <c r="X4" s="4"/>
      <c r="Y4" s="4"/>
    </row>
    <row r="5" customFormat="false" ht="15" hidden="false" customHeight="true" outlineLevel="0" collapsed="false">
      <c r="A5" s="0" t="s">
        <v>1746</v>
      </c>
      <c r="B5" s="0" t="str">
        <f aca="false">IFERROR(INDEX('BLS OEWS May2025'!$B$3:$B$1396,MATCH($A5,'BLS OEWS May2025'!$A$3:$A$1396,0)),"")</f>
        <v>Court, Municipal, and License Clerks</v>
      </c>
      <c r="C5" s="0" t="str">
        <f aca="false">INDEX('SOC Summary'!$D$3:$D$774,MATCH($A5,'SOC Summary'!$A$3:$A$774,0))</f>
        <v>Office support</v>
      </c>
      <c r="D5" s="27" t="n">
        <f aca="false">INDEX('SOC Summary'!$H$3:$H$774,MATCH($A5,'SOC Summary'!$A$3:$A$774,0))</f>
        <v>0.76</v>
      </c>
      <c r="E5" s="24" t="n">
        <v>159760</v>
      </c>
      <c r="F5" s="24" t="n">
        <v>157960</v>
      </c>
      <c r="G5" s="24" t="n">
        <v>170010</v>
      </c>
      <c r="H5" s="24" t="n">
        <f aca="false">INDEX('SOC Summary'!$K$3:$K$774,MATCH($A5,'SOC Summary'!$A$3:$A$774,0))</f>
        <v>179750</v>
      </c>
      <c r="I5" s="24" t="n">
        <f aca="false">IF(ISNUMBER(E5),H5-E5,"")</f>
        <v>19990</v>
      </c>
      <c r="J5" s="31" t="n">
        <f aca="false">IF(AND(ISNUMBER(E5),E5&gt;0),(H5-E5)/E5,"")</f>
        <v>0.125125187781673</v>
      </c>
      <c r="K5" s="24" t="n">
        <f aca="false">IF(ISNUMBER(G5),H5-G5,"")</f>
        <v>9740</v>
      </c>
      <c r="L5" s="31" t="n">
        <f aca="false">IF(AND(ISNUMBER(G5),G5&gt;0),(H5-G5)/G5,"")</f>
        <v>0.0572907476030822</v>
      </c>
      <c r="M5" s="0" t="str">
        <f aca="false">INDEX('SOC Summary'!$L$3:$L$774,MATCH($A5,'SOC Summary'!$A$3:$A$774,0))</f>
        <v>High</v>
      </c>
      <c r="X5" s="26" t="n">
        <f aca="false">_xlfn.RANK.AVG(D5,$D$5:$D$112,1)</f>
        <v>108</v>
      </c>
      <c r="Y5" s="26" t="n">
        <f aca="false">IF(L5="","",_xlfn.RANK.AVG(L5,$L$5:$L$112,1))</f>
        <v>85</v>
      </c>
    </row>
    <row r="6" customFormat="false" ht="15" hidden="false" customHeight="true" outlineLevel="0" collapsed="false">
      <c r="A6" s="0" t="s">
        <v>327</v>
      </c>
      <c r="B6" s="0" t="str">
        <f aca="false">IFERROR(INDEX('BLS OEWS May2025'!$B$3:$B$1396,MATCH($A6,'BLS OEWS May2025'!$A$3:$A$1396,0)),"")</f>
        <v>Project Management Specialists</v>
      </c>
      <c r="C6" s="0" t="str">
        <f aca="false">INDEX('SOC Summary'!$D$3:$D$774,MATCH($A6,'SOC Summary'!$A$3:$A$774,0))</f>
        <v>Business and finance</v>
      </c>
      <c r="D6" s="27" t="n">
        <f aca="false">INDEX('SOC Summary'!$H$3:$H$774,MATCH($A6,'SOC Summary'!$A$3:$A$774,0))</f>
        <v>0.7</v>
      </c>
      <c r="E6" s="24" t="n">
        <v>843910</v>
      </c>
      <c r="F6" s="24" t="n">
        <v>947630</v>
      </c>
      <c r="G6" s="24" t="n">
        <v>1006160</v>
      </c>
      <c r="H6" s="24" t="n">
        <f aca="false">INDEX('SOC Summary'!$K$3:$K$774,MATCH($A6,'SOC Summary'!$A$3:$A$774,0))</f>
        <v>1066670</v>
      </c>
      <c r="I6" s="24" t="n">
        <f aca="false">IF(ISNUMBER(E6),H6-E6,"")</f>
        <v>222760</v>
      </c>
      <c r="J6" s="31" t="n">
        <f aca="false">IF(AND(ISNUMBER(E6),E6&gt;0),(H6-E6)/E6,"")</f>
        <v>0.263961796874074</v>
      </c>
      <c r="K6" s="24" t="n">
        <f aca="false">IF(ISNUMBER(G6),H6-G6,"")</f>
        <v>60510</v>
      </c>
      <c r="L6" s="31" t="n">
        <f aca="false">IF(AND(ISNUMBER(G6),G6&gt;0),(H6-G6)/G6,"")</f>
        <v>0.0601395404309454</v>
      </c>
      <c r="M6" s="0" t="str">
        <f aca="false">INDEX('SOC Summary'!$L$3:$L$774,MATCH($A6,'SOC Summary'!$A$3:$A$774,0))</f>
        <v>High</v>
      </c>
      <c r="X6" s="26" t="n">
        <f aca="false">_xlfn.RANK.AVG(D6,$D$5:$D$112,1)</f>
        <v>105</v>
      </c>
      <c r="Y6" s="26" t="n">
        <f aca="false">IF(L6="","",_xlfn.RANK.AVG(L6,$L$5:$L$112,1))</f>
        <v>87</v>
      </c>
    </row>
    <row r="7" customFormat="false" ht="15" hidden="false" customHeight="true" outlineLevel="0" collapsed="false">
      <c r="A7" s="0" t="s">
        <v>428</v>
      </c>
      <c r="B7" s="0" t="str">
        <f aca="false">IFERROR(INDEX('BLS OEWS May2025'!$B$3:$B$1396,MATCH($A7,'BLS OEWS May2025'!$A$3:$A$1396,0)),"")</f>
        <v>Software Quality Assurance Analysts and Testers</v>
      </c>
      <c r="C7" s="0" t="str">
        <f aca="false">INDEX('SOC Summary'!$D$3:$D$774,MATCH($A7,'SOC Summary'!$A$3:$A$774,0))</f>
        <v>Computer and math</v>
      </c>
      <c r="D7" s="27" t="n">
        <f aca="false">INDEX('SOC Summary'!$H$3:$H$774,MATCH($A7,'SOC Summary'!$A$3:$A$774,0))</f>
        <v>0.7</v>
      </c>
      <c r="E7" s="24" t="n">
        <v>196420</v>
      </c>
      <c r="F7" s="24" t="n">
        <v>203040</v>
      </c>
      <c r="G7" s="24" t="n">
        <v>199800</v>
      </c>
      <c r="H7" s="24" t="n">
        <f aca="false">INDEX('SOC Summary'!$K$3:$K$774,MATCH($A7,'SOC Summary'!$A$3:$A$774,0))</f>
        <v>186740</v>
      </c>
      <c r="I7" s="24" t="n">
        <f aca="false">IF(ISNUMBER(E7),H7-E7,"")</f>
        <v>-9680</v>
      </c>
      <c r="J7" s="31" t="n">
        <f aca="false">IF(AND(ISNUMBER(E7),E7&gt;0),(H7-E7)/E7,"")</f>
        <v>-0.0492821504938397</v>
      </c>
      <c r="K7" s="24" t="n">
        <f aca="false">IF(ISNUMBER(G7),H7-G7,"")</f>
        <v>-13060</v>
      </c>
      <c r="L7" s="31" t="n">
        <f aca="false">IF(AND(ISNUMBER(G7),G7&gt;0),(H7-G7)/G7,"")</f>
        <v>-0.0653653653653654</v>
      </c>
      <c r="M7" s="0" t="str">
        <f aca="false">INDEX('SOC Summary'!$L$3:$L$774,MATCH($A7,'SOC Summary'!$A$3:$A$774,0))</f>
        <v>High</v>
      </c>
      <c r="X7" s="26" t="n">
        <f aca="false">_xlfn.RANK.AVG(D7,$D$5:$D$112,1)</f>
        <v>105</v>
      </c>
      <c r="Y7" s="26" t="n">
        <f aca="false">IF(L7="","",_xlfn.RANK.AVG(L7,$L$5:$L$112,1))</f>
        <v>2</v>
      </c>
    </row>
    <row r="8" customFormat="false" ht="15" hidden="false" customHeight="true" outlineLevel="0" collapsed="false">
      <c r="A8" s="0" t="s">
        <v>1770</v>
      </c>
      <c r="B8" s="0" t="str">
        <f aca="false">IFERROR(INDEX('BLS OEWS May2025'!$B$3:$B$1396,MATCH($A8,'BLS OEWS May2025'!$A$3:$A$1396,0)),"")</f>
        <v>Loan Interviewers and Clerks</v>
      </c>
      <c r="C8" s="0" t="str">
        <f aca="false">INDEX('SOC Summary'!$D$3:$D$774,MATCH($A8,'SOC Summary'!$A$3:$A$774,0))</f>
        <v>Office support</v>
      </c>
      <c r="D8" s="27" t="n">
        <f aca="false">INDEX('SOC Summary'!$H$3:$H$774,MATCH($A8,'SOC Summary'!$A$3:$A$774,0))</f>
        <v>0.7</v>
      </c>
      <c r="E8" s="24" t="n">
        <v>242630</v>
      </c>
      <c r="F8" s="24" t="n">
        <v>203940</v>
      </c>
      <c r="G8" s="24" t="n">
        <v>173100</v>
      </c>
      <c r="H8" s="24" t="n">
        <f aca="false">INDEX('SOC Summary'!$K$3:$K$774,MATCH($A8,'SOC Summary'!$A$3:$A$774,0))</f>
        <v>164790</v>
      </c>
      <c r="I8" s="24" t="n">
        <f aca="false">IF(ISNUMBER(E8),H8-E8,"")</f>
        <v>-77840</v>
      </c>
      <c r="J8" s="31" t="n">
        <f aca="false">IF(AND(ISNUMBER(E8),E8&gt;0),(H8-E8)/E8,"")</f>
        <v>-0.320817705972056</v>
      </c>
      <c r="K8" s="24" t="n">
        <f aca="false">IF(ISNUMBER(G8),H8-G8,"")</f>
        <v>-8310</v>
      </c>
      <c r="L8" s="31" t="n">
        <f aca="false">IF(AND(ISNUMBER(G8),G8&gt;0),(H8-G8)/G8,"")</f>
        <v>-0.0480069324090121</v>
      </c>
      <c r="M8" s="0" t="str">
        <f aca="false">INDEX('SOC Summary'!$L$3:$L$774,MATCH($A8,'SOC Summary'!$A$3:$A$774,0))</f>
        <v>High</v>
      </c>
      <c r="X8" s="26" t="n">
        <f aca="false">_xlfn.RANK.AVG(D8,$D$5:$D$112,1)</f>
        <v>105</v>
      </c>
      <c r="Y8" s="26" t="n">
        <f aca="false">IF(L8="","",_xlfn.RANK.AVG(L8,$L$5:$L$112,1))</f>
        <v>12</v>
      </c>
    </row>
    <row r="9" customFormat="false" ht="15" hidden="false" customHeight="true" outlineLevel="0" collapsed="false">
      <c r="A9" s="0" t="s">
        <v>1713</v>
      </c>
      <c r="B9" s="0" t="str">
        <f aca="false">IFERROR(INDEX('BLS OEWS May2025'!$B$3:$B$1396,MATCH($A9,'BLS OEWS May2025'!$A$3:$A$1396,0)),"")</f>
        <v>Bill and Account Collectors</v>
      </c>
      <c r="C9" s="0" t="str">
        <f aca="false">INDEX('SOC Summary'!$D$3:$D$774,MATCH($A9,'SOC Summary'!$A$3:$A$774,0))</f>
        <v>Office support</v>
      </c>
      <c r="D9" s="27" t="n">
        <f aca="false">INDEX('SOC Summary'!$H$3:$H$774,MATCH($A9,'SOC Summary'!$A$3:$A$774,0))</f>
        <v>0.7</v>
      </c>
      <c r="E9" s="24" t="n">
        <v>202840</v>
      </c>
      <c r="F9" s="24" t="n">
        <v>190910</v>
      </c>
      <c r="G9" s="24" t="n">
        <v>165020</v>
      </c>
      <c r="H9" s="24" t="n">
        <f aca="false">INDEX('SOC Summary'!$K$3:$K$774,MATCH($A9,'SOC Summary'!$A$3:$A$774,0))</f>
        <v>158830</v>
      </c>
      <c r="I9" s="24" t="n">
        <f aca="false">IF(ISNUMBER(E9),H9-E9,"")</f>
        <v>-44010</v>
      </c>
      <c r="J9" s="31" t="n">
        <f aca="false">IF(AND(ISNUMBER(E9),E9&gt;0),(H9-E9)/E9,"")</f>
        <v>-0.216969039637152</v>
      </c>
      <c r="K9" s="24" t="n">
        <f aca="false">IF(ISNUMBER(G9),H9-G9,"")</f>
        <v>-6190</v>
      </c>
      <c r="L9" s="31" t="n">
        <f aca="false">IF(AND(ISNUMBER(G9),G9&gt;0),(H9-G9)/G9,"")</f>
        <v>-0.0375106047751788</v>
      </c>
      <c r="M9" s="0" t="str">
        <f aca="false">INDEX('SOC Summary'!$L$3:$L$774,MATCH($A9,'SOC Summary'!$A$3:$A$774,0))</f>
        <v>High</v>
      </c>
      <c r="X9" s="26" t="n">
        <f aca="false">_xlfn.RANK.AVG(D9,$D$5:$D$112,1)</f>
        <v>105</v>
      </c>
      <c r="Y9" s="26" t="n">
        <f aca="false">IF(L9="","",_xlfn.RANK.AVG(L9,$L$5:$L$112,1))</f>
        <v>18</v>
      </c>
    </row>
    <row r="10" customFormat="false" ht="15" hidden="false" customHeight="true" outlineLevel="0" collapsed="false">
      <c r="A10" s="0" t="s">
        <v>1725</v>
      </c>
      <c r="B10" s="0" t="str">
        <f aca="false">IFERROR(INDEX('BLS OEWS May2025'!$B$3:$B$1396,MATCH($A10,'BLS OEWS May2025'!$A$3:$A$1396,0)),"")</f>
        <v>Payroll and Timekeeping Clerks</v>
      </c>
      <c r="C10" s="0" t="str">
        <f aca="false">INDEX('SOC Summary'!$D$3:$D$774,MATCH($A10,'SOC Summary'!$A$3:$A$774,0))</f>
        <v>Office support</v>
      </c>
      <c r="D10" s="27" t="n">
        <f aca="false">INDEX('SOC Summary'!$H$3:$H$774,MATCH($A10,'SOC Summary'!$A$3:$A$774,0))</f>
        <v>0.7</v>
      </c>
      <c r="E10" s="24" t="n">
        <v>159190</v>
      </c>
      <c r="F10" s="24" t="n">
        <v>157230</v>
      </c>
      <c r="G10" s="24" t="n">
        <v>156950</v>
      </c>
      <c r="H10" s="24" t="n">
        <f aca="false">INDEX('SOC Summary'!$K$3:$K$774,MATCH($A10,'SOC Summary'!$A$3:$A$774,0))</f>
        <v>153140</v>
      </c>
      <c r="I10" s="24" t="n">
        <f aca="false">IF(ISNUMBER(E10),H10-E10,"")</f>
        <v>-6050</v>
      </c>
      <c r="J10" s="31" t="n">
        <f aca="false">IF(AND(ISNUMBER(E10),E10&gt;0),(H10-E10)/E10,"")</f>
        <v>-0.0380048998052642</v>
      </c>
      <c r="K10" s="24" t="n">
        <f aca="false">IF(ISNUMBER(G10),H10-G10,"")</f>
        <v>-3810</v>
      </c>
      <c r="L10" s="31" t="n">
        <f aca="false">IF(AND(ISNUMBER(G10),G10&gt;0),(H10-G10)/G10,"")</f>
        <v>-0.0242752468939153</v>
      </c>
      <c r="M10" s="0" t="str">
        <f aca="false">INDEX('SOC Summary'!$L$3:$L$774,MATCH($A10,'SOC Summary'!$A$3:$A$774,0))</f>
        <v>High</v>
      </c>
      <c r="X10" s="26" t="n">
        <f aca="false">_xlfn.RANK.AVG(D10,$D$5:$D$112,1)</f>
        <v>105</v>
      </c>
      <c r="Y10" s="26" t="n">
        <f aca="false">IF(L10="","",_xlfn.RANK.AVG(L10,$L$5:$L$112,1))</f>
        <v>25</v>
      </c>
    </row>
    <row r="11" customFormat="false" ht="15" hidden="false" customHeight="true" outlineLevel="0" collapsed="false">
      <c r="A11" s="0" t="s">
        <v>1719</v>
      </c>
      <c r="B11" s="0" t="str">
        <f aca="false">IFERROR(INDEX('BLS OEWS May2025'!$B$3:$B$1396,MATCH($A11,'BLS OEWS May2025'!$A$3:$A$1396,0)),"")</f>
        <v>Bookkeeping, Accounting, and Auditing Clerks</v>
      </c>
      <c r="C11" s="0" t="str">
        <f aca="false">INDEX('SOC Summary'!$D$3:$D$774,MATCH($A11,'SOC Summary'!$A$3:$A$774,0))</f>
        <v>Office support</v>
      </c>
      <c r="D11" s="27" t="n">
        <f aca="false">INDEX('SOC Summary'!$H$3:$H$774,MATCH($A11,'SOC Summary'!$A$3:$A$774,0))</f>
        <v>0.68</v>
      </c>
      <c r="E11" s="24" t="n">
        <v>1550750</v>
      </c>
      <c r="F11" s="24" t="n">
        <v>1501910</v>
      </c>
      <c r="G11" s="24" t="n">
        <v>1455770</v>
      </c>
      <c r="H11" s="24" t="n">
        <f aca="false">INDEX('SOC Summary'!$K$3:$K$774,MATCH($A11,'SOC Summary'!$A$3:$A$774,0))</f>
        <v>1373680</v>
      </c>
      <c r="I11" s="24" t="n">
        <f aca="false">IF(ISNUMBER(E11),H11-E11,"")</f>
        <v>-177070</v>
      </c>
      <c r="J11" s="31" t="n">
        <f aca="false">IF(AND(ISNUMBER(E11),E11&gt;0),(H11-E11)/E11,"")</f>
        <v>-0.114183459616315</v>
      </c>
      <c r="K11" s="24" t="n">
        <f aca="false">IF(ISNUMBER(G11),H11-G11,"")</f>
        <v>-82090</v>
      </c>
      <c r="L11" s="31" t="n">
        <f aca="false">IF(AND(ISNUMBER(G11),G11&gt;0),(H11-G11)/G11,"")</f>
        <v>-0.0563894021720464</v>
      </c>
      <c r="M11" s="0" t="str">
        <f aca="false">INDEX('SOC Summary'!$L$3:$L$774,MATCH($A11,'SOC Summary'!$A$3:$A$774,0))</f>
        <v>High</v>
      </c>
      <c r="X11" s="26" t="n">
        <f aca="false">_xlfn.RANK.AVG(D11,$D$5:$D$112,1)</f>
        <v>101</v>
      </c>
      <c r="Y11" s="26" t="n">
        <f aca="false">IF(L11="","",_xlfn.RANK.AVG(L11,$L$5:$L$112,1))</f>
        <v>7</v>
      </c>
    </row>
    <row r="12" customFormat="false" ht="15" hidden="false" customHeight="true" outlineLevel="0" collapsed="false">
      <c r="A12" s="0" t="s">
        <v>1827</v>
      </c>
      <c r="B12" s="0" t="str">
        <f aca="false">IFERROR(INDEX('BLS OEWS May2025'!$B$3:$B$1396,MATCH($A12,'BLS OEWS May2025'!$A$3:$A$1396,0)),"")</f>
        <v>Executive Secretaries and Executive Administrative Assistants</v>
      </c>
      <c r="C12" s="0" t="str">
        <f aca="false">INDEX('SOC Summary'!$D$3:$D$774,MATCH($A12,'SOC Summary'!$A$3:$A$774,0))</f>
        <v>Office support</v>
      </c>
      <c r="D12" s="27" t="n">
        <f aca="false">INDEX('SOC Summary'!$H$3:$H$774,MATCH($A12,'SOC Summary'!$A$3:$A$774,0))</f>
        <v>0.68</v>
      </c>
      <c r="E12" s="24" t="n">
        <v>475240</v>
      </c>
      <c r="F12" s="24" t="n">
        <v>483570</v>
      </c>
      <c r="G12" s="24" t="n">
        <v>472770</v>
      </c>
      <c r="H12" s="24" t="n">
        <f aca="false">INDEX('SOC Summary'!$K$3:$K$774,MATCH($A12,'SOC Summary'!$A$3:$A$774,0))</f>
        <v>459910</v>
      </c>
      <c r="I12" s="24" t="n">
        <f aca="false">IF(ISNUMBER(E12),H12-E12,"")</f>
        <v>-15330</v>
      </c>
      <c r="J12" s="31" t="n">
        <f aca="false">IF(AND(ISNUMBER(E12),E12&gt;0),(H12-E12)/E12,"")</f>
        <v>-0.0322573857419409</v>
      </c>
      <c r="K12" s="24" t="n">
        <f aca="false">IF(ISNUMBER(G12),H12-G12,"")</f>
        <v>-12860</v>
      </c>
      <c r="L12" s="31" t="n">
        <f aca="false">IF(AND(ISNUMBER(G12),G12&gt;0),(H12-G12)/G12,"")</f>
        <v>-0.027201387566893</v>
      </c>
      <c r="M12" s="0" t="str">
        <f aca="false">INDEX('SOC Summary'!$L$3:$L$774,MATCH($A12,'SOC Summary'!$A$3:$A$774,0))</f>
        <v>High</v>
      </c>
      <c r="X12" s="26" t="n">
        <f aca="false">_xlfn.RANK.AVG(D12,$D$5:$D$112,1)</f>
        <v>101</v>
      </c>
      <c r="Y12" s="26" t="n">
        <f aca="false">IF(L12="","",_xlfn.RANK.AVG(L12,$L$5:$L$112,1))</f>
        <v>24</v>
      </c>
    </row>
    <row r="13" customFormat="false" ht="15" hidden="false" customHeight="true" outlineLevel="0" collapsed="false">
      <c r="A13" s="0" t="s">
        <v>1848</v>
      </c>
      <c r="B13" s="0" t="str">
        <f aca="false">IFERROR(INDEX('BLS OEWS May2025'!$B$3:$B$1396,MATCH($A13,'BLS OEWS May2025'!$A$3:$A$1396,0)),"")</f>
        <v>Insurance Claims and Policy Processing Clerks</v>
      </c>
      <c r="C13" s="0" t="str">
        <f aca="false">INDEX('SOC Summary'!$D$3:$D$774,MATCH($A13,'SOC Summary'!$A$3:$A$774,0))</f>
        <v>Office support</v>
      </c>
      <c r="D13" s="27" t="n">
        <f aca="false">INDEX('SOC Summary'!$H$3:$H$774,MATCH($A13,'SOC Summary'!$A$3:$A$774,0))</f>
        <v>0.68</v>
      </c>
      <c r="E13" s="24" t="n">
        <v>227580</v>
      </c>
      <c r="F13" s="24" t="n">
        <v>241650</v>
      </c>
      <c r="G13" s="24" t="n">
        <v>229070</v>
      </c>
      <c r="H13" s="24" t="n">
        <f aca="false">INDEX('SOC Summary'!$K$3:$K$774,MATCH($A13,'SOC Summary'!$A$3:$A$774,0))</f>
        <v>214260</v>
      </c>
      <c r="I13" s="24" t="n">
        <f aca="false">IF(ISNUMBER(E13),H13-E13,"")</f>
        <v>-13320</v>
      </c>
      <c r="J13" s="31" t="n">
        <f aca="false">IF(AND(ISNUMBER(E13),E13&gt;0),(H13-E13)/E13,"")</f>
        <v>-0.0585288689691537</v>
      </c>
      <c r="K13" s="24" t="n">
        <f aca="false">IF(ISNUMBER(G13),H13-G13,"")</f>
        <v>-14810</v>
      </c>
      <c r="L13" s="31" t="n">
        <f aca="false">IF(AND(ISNUMBER(G13),G13&gt;0),(H13-G13)/G13,"")</f>
        <v>-0.0646527262408871</v>
      </c>
      <c r="M13" s="0" t="str">
        <f aca="false">INDEX('SOC Summary'!$L$3:$L$774,MATCH($A13,'SOC Summary'!$A$3:$A$774,0))</f>
        <v>High</v>
      </c>
      <c r="X13" s="26" t="n">
        <f aca="false">_xlfn.RANK.AVG(D13,$D$5:$D$112,1)</f>
        <v>101</v>
      </c>
      <c r="Y13" s="26" t="n">
        <f aca="false">IF(L13="","",_xlfn.RANK.AVG(L13,$L$5:$L$112,1))</f>
        <v>3</v>
      </c>
    </row>
    <row r="14" customFormat="false" ht="15" hidden="false" customHeight="true" outlineLevel="0" collapsed="false">
      <c r="A14" s="0" t="s">
        <v>939</v>
      </c>
      <c r="B14" s="0" t="str">
        <f aca="false">IFERROR(INDEX('BLS OEWS May2025'!$B$3:$B$1396,MATCH($A14,'BLS OEWS May2025'!$A$3:$A$1396,0)),"")</f>
        <v>Tutors</v>
      </c>
      <c r="C14" s="0" t="str">
        <f aca="false">INDEX('SOC Summary'!$D$3:$D$774,MATCH($A14,'SOC Summary'!$A$3:$A$774,0))</f>
        <v>Educational instruction</v>
      </c>
      <c r="D14" s="27" t="n">
        <f aca="false">INDEX('SOC Summary'!$H$3:$H$774,MATCH($A14,'SOC Summary'!$A$3:$A$774,0))</f>
        <v>0.67</v>
      </c>
      <c r="E14" s="24" t="n">
        <v>174980</v>
      </c>
      <c r="F14" s="24" t="n">
        <v>162300</v>
      </c>
      <c r="G14" s="24" t="n">
        <v>174660</v>
      </c>
      <c r="H14" s="24" t="n">
        <f aca="false">INDEX('SOC Summary'!$K$3:$K$774,MATCH($A14,'SOC Summary'!$A$3:$A$774,0))</f>
        <v>175070</v>
      </c>
      <c r="I14" s="24" t="n">
        <f aca="false">IF(ISNUMBER(E14),H14-E14,"")</f>
        <v>90</v>
      </c>
      <c r="J14" s="31" t="n">
        <f aca="false">IF(AND(ISNUMBER(E14),E14&gt;0),(H14-E14)/E14,"")</f>
        <v>0.000514344496513887</v>
      </c>
      <c r="K14" s="24" t="n">
        <f aca="false">IF(ISNUMBER(G14),H14-G14,"")</f>
        <v>410</v>
      </c>
      <c r="L14" s="31" t="n">
        <f aca="false">IF(AND(ISNUMBER(G14),G14&gt;0),(H14-G14)/G14,"")</f>
        <v>0.00234741784037559</v>
      </c>
      <c r="M14" s="0" t="str">
        <f aca="false">INDEX('SOC Summary'!$L$3:$L$774,MATCH($A14,'SOC Summary'!$A$3:$A$774,0))</f>
        <v>High</v>
      </c>
      <c r="X14" s="26" t="n">
        <f aca="false">_xlfn.RANK.AVG(D14,$D$5:$D$112,1)</f>
        <v>99</v>
      </c>
      <c r="Y14" s="26" t="n">
        <f aca="false">IF(L14="","",_xlfn.RANK.AVG(L14,$L$5:$L$112,1))</f>
        <v>44</v>
      </c>
    </row>
    <row r="15" customFormat="false" ht="15" hidden="false" customHeight="true" outlineLevel="0" collapsed="false">
      <c r="A15" s="0" t="s">
        <v>1831</v>
      </c>
      <c r="B15" s="0" t="str">
        <f aca="false">IFERROR(INDEX('BLS OEWS May2025'!$B$3:$B$1396,MATCH($A15,'BLS OEWS May2025'!$A$3:$A$1396,0)),"")</f>
        <v>Medical Secretaries and Administrative Assistants</v>
      </c>
      <c r="C15" s="0" t="str">
        <f aca="false">INDEX('SOC Summary'!$D$3:$D$774,MATCH($A15,'SOC Summary'!$A$3:$A$774,0))</f>
        <v>Office support</v>
      </c>
      <c r="D15" s="27" t="n">
        <f aca="false">INDEX('SOC Summary'!$H$3:$H$774,MATCH($A15,'SOC Summary'!$A$3:$A$774,0))</f>
        <v>0.66</v>
      </c>
      <c r="E15" s="24" t="n">
        <v>682630</v>
      </c>
      <c r="F15" s="24" t="n">
        <v>749500</v>
      </c>
      <c r="G15" s="24" t="n">
        <v>830760</v>
      </c>
      <c r="H15" s="24" t="n">
        <f aca="false">INDEX('SOC Summary'!$K$3:$K$774,MATCH($A15,'SOC Summary'!$A$3:$A$774,0))</f>
        <v>961610</v>
      </c>
      <c r="I15" s="24" t="n">
        <f aca="false">IF(ISNUMBER(E15),H15-E15,"")</f>
        <v>278980</v>
      </c>
      <c r="J15" s="31" t="n">
        <f aca="false">IF(AND(ISNUMBER(E15),E15&gt;0),(H15-E15)/E15,"")</f>
        <v>0.408684060179014</v>
      </c>
      <c r="K15" s="24" t="n">
        <f aca="false">IF(ISNUMBER(G15),H15-G15,"")</f>
        <v>130850</v>
      </c>
      <c r="L15" s="31" t="n">
        <f aca="false">IF(AND(ISNUMBER(G15),G15&gt;0),(H15-G15)/G15,"")</f>
        <v>0.157506379700515</v>
      </c>
      <c r="M15" s="0" t="str">
        <f aca="false">INDEX('SOC Summary'!$L$3:$L$774,MATCH($A15,'SOC Summary'!$A$3:$A$774,0))</f>
        <v>High</v>
      </c>
      <c r="X15" s="26" t="n">
        <f aca="false">_xlfn.RANK.AVG(D15,$D$5:$D$112,1)</f>
        <v>97.5</v>
      </c>
      <c r="Y15" s="26" t="n">
        <f aca="false">IF(L15="","",_xlfn.RANK.AVG(L15,$L$5:$L$112,1))</f>
        <v>108</v>
      </c>
    </row>
    <row r="16" customFormat="false" ht="15" hidden="false" customHeight="true" outlineLevel="0" collapsed="false">
      <c r="A16" s="0" t="s">
        <v>343</v>
      </c>
      <c r="B16" s="0" t="str">
        <f aca="false">IFERROR(INDEX('BLS OEWS May2025'!$B$3:$B$1396,MATCH($A16,'BLS OEWS May2025'!$A$3:$A$1396,0)),"")</f>
        <v>Training and Development Specialists</v>
      </c>
      <c r="C16" s="0" t="str">
        <f aca="false">INDEX('SOC Summary'!$D$3:$D$774,MATCH($A16,'SOC Summary'!$A$3:$A$774,0))</f>
        <v>Business and finance</v>
      </c>
      <c r="D16" s="27" t="n">
        <f aca="false">INDEX('SOC Summary'!$H$3:$H$774,MATCH($A16,'SOC Summary'!$A$3:$A$774,0))</f>
        <v>0.66</v>
      </c>
      <c r="E16" s="24" t="n">
        <v>367180</v>
      </c>
      <c r="F16" s="24" t="n">
        <v>403480</v>
      </c>
      <c r="G16" s="24" t="n">
        <v>436610</v>
      </c>
      <c r="H16" s="24" t="n">
        <f aca="false">INDEX('SOC Summary'!$K$3:$K$774,MATCH($A16,'SOC Summary'!$A$3:$A$774,0))</f>
        <v>458300</v>
      </c>
      <c r="I16" s="24" t="n">
        <f aca="false">IF(ISNUMBER(E16),H16-E16,"")</f>
        <v>91120</v>
      </c>
      <c r="J16" s="31" t="n">
        <f aca="false">IF(AND(ISNUMBER(E16),E16&gt;0),(H16-E16)/E16,"")</f>
        <v>0.248161664578681</v>
      </c>
      <c r="K16" s="24" t="n">
        <f aca="false">IF(ISNUMBER(G16),H16-G16,"")</f>
        <v>21690</v>
      </c>
      <c r="L16" s="31" t="n">
        <f aca="false">IF(AND(ISNUMBER(G16),G16&gt;0),(H16-G16)/G16,"")</f>
        <v>0.0496782025148302</v>
      </c>
      <c r="M16" s="0" t="str">
        <f aca="false">INDEX('SOC Summary'!$L$3:$L$774,MATCH($A16,'SOC Summary'!$A$3:$A$774,0))</f>
        <v>High</v>
      </c>
      <c r="X16" s="26" t="n">
        <f aca="false">_xlfn.RANK.AVG(D16,$D$5:$D$112,1)</f>
        <v>97.5</v>
      </c>
      <c r="Y16" s="26" t="n">
        <f aca="false">IF(L16="","",_xlfn.RANK.AVG(L16,$L$5:$L$112,1))</f>
        <v>80</v>
      </c>
    </row>
    <row r="17" customFormat="false" ht="15" hidden="false" customHeight="true" outlineLevel="0" collapsed="false">
      <c r="A17" s="0" t="s">
        <v>1764</v>
      </c>
      <c r="B17" s="0" t="str">
        <f aca="false">IFERROR(INDEX('BLS OEWS May2025'!$B$3:$B$1396,MATCH($A17,'BLS OEWS May2025'!$A$3:$A$1396,0)),"")</f>
        <v>Interviewers, Except Eligibility and Loan</v>
      </c>
      <c r="C17" s="0" t="str">
        <f aca="false">INDEX('SOC Summary'!$D$3:$D$774,MATCH($A17,'SOC Summary'!$A$3:$A$774,0))</f>
        <v>Office support</v>
      </c>
      <c r="D17" s="27" t="n">
        <f aca="false">INDEX('SOC Summary'!$H$3:$H$774,MATCH($A17,'SOC Summary'!$A$3:$A$774,0))</f>
        <v>0.65</v>
      </c>
      <c r="E17" s="24" t="n">
        <v>168680</v>
      </c>
      <c r="F17" s="24" t="n">
        <v>160550</v>
      </c>
      <c r="G17" s="24" t="n">
        <v>157310</v>
      </c>
      <c r="H17" s="24" t="n">
        <f aca="false">INDEX('SOC Summary'!$K$3:$K$774,MATCH($A17,'SOC Summary'!$A$3:$A$774,0))</f>
        <v>148060</v>
      </c>
      <c r="I17" s="24" t="n">
        <f aca="false">IF(ISNUMBER(E17),H17-E17,"")</f>
        <v>-20620</v>
      </c>
      <c r="J17" s="31" t="n">
        <f aca="false">IF(AND(ISNUMBER(E17),E17&gt;0),(H17-E17)/E17,"")</f>
        <v>-0.122243300924828</v>
      </c>
      <c r="K17" s="24" t="n">
        <f aca="false">IF(ISNUMBER(G17),H17-G17,"")</f>
        <v>-9250</v>
      </c>
      <c r="L17" s="31" t="n">
        <f aca="false">IF(AND(ISNUMBER(G17),G17&gt;0),(H17-G17)/G17,"")</f>
        <v>-0.0588010933824932</v>
      </c>
      <c r="M17" s="0" t="str">
        <f aca="false">INDEX('SOC Summary'!$L$3:$L$774,MATCH($A17,'SOC Summary'!$A$3:$A$774,0))</f>
        <v>High</v>
      </c>
      <c r="X17" s="26" t="n">
        <f aca="false">_xlfn.RANK.AVG(D17,$D$5:$D$112,1)</f>
        <v>96</v>
      </c>
      <c r="Y17" s="26" t="n">
        <f aca="false">IF(L17="","",_xlfn.RANK.AVG(L17,$L$5:$L$112,1))</f>
        <v>6</v>
      </c>
    </row>
    <row r="18" customFormat="false" ht="15" hidden="false" customHeight="true" outlineLevel="0" collapsed="false">
      <c r="A18" s="0" t="s">
        <v>1782</v>
      </c>
      <c r="B18" s="0" t="str">
        <f aca="false">IFERROR(INDEX('BLS OEWS May2025'!$B$3:$B$1396,MATCH($A18,'BLS OEWS May2025'!$A$3:$A$1396,0)),"")</f>
        <v>Receptionists and Information Clerks</v>
      </c>
      <c r="C18" s="0" t="str">
        <f aca="false">INDEX('SOC Summary'!$D$3:$D$774,MATCH($A18,'SOC Summary'!$A$3:$A$774,0))</f>
        <v>Office support</v>
      </c>
      <c r="D18" s="27" t="n">
        <f aca="false">INDEX('SOC Summary'!$H$3:$H$774,MATCH($A18,'SOC Summary'!$A$3:$A$774,0))</f>
        <v>0.64</v>
      </c>
      <c r="E18" s="24" t="n">
        <v>1011170</v>
      </c>
      <c r="F18" s="24" t="n">
        <v>1003820</v>
      </c>
      <c r="G18" s="24" t="n">
        <v>964530</v>
      </c>
      <c r="H18" s="24" t="n">
        <f aca="false">INDEX('SOC Summary'!$K$3:$K$774,MATCH($A18,'SOC Summary'!$A$3:$A$774,0))</f>
        <v>910180</v>
      </c>
      <c r="I18" s="24" t="n">
        <f aca="false">IF(ISNUMBER(E18),H18-E18,"")</f>
        <v>-100990</v>
      </c>
      <c r="J18" s="31" t="n">
        <f aca="false">IF(AND(ISNUMBER(E18),E18&gt;0),(H18-E18)/E18,"")</f>
        <v>-0.0998744029193904</v>
      </c>
      <c r="K18" s="24" t="n">
        <f aca="false">IF(ISNUMBER(G18),H18-G18,"")</f>
        <v>-54350</v>
      </c>
      <c r="L18" s="31" t="n">
        <f aca="false">IF(AND(ISNUMBER(G18),G18&gt;0),(H18-G18)/G18,"")</f>
        <v>-0.0563486879620126</v>
      </c>
      <c r="M18" s="0" t="str">
        <f aca="false">INDEX('SOC Summary'!$L$3:$L$774,MATCH($A18,'SOC Summary'!$A$3:$A$774,0))</f>
        <v>High</v>
      </c>
      <c r="X18" s="26" t="n">
        <f aca="false">_xlfn.RANK.AVG(D18,$D$5:$D$112,1)</f>
        <v>95</v>
      </c>
      <c r="Y18" s="26" t="n">
        <f aca="false">IF(L18="","",_xlfn.RANK.AVG(L18,$L$5:$L$112,1))</f>
        <v>8</v>
      </c>
    </row>
    <row r="19" customFormat="false" ht="15" hidden="false" customHeight="true" outlineLevel="0" collapsed="false">
      <c r="A19" s="0" t="s">
        <v>454</v>
      </c>
      <c r="B19" s="0" t="str">
        <f aca="false">IFERROR(INDEX('BLS OEWS May2025'!$B$3:$B$1396,MATCH($A19,'BLS OEWS May2025'!$A$3:$A$1396,0)),"")</f>
        <v>Data Scientists</v>
      </c>
      <c r="C19" s="0" t="str">
        <f aca="false">INDEX('SOC Summary'!$D$3:$D$774,MATCH($A19,'SOC Summary'!$A$3:$A$774,0))</f>
        <v>Computer and math</v>
      </c>
      <c r="D19" s="27" t="n">
        <f aca="false">INDEX('SOC Summary'!$H$3:$H$774,MATCH($A19,'SOC Summary'!$A$3:$A$774,0))</f>
        <v>0.623333333333333</v>
      </c>
      <c r="E19" s="24" t="n">
        <v>159630</v>
      </c>
      <c r="F19" s="24" t="n">
        <v>192710</v>
      </c>
      <c r="G19" s="24" t="n">
        <v>233440</v>
      </c>
      <c r="H19" s="24" t="n">
        <f aca="false">INDEX('SOC Summary'!$K$3:$K$774,MATCH($A19,'SOC Summary'!$A$3:$A$774,0))</f>
        <v>262440</v>
      </c>
      <c r="I19" s="24" t="n">
        <f aca="false">IF(ISNUMBER(E19),H19-E19,"")</f>
        <v>102810</v>
      </c>
      <c r="J19" s="31" t="n">
        <f aca="false">IF(AND(ISNUMBER(E19),E19&gt;0),(H19-E19)/E19,"")</f>
        <v>0.644051869949258</v>
      </c>
      <c r="K19" s="24" t="n">
        <f aca="false">IF(ISNUMBER(G19),H19-G19,"")</f>
        <v>29000</v>
      </c>
      <c r="L19" s="31" t="n">
        <f aca="false">IF(AND(ISNUMBER(G19),G19&gt;0),(H19-G19)/G19,"")</f>
        <v>0.124228923920493</v>
      </c>
      <c r="M19" s="0" t="str">
        <f aca="false">INDEX('SOC Summary'!$L$3:$L$774,MATCH($A19,'SOC Summary'!$A$3:$A$774,0))</f>
        <v>High</v>
      </c>
      <c r="X19" s="26" t="n">
        <f aca="false">_xlfn.RANK.AVG(D19,$D$5:$D$112,1)</f>
        <v>94</v>
      </c>
      <c r="Y19" s="26" t="n">
        <f aca="false">IF(L19="","",_xlfn.RANK.AVG(L19,$L$5:$L$112,1))</f>
        <v>106</v>
      </c>
    </row>
    <row r="20" customFormat="false" ht="15" hidden="false" customHeight="true" outlineLevel="0" collapsed="false">
      <c r="A20" s="0" t="s">
        <v>1833</v>
      </c>
      <c r="B20" s="0" t="str">
        <f aca="false">IFERROR(INDEX('BLS OEWS May2025'!$B$3:$B$1396,MATCH($A20,'BLS OEWS May2025'!$A$3:$A$1396,0)),"")</f>
        <v>Secretaries and Administrative Assistants, Except Legal, Medical, and Executive</v>
      </c>
      <c r="C20" s="0" t="str">
        <f aca="false">INDEX('SOC Summary'!$D$3:$D$774,MATCH($A20,'SOC Summary'!$A$3:$A$774,0))</f>
        <v>Office support</v>
      </c>
      <c r="D20" s="27" t="n">
        <f aca="false">INDEX('SOC Summary'!$H$3:$H$774,MATCH($A20,'SOC Summary'!$A$3:$A$774,0))</f>
        <v>0.62</v>
      </c>
      <c r="E20" s="24" t="n">
        <v>1826710</v>
      </c>
      <c r="F20" s="24" t="n">
        <v>1785430</v>
      </c>
      <c r="G20" s="24" t="n">
        <v>1737820</v>
      </c>
      <c r="H20" s="24" t="n">
        <f aca="false">INDEX('SOC Summary'!$K$3:$K$774,MATCH($A20,'SOC Summary'!$A$3:$A$774,0))</f>
        <v>1706790</v>
      </c>
      <c r="I20" s="24" t="n">
        <f aca="false">IF(ISNUMBER(E20),H20-E20,"")</f>
        <v>-119920</v>
      </c>
      <c r="J20" s="31" t="n">
        <f aca="false">IF(AND(ISNUMBER(E20),E20&gt;0),(H20-E20)/E20,"")</f>
        <v>-0.0656480776915876</v>
      </c>
      <c r="K20" s="24" t="n">
        <f aca="false">IF(ISNUMBER(G20),H20-G20,"")</f>
        <v>-31030</v>
      </c>
      <c r="L20" s="31" t="n">
        <f aca="false">IF(AND(ISNUMBER(G20),G20&gt;0),(H20-G20)/G20,"")</f>
        <v>-0.0178557042731698</v>
      </c>
      <c r="M20" s="0" t="str">
        <f aca="false">INDEX('SOC Summary'!$L$3:$L$774,MATCH($A20,'SOC Summary'!$A$3:$A$774,0))</f>
        <v>High</v>
      </c>
      <c r="X20" s="26" t="n">
        <f aca="false">_xlfn.RANK.AVG(D20,$D$5:$D$112,1)</f>
        <v>92.5</v>
      </c>
      <c r="Y20" s="26" t="n">
        <f aca="false">IF(L20="","",_xlfn.RANK.AVG(L20,$L$5:$L$112,1))</f>
        <v>31</v>
      </c>
    </row>
    <row r="21" customFormat="false" ht="15" hidden="false" customHeight="true" outlineLevel="0" collapsed="false">
      <c r="A21" s="0" t="s">
        <v>1802</v>
      </c>
      <c r="B21" s="0" t="str">
        <f aca="false">IFERROR(INDEX('BLS OEWS May2025'!$B$3:$B$1396,MATCH($A21,'BLS OEWS May2025'!$A$3:$A$1396,0)),"")</f>
        <v>Dispatchers, Except Police, Fire, and Ambulance</v>
      </c>
      <c r="C21" s="0" t="str">
        <f aca="false">INDEX('SOC Summary'!$D$3:$D$774,MATCH($A21,'SOC Summary'!$A$3:$A$774,0))</f>
        <v>Office support</v>
      </c>
      <c r="D21" s="27" t="n">
        <f aca="false">INDEX('SOC Summary'!$H$3:$H$774,MATCH($A21,'SOC Summary'!$A$3:$A$774,0))</f>
        <v>0.62</v>
      </c>
      <c r="E21" s="24" t="n">
        <v>206370</v>
      </c>
      <c r="F21" s="24" t="n">
        <v>206090</v>
      </c>
      <c r="G21" s="24" t="n">
        <v>211000</v>
      </c>
      <c r="H21" s="24" t="n">
        <f aca="false">INDEX('SOC Summary'!$K$3:$K$774,MATCH($A21,'SOC Summary'!$A$3:$A$774,0))</f>
        <v>202810</v>
      </c>
      <c r="I21" s="24" t="n">
        <f aca="false">IF(ISNUMBER(E21),H21-E21,"")</f>
        <v>-3560</v>
      </c>
      <c r="J21" s="31" t="n">
        <f aca="false">IF(AND(ISNUMBER(E21),E21&gt;0),(H21-E21)/E21,"")</f>
        <v>-0.0172505693657024</v>
      </c>
      <c r="K21" s="24" t="n">
        <f aca="false">IF(ISNUMBER(G21),H21-G21,"")</f>
        <v>-8190</v>
      </c>
      <c r="L21" s="31" t="n">
        <f aca="false">IF(AND(ISNUMBER(G21),G21&gt;0),(H21-G21)/G21,"")</f>
        <v>-0.0388151658767773</v>
      </c>
      <c r="M21" s="0" t="str">
        <f aca="false">INDEX('SOC Summary'!$L$3:$L$774,MATCH($A21,'SOC Summary'!$A$3:$A$774,0))</f>
        <v>High</v>
      </c>
      <c r="X21" s="26" t="n">
        <f aca="false">_xlfn.RANK.AVG(D21,$D$5:$D$112,1)</f>
        <v>92.5</v>
      </c>
      <c r="Y21" s="26" t="n">
        <f aca="false">IF(L21="","",_xlfn.RANK.AVG(L21,$L$5:$L$112,1))</f>
        <v>17</v>
      </c>
    </row>
    <row r="22" customFormat="false" ht="15" hidden="false" customHeight="true" outlineLevel="0" collapsed="false">
      <c r="A22" s="0" t="s">
        <v>967</v>
      </c>
      <c r="B22" s="0" t="str">
        <f aca="false">IFERROR(INDEX('BLS OEWS May2025'!$B$3:$B$1396,MATCH($A22,'BLS OEWS May2025'!$A$3:$A$1396,0)),"")</f>
        <v>Instructional Coordinators</v>
      </c>
      <c r="C22" s="0" t="str">
        <f aca="false">INDEX('SOC Summary'!$D$3:$D$774,MATCH($A22,'SOC Summary'!$A$3:$A$774,0))</f>
        <v>Educational instruction</v>
      </c>
      <c r="D22" s="27" t="n">
        <f aca="false">INDEX('SOC Summary'!$H$3:$H$774,MATCH($A22,'SOC Summary'!$A$3:$A$774,0))</f>
        <v>0.61</v>
      </c>
      <c r="E22" s="24" t="n">
        <v>198660</v>
      </c>
      <c r="F22" s="24" t="n">
        <v>207270</v>
      </c>
      <c r="G22" s="24" t="n">
        <v>210850</v>
      </c>
      <c r="H22" s="24" t="n">
        <f aca="false">INDEX('SOC Summary'!$K$3:$K$774,MATCH($A22,'SOC Summary'!$A$3:$A$774,0))</f>
        <v>227760</v>
      </c>
      <c r="I22" s="24" t="n">
        <f aca="false">IF(ISNUMBER(E22),H22-E22,"")</f>
        <v>29100</v>
      </c>
      <c r="J22" s="31" t="n">
        <f aca="false">IF(AND(ISNUMBER(E22),E22&gt;0),(H22-E22)/E22,"")</f>
        <v>0.146481425551193</v>
      </c>
      <c r="K22" s="24" t="n">
        <f aca="false">IF(ISNUMBER(G22),H22-G22,"")</f>
        <v>16910</v>
      </c>
      <c r="L22" s="31" t="n">
        <f aca="false">IF(AND(ISNUMBER(G22),G22&gt;0),(H22-G22)/G22,"")</f>
        <v>0.0801991937396253</v>
      </c>
      <c r="M22" s="0" t="str">
        <f aca="false">INDEX('SOC Summary'!$L$3:$L$774,MATCH($A22,'SOC Summary'!$A$3:$A$774,0))</f>
        <v>High</v>
      </c>
      <c r="X22" s="26" t="n">
        <f aca="false">_xlfn.RANK.AVG(D22,$D$5:$D$112,1)</f>
        <v>91</v>
      </c>
      <c r="Y22" s="26" t="n">
        <f aca="false">IF(L22="","",_xlfn.RANK.AVG(L22,$L$5:$L$112,1))</f>
        <v>99</v>
      </c>
    </row>
    <row r="23" customFormat="false" ht="15" hidden="false" customHeight="true" outlineLevel="0" collapsed="false">
      <c r="A23" s="0" t="s">
        <v>1854</v>
      </c>
      <c r="B23" s="0" t="str">
        <f aca="false">IFERROR(INDEX('BLS OEWS May2025'!$B$3:$B$1396,MATCH($A23,'BLS OEWS May2025'!$A$3:$A$1396,0)),"")</f>
        <v>Office Clerks, General</v>
      </c>
      <c r="C23" s="0" t="str">
        <f aca="false">INDEX('SOC Summary'!$D$3:$D$774,MATCH($A23,'SOC Summary'!$A$3:$A$774,0))</f>
        <v>Office support</v>
      </c>
      <c r="D23" s="27" t="n">
        <f aca="false">INDEX('SOC Summary'!$H$3:$H$774,MATCH($A23,'SOC Summary'!$A$3:$A$774,0))</f>
        <v>0.6</v>
      </c>
      <c r="E23" s="24" t="n">
        <v>2517350</v>
      </c>
      <c r="F23" s="24" t="n">
        <v>2496370</v>
      </c>
      <c r="G23" s="24" t="n">
        <v>2510550</v>
      </c>
      <c r="H23" s="24" t="n">
        <f aca="false">INDEX('SOC Summary'!$K$3:$K$774,MATCH($A23,'SOC Summary'!$A$3:$A$774,0))</f>
        <v>2464940</v>
      </c>
      <c r="I23" s="24" t="n">
        <f aca="false">IF(ISNUMBER(E23),H23-E23,"")</f>
        <v>-52410</v>
      </c>
      <c r="J23" s="31" t="n">
        <f aca="false">IF(AND(ISNUMBER(E23),E23&gt;0),(H23-E23)/E23,"")</f>
        <v>-0.0208195125826762</v>
      </c>
      <c r="K23" s="24" t="n">
        <f aca="false">IF(ISNUMBER(G23),H23-G23,"")</f>
        <v>-45610</v>
      </c>
      <c r="L23" s="31" t="n">
        <f aca="false">IF(AND(ISNUMBER(G23),G23&gt;0),(H23-G23)/G23,"")</f>
        <v>-0.0181673338511482</v>
      </c>
      <c r="M23" s="0" t="str">
        <f aca="false">INDEX('SOC Summary'!$L$3:$L$774,MATCH($A23,'SOC Summary'!$A$3:$A$774,0))</f>
        <v>High</v>
      </c>
      <c r="X23" s="26" t="n">
        <f aca="false">_xlfn.RANK.AVG(D23,$D$5:$D$112,1)</f>
        <v>89.5</v>
      </c>
      <c r="Y23" s="26" t="n">
        <f aca="false">IF(L23="","",_xlfn.RANK.AVG(L23,$L$5:$L$112,1))</f>
        <v>30</v>
      </c>
    </row>
    <row r="24" customFormat="false" ht="15" hidden="false" customHeight="true" outlineLevel="0" collapsed="false">
      <c r="A24" s="0" t="s">
        <v>1817</v>
      </c>
      <c r="B24" s="0" t="str">
        <f aca="false">IFERROR(INDEX('BLS OEWS May2025'!$B$3:$B$1396,MATCH($A24,'BLS OEWS May2025'!$A$3:$A$1396,0)),"")</f>
        <v>Production, Planning, and Expediting Clerks</v>
      </c>
      <c r="C24" s="0" t="str">
        <f aca="false">INDEX('SOC Summary'!$D$3:$D$774,MATCH($A24,'SOC Summary'!$A$3:$A$774,0))</f>
        <v>Office support</v>
      </c>
      <c r="D24" s="27" t="n">
        <f aca="false">INDEX('SOC Summary'!$H$3:$H$774,MATCH($A24,'SOC Summary'!$A$3:$A$774,0))</f>
        <v>0.6</v>
      </c>
      <c r="E24" s="24" t="n">
        <v>389920</v>
      </c>
      <c r="F24" s="24" t="n">
        <v>393980</v>
      </c>
      <c r="G24" s="24" t="n">
        <v>385000</v>
      </c>
      <c r="H24" s="24" t="n">
        <f aca="false">INDEX('SOC Summary'!$K$3:$K$774,MATCH($A24,'SOC Summary'!$A$3:$A$774,0))</f>
        <v>390160</v>
      </c>
      <c r="I24" s="24" t="n">
        <f aca="false">IF(ISNUMBER(E24),H24-E24,"")</f>
        <v>240</v>
      </c>
      <c r="J24" s="31" t="n">
        <f aca="false">IF(AND(ISNUMBER(E24),E24&gt;0),(H24-E24)/E24,"")</f>
        <v>0.000615510874025441</v>
      </c>
      <c r="K24" s="24" t="n">
        <f aca="false">IF(ISNUMBER(G24),H24-G24,"")</f>
        <v>5160</v>
      </c>
      <c r="L24" s="31" t="n">
        <f aca="false">IF(AND(ISNUMBER(G24),G24&gt;0),(H24-G24)/G24,"")</f>
        <v>0.0134025974025974</v>
      </c>
      <c r="M24" s="0" t="str">
        <f aca="false">INDEX('SOC Summary'!$L$3:$L$774,MATCH($A24,'SOC Summary'!$A$3:$A$774,0))</f>
        <v>High</v>
      </c>
      <c r="X24" s="26" t="n">
        <f aca="false">_xlfn.RANK.AVG(D24,$D$5:$D$112,1)</f>
        <v>89.5</v>
      </c>
      <c r="Y24" s="26" t="n">
        <f aca="false">IF(L24="","",_xlfn.RANK.AVG(L24,$L$5:$L$112,1))</f>
        <v>51</v>
      </c>
    </row>
    <row r="25" customFormat="false" ht="15" hidden="false" customHeight="true" outlineLevel="0" collapsed="false">
      <c r="A25" s="0" t="s">
        <v>1820</v>
      </c>
      <c r="B25" s="0" t="str">
        <f aca="false">IFERROR(INDEX('BLS OEWS May2025'!$B$3:$B$1396,MATCH($A25,'BLS OEWS May2025'!$A$3:$A$1396,0)),"")</f>
        <v>Shipping, Receiving, and Inventory Clerks</v>
      </c>
      <c r="C25" s="0" t="str">
        <f aca="false">INDEX('SOC Summary'!$D$3:$D$774,MATCH($A25,'SOC Summary'!$A$3:$A$774,0))</f>
        <v>Office support</v>
      </c>
      <c r="D25" s="27" t="n">
        <f aca="false">INDEX('SOC Summary'!$H$3:$H$774,MATCH($A25,'SOC Summary'!$A$3:$A$774,0))</f>
        <v>0.59</v>
      </c>
      <c r="E25" s="24" t="n">
        <v>848240</v>
      </c>
      <c r="F25" s="24" t="n">
        <v>844120</v>
      </c>
      <c r="G25" s="24" t="n">
        <v>857630</v>
      </c>
      <c r="H25" s="24" t="n">
        <f aca="false">INDEX('SOC Summary'!$K$3:$K$774,MATCH($A25,'SOC Summary'!$A$3:$A$774,0))</f>
        <v>816870</v>
      </c>
      <c r="I25" s="24" t="n">
        <f aca="false">IF(ISNUMBER(E25),H25-E25,"")</f>
        <v>-31370</v>
      </c>
      <c r="J25" s="31" t="n">
        <f aca="false">IF(AND(ISNUMBER(E25),E25&gt;0),(H25-E25)/E25,"")</f>
        <v>-0.0369824577949637</v>
      </c>
      <c r="K25" s="24" t="n">
        <f aca="false">IF(ISNUMBER(G25),H25-G25,"")</f>
        <v>-40760</v>
      </c>
      <c r="L25" s="31" t="n">
        <f aca="false">IF(AND(ISNUMBER(G25),G25&gt;0),(H25-G25)/G25,"")</f>
        <v>-0.0475263225400231</v>
      </c>
      <c r="M25" s="0" t="str">
        <f aca="false">INDEX('SOC Summary'!$L$3:$L$774,MATCH($A25,'SOC Summary'!$A$3:$A$774,0))</f>
        <v>High</v>
      </c>
      <c r="X25" s="26" t="n">
        <f aca="false">_xlfn.RANK.AVG(D25,$D$5:$D$112,1)</f>
        <v>87.5</v>
      </c>
      <c r="Y25" s="26" t="n">
        <f aca="false">IF(L25="","",_xlfn.RANK.AVG(L25,$L$5:$L$112,1))</f>
        <v>14</v>
      </c>
    </row>
    <row r="26" customFormat="false" ht="15" hidden="false" customHeight="true" outlineLevel="0" collapsed="false">
      <c r="A26" s="0" t="s">
        <v>1755</v>
      </c>
      <c r="B26" s="0" t="str">
        <f aca="false">IFERROR(INDEX('BLS OEWS May2025'!$B$3:$B$1396,MATCH($A26,'BLS OEWS May2025'!$A$3:$A$1396,0)),"")</f>
        <v>Eligibility Interviewers, Government Programs</v>
      </c>
      <c r="C26" s="0" t="str">
        <f aca="false">INDEX('SOC Summary'!$D$3:$D$774,MATCH($A26,'SOC Summary'!$A$3:$A$774,0))</f>
        <v>Office support</v>
      </c>
      <c r="D26" s="27" t="n">
        <f aca="false">INDEX('SOC Summary'!$H$3:$H$774,MATCH($A26,'SOC Summary'!$A$3:$A$774,0))</f>
        <v>0.59</v>
      </c>
      <c r="E26" s="24" t="n">
        <v>149760</v>
      </c>
      <c r="F26" s="24" t="n">
        <v>150190</v>
      </c>
      <c r="G26" s="24" t="n">
        <v>156260</v>
      </c>
      <c r="H26" s="24" t="n">
        <f aca="false">INDEX('SOC Summary'!$K$3:$K$774,MATCH($A26,'SOC Summary'!$A$3:$A$774,0))</f>
        <v>154800</v>
      </c>
      <c r="I26" s="24" t="n">
        <f aca="false">IF(ISNUMBER(E26),H26-E26,"")</f>
        <v>5040</v>
      </c>
      <c r="J26" s="31" t="n">
        <f aca="false">IF(AND(ISNUMBER(E26),E26&gt;0),(H26-E26)/E26,"")</f>
        <v>0.0336538461538462</v>
      </c>
      <c r="K26" s="24" t="n">
        <f aca="false">IF(ISNUMBER(G26),H26-G26,"")</f>
        <v>-1460</v>
      </c>
      <c r="L26" s="31" t="n">
        <f aca="false">IF(AND(ISNUMBER(G26),G26&gt;0),(H26-G26)/G26,"")</f>
        <v>-0.00934340202227058</v>
      </c>
      <c r="M26" s="0" t="str">
        <f aca="false">INDEX('SOC Summary'!$L$3:$L$774,MATCH($A26,'SOC Summary'!$A$3:$A$774,0))</f>
        <v>High</v>
      </c>
      <c r="X26" s="26" t="n">
        <f aca="false">_xlfn.RANK.AVG(D26,$D$5:$D$112,1)</f>
        <v>87.5</v>
      </c>
      <c r="Y26" s="26" t="n">
        <f aca="false">IF(L26="","",_xlfn.RANK.AVG(L26,$L$5:$L$112,1))</f>
        <v>35</v>
      </c>
    </row>
    <row r="27" customFormat="false" ht="15" hidden="false" customHeight="true" outlineLevel="0" collapsed="false">
      <c r="A27" s="0" t="s">
        <v>349</v>
      </c>
      <c r="B27" s="0" t="str">
        <f aca="false">IFERROR(INDEX('BLS OEWS May2025'!$B$3:$B$1396,MATCH($A27,'BLS OEWS May2025'!$A$3:$A$1396,0)),"")</f>
        <v>Business Operations Specialists, All Other</v>
      </c>
      <c r="C27" s="0" t="str">
        <f aca="false">INDEX('SOC Summary'!$D$3:$D$774,MATCH($A27,'SOC Summary'!$A$3:$A$774,0))</f>
        <v>Business and finance</v>
      </c>
      <c r="D27" s="27" t="n">
        <f aca="false">INDEX('SOC Summary'!$H$3:$H$774,MATCH($A27,'SOC Summary'!$A$3:$A$774,0))</f>
        <v>0.5825</v>
      </c>
      <c r="E27" s="24" t="n">
        <v>1081230</v>
      </c>
      <c r="F27" s="24" t="n">
        <v>1103440</v>
      </c>
      <c r="G27" s="24" t="n">
        <v>1128200</v>
      </c>
      <c r="H27" s="24" t="n">
        <f aca="false">INDEX('SOC Summary'!$K$3:$K$774,MATCH($A27,'SOC Summary'!$A$3:$A$774,0))</f>
        <v>1087090</v>
      </c>
      <c r="I27" s="24" t="n">
        <f aca="false">IF(ISNUMBER(E27),H27-E27,"")</f>
        <v>5860</v>
      </c>
      <c r="J27" s="31" t="n">
        <f aca="false">IF(AND(ISNUMBER(E27),E27&gt;0),(H27-E27)/E27,"")</f>
        <v>0.00541975342896516</v>
      </c>
      <c r="K27" s="24" t="n">
        <f aca="false">IF(ISNUMBER(G27),H27-G27,"")</f>
        <v>-41110</v>
      </c>
      <c r="L27" s="31" t="n">
        <f aca="false">IF(AND(ISNUMBER(G27),G27&gt;0),(H27-G27)/G27,"")</f>
        <v>-0.0364385747207942</v>
      </c>
      <c r="M27" s="0" t="str">
        <f aca="false">INDEX('SOC Summary'!$L$3:$L$774,MATCH($A27,'SOC Summary'!$A$3:$A$774,0))</f>
        <v>High</v>
      </c>
      <c r="X27" s="26" t="n">
        <f aca="false">_xlfn.RANK.AVG(D27,$D$5:$D$112,1)</f>
        <v>86</v>
      </c>
      <c r="Y27" s="26" t="n">
        <f aca="false">IF(L27="","",_xlfn.RANK.AVG(L27,$L$5:$L$112,1))</f>
        <v>20</v>
      </c>
    </row>
    <row r="28" customFormat="false" ht="15" hidden="false" customHeight="true" outlineLevel="0" collapsed="false">
      <c r="A28" s="0" t="s">
        <v>317</v>
      </c>
      <c r="B28" s="0" t="str">
        <f aca="false">IFERROR(INDEX('BLS OEWS May2025'!$B$3:$B$1396,MATCH($A28,'BLS OEWS May2025'!$A$3:$A$1396,0)),"")</f>
        <v>Human Resources Specialists</v>
      </c>
      <c r="C28" s="0" t="str">
        <f aca="false">INDEX('SOC Summary'!$D$3:$D$774,MATCH($A28,'SOC Summary'!$A$3:$A$774,0))</f>
        <v>Business and finance</v>
      </c>
      <c r="D28" s="27" t="n">
        <f aca="false">INDEX('SOC Summary'!$H$3:$H$774,MATCH($A28,'SOC Summary'!$A$3:$A$774,0))</f>
        <v>0.58</v>
      </c>
      <c r="E28" s="24" t="n">
        <v>835360</v>
      </c>
      <c r="F28" s="24" t="n">
        <v>895970</v>
      </c>
      <c r="G28" s="24" t="n">
        <v>917460</v>
      </c>
      <c r="H28" s="24" t="n">
        <f aca="false">INDEX('SOC Summary'!$K$3:$K$774,MATCH($A28,'SOC Summary'!$A$3:$A$774,0))</f>
        <v>912430</v>
      </c>
      <c r="I28" s="24" t="n">
        <f aca="false">IF(ISNUMBER(E28),H28-E28,"")</f>
        <v>77070</v>
      </c>
      <c r="J28" s="31" t="n">
        <f aca="false">IF(AND(ISNUMBER(E28),E28&gt;0),(H28-E28)/E28,"")</f>
        <v>0.0922596245929899</v>
      </c>
      <c r="K28" s="24" t="n">
        <f aca="false">IF(ISNUMBER(G28),H28-G28,"")</f>
        <v>-5030</v>
      </c>
      <c r="L28" s="31" t="n">
        <f aca="false">IF(AND(ISNUMBER(G28),G28&gt;0),(H28-G28)/G28,"")</f>
        <v>-0.00548252784862555</v>
      </c>
      <c r="M28" s="0" t="str">
        <f aca="false">INDEX('SOC Summary'!$L$3:$L$774,MATCH($A28,'SOC Summary'!$A$3:$A$774,0))</f>
        <v>High</v>
      </c>
      <c r="X28" s="26" t="n">
        <f aca="false">_xlfn.RANK.AVG(D28,$D$5:$D$112,1)</f>
        <v>84</v>
      </c>
      <c r="Y28" s="26" t="n">
        <f aca="false">IF(L28="","",_xlfn.RANK.AVG(L28,$L$5:$L$112,1))</f>
        <v>38</v>
      </c>
    </row>
    <row r="29" customFormat="false" ht="15" hidden="false" customHeight="true" outlineLevel="0" collapsed="false">
      <c r="A29" s="0" t="s">
        <v>381</v>
      </c>
      <c r="B29" s="0" t="str">
        <f aca="false">IFERROR(INDEX('BLS OEWS May2025'!$B$3:$B$1396,MATCH($A29,'BLS OEWS May2025'!$A$3:$A$1396,0)),"")</f>
        <v>Loan Officers</v>
      </c>
      <c r="C29" s="0" t="str">
        <f aca="false">INDEX('SOC Summary'!$D$3:$D$774,MATCH($A29,'SOC Summary'!$A$3:$A$774,0))</f>
        <v>Business and finance</v>
      </c>
      <c r="D29" s="27" t="n">
        <f aca="false">INDEX('SOC Summary'!$H$3:$H$774,MATCH($A29,'SOC Summary'!$A$3:$A$774,0))</f>
        <v>0.58</v>
      </c>
      <c r="E29" s="24" t="n">
        <v>345550</v>
      </c>
      <c r="F29" s="24" t="n">
        <v>321090</v>
      </c>
      <c r="G29" s="24" t="n">
        <v>290530</v>
      </c>
      <c r="H29" s="24" t="n">
        <f aca="false">INDEX('SOC Summary'!$K$3:$K$774,MATCH($A29,'SOC Summary'!$A$3:$A$774,0))</f>
        <v>274330</v>
      </c>
      <c r="I29" s="24" t="n">
        <f aca="false">IF(ISNUMBER(E29),H29-E29,"")</f>
        <v>-71220</v>
      </c>
      <c r="J29" s="31" t="n">
        <f aca="false">IF(AND(ISNUMBER(E29),E29&gt;0),(H29-E29)/E29,"")</f>
        <v>-0.206106207495297</v>
      </c>
      <c r="K29" s="24" t="n">
        <f aca="false">IF(ISNUMBER(G29),H29-G29,"")</f>
        <v>-16200</v>
      </c>
      <c r="L29" s="31" t="n">
        <f aca="false">IF(AND(ISNUMBER(G29),G29&gt;0),(H29-G29)/G29,"")</f>
        <v>-0.0557601624617079</v>
      </c>
      <c r="M29" s="0" t="str">
        <f aca="false">INDEX('SOC Summary'!$L$3:$L$774,MATCH($A29,'SOC Summary'!$A$3:$A$774,0))</f>
        <v>High</v>
      </c>
      <c r="X29" s="26" t="n">
        <f aca="false">_xlfn.RANK.AVG(D29,$D$5:$D$112,1)</f>
        <v>84</v>
      </c>
      <c r="Y29" s="26" t="n">
        <f aca="false">IF(L29="","",_xlfn.RANK.AVG(L29,$L$5:$L$112,1))</f>
        <v>9</v>
      </c>
    </row>
    <row r="30" customFormat="false" ht="15" hidden="false" customHeight="true" outlineLevel="0" collapsed="false">
      <c r="A30" s="0" t="s">
        <v>337</v>
      </c>
      <c r="B30" s="0" t="str">
        <f aca="false">IFERROR(INDEX('BLS OEWS May2025'!$B$3:$B$1396,MATCH($A30,'BLS OEWS May2025'!$A$3:$A$1396,0)),"")</f>
        <v>Fundraisers</v>
      </c>
      <c r="C30" s="0" t="str">
        <f aca="false">INDEX('SOC Summary'!$D$3:$D$774,MATCH($A30,'SOC Summary'!$A$3:$A$774,0))</f>
        <v>Business and finance</v>
      </c>
      <c r="D30" s="27" t="n">
        <f aca="false">INDEX('SOC Summary'!$H$3:$H$774,MATCH($A30,'SOC Summary'!$A$3:$A$774,0))</f>
        <v>0.58</v>
      </c>
      <c r="E30" s="24" t="n">
        <v>94630</v>
      </c>
      <c r="F30" s="24" t="n">
        <v>101730</v>
      </c>
      <c r="G30" s="24" t="n">
        <v>105930</v>
      </c>
      <c r="H30" s="24" t="n">
        <f aca="false">INDEX('SOC Summary'!$K$3:$K$774,MATCH($A30,'SOC Summary'!$A$3:$A$774,0))</f>
        <v>111040</v>
      </c>
      <c r="I30" s="24" t="n">
        <f aca="false">IF(ISNUMBER(E30),H30-E30,"")</f>
        <v>16410</v>
      </c>
      <c r="J30" s="31" t="n">
        <f aca="false">IF(AND(ISNUMBER(E30),E30&gt;0),(H30-E30)/E30,"")</f>
        <v>0.173412237134101</v>
      </c>
      <c r="K30" s="24" t="n">
        <f aca="false">IF(ISNUMBER(G30),H30-G30,"")</f>
        <v>5110</v>
      </c>
      <c r="L30" s="31" t="n">
        <f aca="false">IF(AND(ISNUMBER(G30),G30&gt;0),(H30-G30)/G30,"")</f>
        <v>0.0482394033795903</v>
      </c>
      <c r="M30" s="0" t="str">
        <f aca="false">INDEX('SOC Summary'!$L$3:$L$774,MATCH($A30,'SOC Summary'!$A$3:$A$774,0))</f>
        <v>High</v>
      </c>
      <c r="X30" s="26" t="n">
        <f aca="false">_xlfn.RANK.AVG(D30,$D$5:$D$112,1)</f>
        <v>84</v>
      </c>
      <c r="Y30" s="26" t="n">
        <f aca="false">IF(L30="","",_xlfn.RANK.AVG(L30,$L$5:$L$112,1))</f>
        <v>77</v>
      </c>
    </row>
    <row r="31" customFormat="false" ht="15" hidden="false" customHeight="true" outlineLevel="0" collapsed="false">
      <c r="A31" s="0" t="s">
        <v>1752</v>
      </c>
      <c r="B31" s="0" t="str">
        <f aca="false">IFERROR(INDEX('BLS OEWS May2025'!$B$3:$B$1396,MATCH($A31,'BLS OEWS May2025'!$A$3:$A$1396,0)),"")</f>
        <v>Customer Service Representatives</v>
      </c>
      <c r="C31" s="0" t="str">
        <f aca="false">INDEX('SOC Summary'!$D$3:$D$774,MATCH($A31,'SOC Summary'!$A$3:$A$774,0))</f>
        <v>Office support</v>
      </c>
      <c r="D31" s="27" t="n">
        <f aca="false">INDEX('SOC Summary'!$H$3:$H$774,MATCH($A31,'SOC Summary'!$A$3:$A$774,0))</f>
        <v>0.57</v>
      </c>
      <c r="E31" s="24" t="n">
        <v>2879840</v>
      </c>
      <c r="F31" s="24" t="n">
        <v>2858710</v>
      </c>
      <c r="G31" s="24" t="n">
        <v>2725930</v>
      </c>
      <c r="H31" s="24" t="n">
        <f aca="false">INDEX('SOC Summary'!$K$3:$K$774,MATCH($A31,'SOC Summary'!$A$3:$A$774,0))</f>
        <v>2595750</v>
      </c>
      <c r="I31" s="24" t="n">
        <f aca="false">IF(ISNUMBER(E31),H31-E31,"")</f>
        <v>-284090</v>
      </c>
      <c r="J31" s="31" t="n">
        <f aca="false">IF(AND(ISNUMBER(E31),E31&gt;0),(H31-E31)/E31,"")</f>
        <v>-0.0986478415467526</v>
      </c>
      <c r="K31" s="24" t="n">
        <f aca="false">IF(ISNUMBER(G31),H31-G31,"")</f>
        <v>-130180</v>
      </c>
      <c r="L31" s="31" t="n">
        <f aca="false">IF(AND(ISNUMBER(G31),G31&gt;0),(H31-G31)/G31,"")</f>
        <v>-0.0477561786252765</v>
      </c>
      <c r="M31" s="0" t="str">
        <f aca="false">INDEX('SOC Summary'!$L$3:$L$774,MATCH($A31,'SOC Summary'!$A$3:$A$774,0))</f>
        <v>High</v>
      </c>
      <c r="X31" s="26" t="n">
        <f aca="false">_xlfn.RANK.AVG(D31,$D$5:$D$112,1)</f>
        <v>81</v>
      </c>
      <c r="Y31" s="26" t="n">
        <f aca="false">IF(L31="","",_xlfn.RANK.AVG(L31,$L$5:$L$112,1))</f>
        <v>13</v>
      </c>
    </row>
    <row r="32" customFormat="false" ht="15" hidden="false" customHeight="true" outlineLevel="0" collapsed="false">
      <c r="A32" s="0" t="s">
        <v>1785</v>
      </c>
      <c r="B32" s="0" t="str">
        <f aca="false">IFERROR(INDEX('BLS OEWS May2025'!$B$3:$B$1396,MATCH($A32,'BLS OEWS May2025'!$A$3:$A$1396,0)),"")</f>
        <v>Reservation and Transportation Ticket Agents and Travel Clerks</v>
      </c>
      <c r="C32" s="0" t="str">
        <f aca="false">INDEX('SOC Summary'!$D$3:$D$774,MATCH($A32,'SOC Summary'!$A$3:$A$774,0))</f>
        <v>Office support</v>
      </c>
      <c r="D32" s="27" t="n">
        <f aca="false">INDEX('SOC Summary'!$H$3:$H$774,MATCH($A32,'SOC Summary'!$A$3:$A$774,0))</f>
        <v>0.57</v>
      </c>
      <c r="E32" s="24" t="n">
        <v>119130</v>
      </c>
      <c r="F32" s="24" t="n">
        <v>119270</v>
      </c>
      <c r="G32" s="24" t="n">
        <v>127440</v>
      </c>
      <c r="H32" s="24" t="n">
        <f aca="false">INDEX('SOC Summary'!$K$3:$K$774,MATCH($A32,'SOC Summary'!$A$3:$A$774,0))</f>
        <v>118710</v>
      </c>
      <c r="I32" s="24" t="n">
        <f aca="false">IF(ISNUMBER(E32),H32-E32,"")</f>
        <v>-420</v>
      </c>
      <c r="J32" s="31" t="n">
        <f aca="false">IF(AND(ISNUMBER(E32),E32&gt;0),(H32-E32)/E32,"")</f>
        <v>-0.00352556031226391</v>
      </c>
      <c r="K32" s="24" t="n">
        <f aca="false">IF(ISNUMBER(G32),H32-G32,"")</f>
        <v>-8730</v>
      </c>
      <c r="L32" s="31" t="n">
        <f aca="false">IF(AND(ISNUMBER(G32),G32&gt;0),(H32-G32)/G32,"")</f>
        <v>-0.0685028248587571</v>
      </c>
      <c r="M32" s="0" t="str">
        <f aca="false">INDEX('SOC Summary'!$L$3:$L$774,MATCH($A32,'SOC Summary'!$A$3:$A$774,0))</f>
        <v>High</v>
      </c>
      <c r="X32" s="26" t="n">
        <f aca="false">_xlfn.RANK.AVG(D32,$D$5:$D$112,1)</f>
        <v>81</v>
      </c>
      <c r="Y32" s="26" t="n">
        <f aca="false">IF(L32="","",_xlfn.RANK.AVG(L32,$L$5:$L$112,1))</f>
        <v>1</v>
      </c>
    </row>
    <row r="33" customFormat="false" ht="15" hidden="false" customHeight="true" outlineLevel="0" collapsed="false">
      <c r="A33" s="0" t="s">
        <v>370</v>
      </c>
      <c r="B33" s="0" t="str">
        <f aca="false">IFERROR(INDEX('BLS OEWS May2025'!$B$3:$B$1396,MATCH($A33,'BLS OEWS May2025'!$A$3:$A$1396,0)),"")</f>
        <v>Insurance Underwriters</v>
      </c>
      <c r="C33" s="0" t="str">
        <f aca="false">INDEX('SOC Summary'!$D$3:$D$774,MATCH($A33,'SOC Summary'!$A$3:$A$774,0))</f>
        <v>Business and finance</v>
      </c>
      <c r="D33" s="27" t="n">
        <f aca="false">INDEX('SOC Summary'!$H$3:$H$774,MATCH($A33,'SOC Summary'!$A$3:$A$774,0))</f>
        <v>0.57</v>
      </c>
      <c r="E33" s="24" t="n">
        <v>105900</v>
      </c>
      <c r="F33" s="24" t="n">
        <v>101310</v>
      </c>
      <c r="G33" s="24" t="n">
        <v>107820</v>
      </c>
      <c r="H33" s="24" t="n">
        <f aca="false">INDEX('SOC Summary'!$K$3:$K$774,MATCH($A33,'SOC Summary'!$A$3:$A$774,0))</f>
        <v>105420</v>
      </c>
      <c r="I33" s="24" t="n">
        <f aca="false">IF(ISNUMBER(E33),H33-E33,"")</f>
        <v>-480</v>
      </c>
      <c r="J33" s="31" t="n">
        <f aca="false">IF(AND(ISNUMBER(E33),E33&gt;0),(H33-E33)/E33,"")</f>
        <v>-0.00453257790368272</v>
      </c>
      <c r="K33" s="24" t="n">
        <f aca="false">IF(ISNUMBER(G33),H33-G33,"")</f>
        <v>-2400</v>
      </c>
      <c r="L33" s="31" t="n">
        <f aca="false">IF(AND(ISNUMBER(G33),G33&gt;0),(H33-G33)/G33,"")</f>
        <v>-0.0222593210907067</v>
      </c>
      <c r="M33" s="0" t="str">
        <f aca="false">INDEX('SOC Summary'!$L$3:$L$774,MATCH($A33,'SOC Summary'!$A$3:$A$774,0))</f>
        <v>High</v>
      </c>
      <c r="X33" s="26" t="n">
        <f aca="false">_xlfn.RANK.AVG(D33,$D$5:$D$112,1)</f>
        <v>81</v>
      </c>
      <c r="Y33" s="26" t="n">
        <f aca="false">IF(L33="","",_xlfn.RANK.AVG(L33,$L$5:$L$112,1))</f>
        <v>28</v>
      </c>
    </row>
    <row r="34" customFormat="false" ht="15" hidden="false" customHeight="true" outlineLevel="0" collapsed="false">
      <c r="A34" s="0" t="s">
        <v>436</v>
      </c>
      <c r="B34" s="0" t="str">
        <f aca="false">IFERROR(INDEX('BLS OEWS May2025'!$B$3:$B$1396,MATCH($A34,'BLS OEWS May2025'!$A$3:$A$1396,0)),"")</f>
        <v>Computer Occupations, All Other</v>
      </c>
      <c r="C34" s="0" t="str">
        <f aca="false">INDEX('SOC Summary'!$D$3:$D$774,MATCH($A34,'SOC Summary'!$A$3:$A$774,0))</f>
        <v>Computer and math</v>
      </c>
      <c r="D34" s="27" t="n">
        <f aca="false">INDEX('SOC Summary'!$H$3:$H$774,MATCH($A34,'SOC Summary'!$A$3:$A$774,0))</f>
        <v>0.566666666666667</v>
      </c>
      <c r="E34" s="24" t="n">
        <v>416320</v>
      </c>
      <c r="F34" s="24" t="n">
        <v>437170</v>
      </c>
      <c r="G34" s="24" t="n">
        <v>439380</v>
      </c>
      <c r="H34" s="24" t="n">
        <f aca="false">INDEX('SOC Summary'!$K$3:$K$774,MATCH($A34,'SOC Summary'!$A$3:$A$774,0))</f>
        <v>435370</v>
      </c>
      <c r="I34" s="24" t="n">
        <f aca="false">IF(ISNUMBER(E34),H34-E34,"")</f>
        <v>19050</v>
      </c>
      <c r="J34" s="31" t="n">
        <f aca="false">IF(AND(ISNUMBER(E34),E34&gt;0),(H34-E34)/E34,"")</f>
        <v>0.0457580707148347</v>
      </c>
      <c r="K34" s="24" t="n">
        <f aca="false">IF(ISNUMBER(G34),H34-G34,"")</f>
        <v>-4010</v>
      </c>
      <c r="L34" s="31" t="n">
        <f aca="false">IF(AND(ISNUMBER(G34),G34&gt;0),(H34-G34)/G34,"")</f>
        <v>-0.0091264964267832</v>
      </c>
      <c r="M34" s="0" t="str">
        <f aca="false">INDEX('SOC Summary'!$L$3:$L$774,MATCH($A34,'SOC Summary'!$A$3:$A$774,0))</f>
        <v>High</v>
      </c>
      <c r="X34" s="26" t="n">
        <f aca="false">_xlfn.RANK.AVG(D34,$D$5:$D$112,1)</f>
        <v>79</v>
      </c>
      <c r="Y34" s="26" t="n">
        <f aca="false">IF(L34="","",_xlfn.RANK.AVG(L34,$L$5:$L$112,1))</f>
        <v>36</v>
      </c>
    </row>
    <row r="35" customFormat="false" ht="15" hidden="false" customHeight="true" outlineLevel="0" collapsed="false">
      <c r="A35" s="0" t="s">
        <v>1696</v>
      </c>
      <c r="B35" s="0" t="str">
        <f aca="false">IFERROR(INDEX('BLS OEWS May2025'!$B$3:$B$1396,MATCH($A35,'BLS OEWS May2025'!$A$3:$A$1396,0)),"")</f>
        <v>First-Line Supervisors of Office and Administrative Support Workers</v>
      </c>
      <c r="C35" s="0" t="str">
        <f aca="false">INDEX('SOC Summary'!$D$3:$D$774,MATCH($A35,'SOC Summary'!$A$3:$A$774,0))</f>
        <v>Office support</v>
      </c>
      <c r="D35" s="27" t="n">
        <f aca="false">INDEX('SOC Summary'!$H$3:$H$774,MATCH($A35,'SOC Summary'!$A$3:$A$774,0))</f>
        <v>0.55</v>
      </c>
      <c r="E35" s="24" t="n">
        <v>1495440</v>
      </c>
      <c r="F35" s="24" t="n">
        <v>1504570</v>
      </c>
      <c r="G35" s="24" t="n">
        <v>1495580</v>
      </c>
      <c r="H35" s="24" t="n">
        <f aca="false">INDEX('SOC Summary'!$K$3:$K$774,MATCH($A35,'SOC Summary'!$A$3:$A$774,0))</f>
        <v>1436680</v>
      </c>
      <c r="I35" s="24" t="n">
        <f aca="false">IF(ISNUMBER(E35),H35-E35,"")</f>
        <v>-58760</v>
      </c>
      <c r="J35" s="31" t="n">
        <f aca="false">IF(AND(ISNUMBER(E35),E35&gt;0),(H35-E35)/E35,"")</f>
        <v>-0.0392927833948537</v>
      </c>
      <c r="K35" s="24" t="n">
        <f aca="false">IF(ISNUMBER(G35),H35-G35,"")</f>
        <v>-58900</v>
      </c>
      <c r="L35" s="31" t="n">
        <f aca="false">IF(AND(ISNUMBER(G35),G35&gt;0),(H35-G35)/G35,"")</f>
        <v>-0.0393827143984274</v>
      </c>
      <c r="M35" s="0" t="str">
        <f aca="false">INDEX('SOC Summary'!$L$3:$L$774,MATCH($A35,'SOC Summary'!$A$3:$A$774,0))</f>
        <v>High</v>
      </c>
      <c r="X35" s="26" t="n">
        <f aca="false">_xlfn.RANK.AVG(D35,$D$5:$D$112,1)</f>
        <v>77</v>
      </c>
      <c r="Y35" s="26" t="n">
        <f aca="false">IF(L35="","",_xlfn.RANK.AVG(L35,$L$5:$L$112,1))</f>
        <v>15</v>
      </c>
    </row>
    <row r="36" customFormat="false" ht="15" hidden="false" customHeight="true" outlineLevel="0" collapsed="false">
      <c r="A36" s="0" t="s">
        <v>399</v>
      </c>
      <c r="B36" s="0" t="str">
        <f aca="false">IFERROR(INDEX('BLS OEWS May2025'!$B$3:$B$1396,MATCH($A36,'BLS OEWS May2025'!$A$3:$A$1396,0)),"")</f>
        <v>Computer Systems Analysts</v>
      </c>
      <c r="C36" s="0" t="str">
        <f aca="false">INDEX('SOC Summary'!$D$3:$D$774,MATCH($A36,'SOC Summary'!$A$3:$A$774,0))</f>
        <v>Computer and math</v>
      </c>
      <c r="D36" s="27" t="n">
        <f aca="false">INDEX('SOC Summary'!$H$3:$H$774,MATCH($A36,'SOC Summary'!$A$3:$A$774,0))</f>
        <v>0.55</v>
      </c>
      <c r="E36" s="24" t="n">
        <v>505210</v>
      </c>
      <c r="F36" s="24" t="n">
        <v>498810</v>
      </c>
      <c r="G36" s="24" t="n">
        <v>497800</v>
      </c>
      <c r="H36" s="24" t="n">
        <f aca="false">INDEX('SOC Summary'!$K$3:$K$774,MATCH($A36,'SOC Summary'!$A$3:$A$774,0))</f>
        <v>519530</v>
      </c>
      <c r="I36" s="24" t="n">
        <f aca="false">IF(ISNUMBER(E36),H36-E36,"")</f>
        <v>14320</v>
      </c>
      <c r="J36" s="31" t="n">
        <f aca="false">IF(AND(ISNUMBER(E36),E36&gt;0),(H36-E36)/E36,"")</f>
        <v>0.0283446487599216</v>
      </c>
      <c r="K36" s="24" t="n">
        <f aca="false">IF(ISNUMBER(G36),H36-G36,"")</f>
        <v>21730</v>
      </c>
      <c r="L36" s="31" t="n">
        <f aca="false">IF(AND(ISNUMBER(G36),G36&gt;0),(H36-G36)/G36,"")</f>
        <v>0.0436520691040579</v>
      </c>
      <c r="M36" s="0" t="str">
        <f aca="false">INDEX('SOC Summary'!$L$3:$L$774,MATCH($A36,'SOC Summary'!$A$3:$A$774,0))</f>
        <v>High</v>
      </c>
      <c r="X36" s="26" t="n">
        <f aca="false">_xlfn.RANK.AVG(D36,$D$5:$D$112,1)</f>
        <v>77</v>
      </c>
      <c r="Y36" s="26" t="n">
        <f aca="false">IF(L36="","",_xlfn.RANK.AVG(L36,$L$5:$L$112,1))</f>
        <v>73</v>
      </c>
    </row>
    <row r="37" customFormat="false" ht="15" hidden="false" customHeight="true" outlineLevel="0" collapsed="false">
      <c r="A37" s="0" t="s">
        <v>432</v>
      </c>
      <c r="B37" s="0" t="str">
        <f aca="false">IFERROR(INDEX('BLS OEWS May2025'!$B$3:$B$1396,MATCH($A37,'BLS OEWS May2025'!$A$3:$A$1396,0)),"")</f>
        <v>Web and Digital Interface Designers</v>
      </c>
      <c r="C37" s="0" t="str">
        <f aca="false">INDEX('SOC Summary'!$D$3:$D$774,MATCH($A37,'SOC Summary'!$A$3:$A$774,0))</f>
        <v>Computer and math</v>
      </c>
      <c r="D37" s="27" t="n">
        <f aca="false">INDEX('SOC Summary'!$H$3:$H$774,MATCH($A37,'SOC Summary'!$A$3:$A$774,0))</f>
        <v>0.55</v>
      </c>
      <c r="E37" s="24" t="n">
        <v>97350</v>
      </c>
      <c r="F37" s="24" t="n">
        <v>111060</v>
      </c>
      <c r="G37" s="24" t="n">
        <v>111400</v>
      </c>
      <c r="H37" s="24" t="n">
        <f aca="false">INDEX('SOC Summary'!$K$3:$K$774,MATCH($A37,'SOC Summary'!$A$3:$A$774,0))</f>
        <v>113330</v>
      </c>
      <c r="I37" s="24" t="n">
        <f aca="false">IF(ISNUMBER(E37),H37-E37,"")</f>
        <v>15980</v>
      </c>
      <c r="J37" s="31" t="n">
        <f aca="false">IF(AND(ISNUMBER(E37),E37&gt;0),(H37-E37)/E37,"")</f>
        <v>0.164149974319466</v>
      </c>
      <c r="K37" s="24" t="n">
        <f aca="false">IF(ISNUMBER(G37),H37-G37,"")</f>
        <v>1930</v>
      </c>
      <c r="L37" s="31" t="n">
        <f aca="false">IF(AND(ISNUMBER(G37),G37&gt;0),(H37-G37)/G37,"")</f>
        <v>0.0173249551166966</v>
      </c>
      <c r="M37" s="0" t="str">
        <f aca="false">INDEX('SOC Summary'!$L$3:$L$774,MATCH($A37,'SOC Summary'!$A$3:$A$774,0))</f>
        <v>High</v>
      </c>
      <c r="X37" s="26" t="n">
        <f aca="false">_xlfn.RANK.AVG(D37,$D$5:$D$112,1)</f>
        <v>77</v>
      </c>
      <c r="Y37" s="26" t="n">
        <f aca="false">IF(L37="","",_xlfn.RANK.AVG(L37,$L$5:$L$112,1))</f>
        <v>55</v>
      </c>
    </row>
    <row r="38" customFormat="false" ht="15" hidden="false" customHeight="true" outlineLevel="0" collapsed="false">
      <c r="A38" s="0" t="s">
        <v>346</v>
      </c>
      <c r="B38" s="0" t="str">
        <f aca="false">IFERROR(INDEX('BLS OEWS May2025'!$B$3:$B$1396,MATCH($A38,'BLS OEWS May2025'!$A$3:$A$1396,0)),"")</f>
        <v>Market Research Analysts and Marketing Specialists</v>
      </c>
      <c r="C38" s="0" t="str">
        <f aca="false">INDEX('SOC Summary'!$D$3:$D$774,MATCH($A38,'SOC Summary'!$A$3:$A$774,0))</f>
        <v>Business and finance</v>
      </c>
      <c r="D38" s="27" t="n">
        <f aca="false">INDEX('SOC Summary'!$H$3:$H$774,MATCH($A38,'SOC Summary'!$A$3:$A$774,0))</f>
        <v>0.54</v>
      </c>
      <c r="E38" s="24" t="n">
        <v>798620</v>
      </c>
      <c r="F38" s="24" t="n">
        <v>846370</v>
      </c>
      <c r="G38" s="24" t="n">
        <v>861140</v>
      </c>
      <c r="H38" s="24" t="n">
        <f aca="false">INDEX('SOC Summary'!$K$3:$K$774,MATCH($A38,'SOC Summary'!$A$3:$A$774,0))</f>
        <v>899580</v>
      </c>
      <c r="I38" s="24" t="n">
        <f aca="false">IF(ISNUMBER(E38),H38-E38,"")</f>
        <v>100960</v>
      </c>
      <c r="J38" s="31" t="n">
        <f aca="false">IF(AND(ISNUMBER(E38),E38&gt;0),(H38-E38)/E38,"")</f>
        <v>0.126418071172773</v>
      </c>
      <c r="K38" s="24" t="n">
        <f aca="false">IF(ISNUMBER(G38),H38-G38,"")</f>
        <v>38440</v>
      </c>
      <c r="L38" s="31" t="n">
        <f aca="false">IF(AND(ISNUMBER(G38),G38&gt;0),(H38-G38)/G38,"")</f>
        <v>0.0446385024502404</v>
      </c>
      <c r="M38" s="0" t="str">
        <f aca="false">INDEX('SOC Summary'!$L$3:$L$774,MATCH($A38,'SOC Summary'!$A$3:$A$774,0))</f>
        <v>High</v>
      </c>
      <c r="X38" s="26" t="n">
        <f aca="false">_xlfn.RANK.AVG(D38,$D$5:$D$112,1)</f>
        <v>74</v>
      </c>
      <c r="Y38" s="26" t="n">
        <f aca="false">IF(L38="","",_xlfn.RANK.AVG(L38,$L$5:$L$112,1))</f>
        <v>75</v>
      </c>
    </row>
    <row r="39" customFormat="false" ht="15" hidden="false" customHeight="true" outlineLevel="0" collapsed="false">
      <c r="A39" s="0" t="s">
        <v>368</v>
      </c>
      <c r="B39" s="0" t="str">
        <f aca="false">IFERROR(INDEX('BLS OEWS May2025'!$B$3:$B$1396,MATCH($A39,'BLS OEWS May2025'!$A$3:$A$1396,0)),"")</f>
        <v>Personal Financial Advisors</v>
      </c>
      <c r="C39" s="0" t="str">
        <f aca="false">INDEX('SOC Summary'!$D$3:$D$774,MATCH($A39,'SOC Summary'!$A$3:$A$774,0))</f>
        <v>Business and finance</v>
      </c>
      <c r="D39" s="27" t="n">
        <f aca="false">INDEX('SOC Summary'!$H$3:$H$774,MATCH($A39,'SOC Summary'!$A$3:$A$774,0))</f>
        <v>0.54</v>
      </c>
      <c r="E39" s="24" t="n">
        <v>283060</v>
      </c>
      <c r="F39" s="24" t="n">
        <v>272190</v>
      </c>
      <c r="G39" s="24" t="n">
        <v>270480</v>
      </c>
      <c r="H39" s="24" t="n">
        <f aca="false">INDEX('SOC Summary'!$K$3:$K$774,MATCH($A39,'SOC Summary'!$A$3:$A$774,0))</f>
        <v>266800</v>
      </c>
      <c r="I39" s="24" t="n">
        <f aca="false">IF(ISNUMBER(E39),H39-E39,"")</f>
        <v>-16260</v>
      </c>
      <c r="J39" s="31" t="n">
        <f aca="false">IF(AND(ISNUMBER(E39),E39&gt;0),(H39-E39)/E39,"")</f>
        <v>-0.0574436515226454</v>
      </c>
      <c r="K39" s="24" t="n">
        <f aca="false">IF(ISNUMBER(G39),H39-G39,"")</f>
        <v>-3680</v>
      </c>
      <c r="L39" s="31" t="n">
        <f aca="false">IF(AND(ISNUMBER(G39),G39&gt;0),(H39-G39)/G39,"")</f>
        <v>-0.0136054421768707</v>
      </c>
      <c r="M39" s="0" t="str">
        <f aca="false">INDEX('SOC Summary'!$L$3:$L$774,MATCH($A39,'SOC Summary'!$A$3:$A$774,0))</f>
        <v>High</v>
      </c>
      <c r="X39" s="26" t="n">
        <f aca="false">_xlfn.RANK.AVG(D39,$D$5:$D$112,1)</f>
        <v>74</v>
      </c>
      <c r="Y39" s="26" t="n">
        <f aca="false">IF(L39="","",_xlfn.RANK.AVG(L39,$L$5:$L$112,1))</f>
        <v>33</v>
      </c>
    </row>
    <row r="40" customFormat="false" ht="15" hidden="false" customHeight="true" outlineLevel="0" collapsed="false">
      <c r="A40" s="0" t="s">
        <v>334</v>
      </c>
      <c r="B40" s="0" t="str">
        <f aca="false">IFERROR(INDEX('BLS OEWS May2025'!$B$3:$B$1396,MATCH($A40,'BLS OEWS May2025'!$A$3:$A$1396,0)),"")</f>
        <v>Meeting, Convention, and Event Planners</v>
      </c>
      <c r="C40" s="0" t="str">
        <f aca="false">INDEX('SOC Summary'!$D$3:$D$774,MATCH($A40,'SOC Summary'!$A$3:$A$774,0))</f>
        <v>Business and finance</v>
      </c>
      <c r="D40" s="27" t="n">
        <f aca="false">INDEX('SOC Summary'!$H$3:$H$774,MATCH($A40,'SOC Summary'!$A$3:$A$774,0))</f>
        <v>0.54</v>
      </c>
      <c r="E40" s="24" t="n">
        <v>112070</v>
      </c>
      <c r="F40" s="24" t="n">
        <v>122130</v>
      </c>
      <c r="G40" s="24" t="n">
        <v>134670</v>
      </c>
      <c r="H40" s="24" t="n">
        <f aca="false">INDEX('SOC Summary'!$K$3:$K$774,MATCH($A40,'SOC Summary'!$A$3:$A$774,0))</f>
        <v>142860</v>
      </c>
      <c r="I40" s="24" t="n">
        <f aca="false">IF(ISNUMBER(E40),H40-E40,"")</f>
        <v>30790</v>
      </c>
      <c r="J40" s="31" t="n">
        <f aca="false">IF(AND(ISNUMBER(E40),E40&gt;0),(H40-E40)/E40,"")</f>
        <v>0.274739002409209</v>
      </c>
      <c r="K40" s="24" t="n">
        <f aca="false">IF(ISNUMBER(G40),H40-G40,"")</f>
        <v>8190</v>
      </c>
      <c r="L40" s="31" t="n">
        <f aca="false">IF(AND(ISNUMBER(G40),G40&gt;0),(H40-G40)/G40,"")</f>
        <v>0.0608153263533081</v>
      </c>
      <c r="M40" s="0" t="str">
        <f aca="false">INDEX('SOC Summary'!$L$3:$L$774,MATCH($A40,'SOC Summary'!$A$3:$A$774,0))</f>
        <v>High</v>
      </c>
      <c r="X40" s="26" t="n">
        <f aca="false">_xlfn.RANK.AVG(D40,$D$5:$D$112,1)</f>
        <v>74</v>
      </c>
      <c r="Y40" s="26" t="n">
        <f aca="false">IF(L40="","",_xlfn.RANK.AVG(L40,$L$5:$L$112,1))</f>
        <v>88</v>
      </c>
    </row>
    <row r="41" customFormat="false" ht="15" hidden="false" customHeight="true" outlineLevel="0" collapsed="false">
      <c r="A41" s="0" t="s">
        <v>1829</v>
      </c>
      <c r="B41" s="0" t="str">
        <f aca="false">IFERROR(INDEX('BLS OEWS May2025'!$B$3:$B$1396,MATCH($A41,'BLS OEWS May2025'!$A$3:$A$1396,0)),"")</f>
        <v>Legal Secretaries and Administrative Assistants</v>
      </c>
      <c r="C41" s="0" t="str">
        <f aca="false">INDEX('SOC Summary'!$D$3:$D$774,MATCH($A41,'SOC Summary'!$A$3:$A$774,0))</f>
        <v>Office support</v>
      </c>
      <c r="D41" s="27" t="n">
        <f aca="false">INDEX('SOC Summary'!$H$3:$H$774,MATCH($A41,'SOC Summary'!$A$3:$A$774,0))</f>
        <v>0.53</v>
      </c>
      <c r="E41" s="24" t="n">
        <v>159940</v>
      </c>
      <c r="F41" s="24" t="n">
        <v>152790</v>
      </c>
      <c r="G41" s="24" t="n">
        <v>154540</v>
      </c>
      <c r="H41" s="24" t="n">
        <f aca="false">INDEX('SOC Summary'!$K$3:$K$774,MATCH($A41,'SOC Summary'!$A$3:$A$774,0))</f>
        <v>156280</v>
      </c>
      <c r="I41" s="24" t="n">
        <f aca="false">IF(ISNUMBER(E41),H41-E41,"")</f>
        <v>-3660</v>
      </c>
      <c r="J41" s="31" t="n">
        <f aca="false">IF(AND(ISNUMBER(E41),E41&gt;0),(H41-E41)/E41,"")</f>
        <v>-0.0228835813430036</v>
      </c>
      <c r="K41" s="24" t="n">
        <f aca="false">IF(ISNUMBER(G41),H41-G41,"")</f>
        <v>1740</v>
      </c>
      <c r="L41" s="31" t="n">
        <f aca="false">IF(AND(ISNUMBER(G41),G41&gt;0),(H41-G41)/G41,"")</f>
        <v>0.0112592209136793</v>
      </c>
      <c r="M41" s="0" t="str">
        <f aca="false">INDEX('SOC Summary'!$L$3:$L$774,MATCH($A41,'SOC Summary'!$A$3:$A$774,0))</f>
        <v>High</v>
      </c>
      <c r="X41" s="26" t="n">
        <f aca="false">_xlfn.RANK.AVG(D41,$D$5:$D$112,1)</f>
        <v>71.5</v>
      </c>
      <c r="Y41" s="26" t="n">
        <f aca="false">IF(L41="","",_xlfn.RANK.AVG(L41,$L$5:$L$112,1))</f>
        <v>50</v>
      </c>
    </row>
    <row r="42" customFormat="false" ht="15" hidden="false" customHeight="true" outlineLevel="0" collapsed="false">
      <c r="A42" s="0" t="s">
        <v>956</v>
      </c>
      <c r="B42" s="0" t="str">
        <f aca="false">IFERROR(INDEX('BLS OEWS May2025'!$B$3:$B$1396,MATCH($A42,'BLS OEWS May2025'!$A$3:$A$1396,0)),"")</f>
        <v>Librarians and Media Collections Specialists</v>
      </c>
      <c r="C42" s="0" t="str">
        <f aca="false">INDEX('SOC Summary'!$D$3:$D$774,MATCH($A42,'SOC Summary'!$A$3:$A$774,0))</f>
        <v>Educational instruction</v>
      </c>
      <c r="D42" s="27" t="n">
        <f aca="false">INDEX('SOC Summary'!$H$3:$H$774,MATCH($A42,'SOC Summary'!$A$3:$A$774,0))</f>
        <v>0.53</v>
      </c>
      <c r="E42" s="24" t="n">
        <v>131680</v>
      </c>
      <c r="F42" s="24" t="n">
        <v>133760</v>
      </c>
      <c r="G42" s="24" t="n">
        <v>131830</v>
      </c>
      <c r="H42" s="24" t="n">
        <f aca="false">INDEX('SOC Summary'!$K$3:$K$774,MATCH($A42,'SOC Summary'!$A$3:$A$774,0))</f>
        <v>133790</v>
      </c>
      <c r="I42" s="24" t="n">
        <f aca="false">IF(ISNUMBER(E42),H42-E42,"")</f>
        <v>2110</v>
      </c>
      <c r="J42" s="31" t="n">
        <f aca="false">IF(AND(ISNUMBER(E42),E42&gt;0),(H42-E42)/E42,"")</f>
        <v>0.0160236938031592</v>
      </c>
      <c r="K42" s="24" t="n">
        <f aca="false">IF(ISNUMBER(G42),H42-G42,"")</f>
        <v>1960</v>
      </c>
      <c r="L42" s="31" t="n">
        <f aca="false">IF(AND(ISNUMBER(G42),G42&gt;0),(H42-G42)/G42,"")</f>
        <v>0.0148676325570811</v>
      </c>
      <c r="M42" s="0" t="str">
        <f aca="false">INDEX('SOC Summary'!$L$3:$L$774,MATCH($A42,'SOC Summary'!$A$3:$A$774,0))</f>
        <v>High</v>
      </c>
      <c r="X42" s="26" t="n">
        <f aca="false">_xlfn.RANK.AVG(D42,$D$5:$D$112,1)</f>
        <v>71.5</v>
      </c>
      <c r="Y42" s="26" t="n">
        <f aca="false">IF(L42="","",_xlfn.RANK.AVG(L42,$L$5:$L$112,1))</f>
        <v>53</v>
      </c>
    </row>
    <row r="43" customFormat="false" ht="15" hidden="false" customHeight="true" outlineLevel="0" collapsed="false">
      <c r="A43" s="0" t="s">
        <v>292</v>
      </c>
      <c r="B43" s="0" t="str">
        <f aca="false">IFERROR(INDEX('BLS OEWS May2025'!$B$3:$B$1396,MATCH($A43,'BLS OEWS May2025'!$A$3:$A$1396,0)),"")</f>
        <v>Managers, All Other</v>
      </c>
      <c r="C43" s="0" t="str">
        <f aca="false">INDEX('SOC Summary'!$D$3:$D$774,MATCH($A43,'SOC Summary'!$A$3:$A$774,0))</f>
        <v>Management</v>
      </c>
      <c r="D43" s="27" t="n">
        <f aca="false">INDEX('SOC Summary'!$H$3:$H$774,MATCH($A43,'SOC Summary'!$A$3:$A$774,0))</f>
        <v>0.528333333333333</v>
      </c>
      <c r="E43" s="24" t="n">
        <v>543290</v>
      </c>
      <c r="F43" s="24" t="n">
        <v>589750</v>
      </c>
      <c r="G43" s="24" t="n">
        <v>630980</v>
      </c>
      <c r="H43" s="24" t="n">
        <f aca="false">INDEX('SOC Summary'!$K$3:$K$774,MATCH($A43,'SOC Summary'!$A$3:$A$774,0))</f>
        <v>622190</v>
      </c>
      <c r="I43" s="24" t="n">
        <f aca="false">IF(ISNUMBER(E43),H43-E43,"")</f>
        <v>78900</v>
      </c>
      <c r="J43" s="31" t="n">
        <f aca="false">IF(AND(ISNUMBER(E43),E43&gt;0),(H43-E43)/E43,"")</f>
        <v>0.145226306392534</v>
      </c>
      <c r="K43" s="24" t="n">
        <f aca="false">IF(ISNUMBER(G43),H43-G43,"")</f>
        <v>-8790</v>
      </c>
      <c r="L43" s="31" t="n">
        <f aca="false">IF(AND(ISNUMBER(G43),G43&gt;0),(H43-G43)/G43,"")</f>
        <v>-0.0139307109575581</v>
      </c>
      <c r="M43" s="0" t="str">
        <f aca="false">INDEX('SOC Summary'!$L$3:$L$774,MATCH($A43,'SOC Summary'!$A$3:$A$774,0))</f>
        <v>High</v>
      </c>
      <c r="X43" s="26" t="n">
        <f aca="false">_xlfn.RANK.AVG(D43,$D$5:$D$112,1)</f>
        <v>70</v>
      </c>
      <c r="Y43" s="26" t="n">
        <f aca="false">IF(L43="","",_xlfn.RANK.AVG(L43,$L$5:$L$112,1))</f>
        <v>32</v>
      </c>
    </row>
    <row r="44" customFormat="false" ht="15" hidden="false" customHeight="true" outlineLevel="0" collapsed="false">
      <c r="A44" s="0" t="s">
        <v>325</v>
      </c>
      <c r="B44" s="0" t="str">
        <f aca="false">IFERROR(INDEX('BLS OEWS May2025'!$B$3:$B$1396,MATCH($A44,'BLS OEWS May2025'!$A$3:$A$1396,0)),"")</f>
        <v>Logisticians</v>
      </c>
      <c r="C44" s="0" t="str">
        <f aca="false">INDEX('SOC Summary'!$D$3:$D$774,MATCH($A44,'SOC Summary'!$A$3:$A$774,0))</f>
        <v>Business and finance</v>
      </c>
      <c r="D44" s="27" t="n">
        <f aca="false">INDEX('SOC Summary'!$H$3:$H$774,MATCH($A44,'SOC Summary'!$A$3:$A$774,0))</f>
        <v>0.526666666666667</v>
      </c>
      <c r="E44" s="24" t="n">
        <v>202970</v>
      </c>
      <c r="F44" s="24" t="n">
        <v>228470</v>
      </c>
      <c r="G44" s="24" t="n">
        <v>235640</v>
      </c>
      <c r="H44" s="24" t="n">
        <f aca="false">INDEX('SOC Summary'!$K$3:$K$774,MATCH($A44,'SOC Summary'!$A$3:$A$774,0))</f>
        <v>251040</v>
      </c>
      <c r="I44" s="24" t="n">
        <f aca="false">IF(ISNUMBER(E44),H44-E44,"")</f>
        <v>48070</v>
      </c>
      <c r="J44" s="31" t="n">
        <f aca="false">IF(AND(ISNUMBER(E44),E44&gt;0),(H44-E44)/E44,"")</f>
        <v>0.236833029511751</v>
      </c>
      <c r="K44" s="24" t="n">
        <f aca="false">IF(ISNUMBER(G44),H44-G44,"")</f>
        <v>15400</v>
      </c>
      <c r="L44" s="31" t="n">
        <f aca="false">IF(AND(ISNUMBER(G44),G44&gt;0),(H44-G44)/G44,"")</f>
        <v>0.0653539297233067</v>
      </c>
      <c r="M44" s="0" t="str">
        <f aca="false">INDEX('SOC Summary'!$L$3:$L$774,MATCH($A44,'SOC Summary'!$A$3:$A$774,0))</f>
        <v>High</v>
      </c>
      <c r="X44" s="26" t="n">
        <f aca="false">_xlfn.RANK.AVG(D44,$D$5:$D$112,1)</f>
        <v>69</v>
      </c>
      <c r="Y44" s="26" t="n">
        <f aca="false">IF(L44="","",_xlfn.RANK.AVG(L44,$L$5:$L$112,1))</f>
        <v>92</v>
      </c>
    </row>
    <row r="45" customFormat="false" ht="15" hidden="false" customHeight="true" outlineLevel="0" collapsed="false">
      <c r="A45" s="0" t="s">
        <v>448</v>
      </c>
      <c r="B45" s="0" t="str">
        <f aca="false">IFERROR(INDEX('BLS OEWS May2025'!$B$3:$B$1396,MATCH($A45,'BLS OEWS May2025'!$A$3:$A$1396,0)),"")</f>
        <v>Operations Research Analysts</v>
      </c>
      <c r="C45" s="0" t="str">
        <f aca="false">INDEX('SOC Summary'!$D$3:$D$774,MATCH($A45,'SOC Summary'!$A$3:$A$774,0))</f>
        <v>Computer and math</v>
      </c>
      <c r="D45" s="27" t="n">
        <f aca="false">INDEX('SOC Summary'!$H$3:$H$774,MATCH($A45,'SOC Summary'!$A$3:$A$774,0))</f>
        <v>0.52</v>
      </c>
      <c r="E45" s="24" t="n">
        <v>105080</v>
      </c>
      <c r="F45" s="24" t="n">
        <v>117880</v>
      </c>
      <c r="G45" s="24" t="n">
        <v>107760</v>
      </c>
      <c r="H45" s="24" t="n">
        <f aca="false">INDEX('SOC Summary'!$K$3:$K$774,MATCH($A45,'SOC Summary'!$A$3:$A$774,0))</f>
        <v>108510</v>
      </c>
      <c r="I45" s="24" t="n">
        <f aca="false">IF(ISNUMBER(E45),H45-E45,"")</f>
        <v>3430</v>
      </c>
      <c r="J45" s="31" t="n">
        <f aca="false">IF(AND(ISNUMBER(E45),E45&gt;0),(H45-E45)/E45,"")</f>
        <v>0.0326417967263038</v>
      </c>
      <c r="K45" s="24" t="n">
        <f aca="false">IF(ISNUMBER(G45),H45-G45,"")</f>
        <v>750</v>
      </c>
      <c r="L45" s="31" t="n">
        <f aca="false">IF(AND(ISNUMBER(G45),G45&gt;0),(H45-G45)/G45,"")</f>
        <v>0.00695991091314031</v>
      </c>
      <c r="M45" s="0" t="str">
        <f aca="false">INDEX('SOC Summary'!$L$3:$L$774,MATCH($A45,'SOC Summary'!$A$3:$A$774,0))</f>
        <v>High</v>
      </c>
      <c r="X45" s="26" t="n">
        <f aca="false">_xlfn.RANK.AVG(D45,$D$5:$D$112,1)</f>
        <v>68</v>
      </c>
      <c r="Y45" s="26" t="n">
        <f aca="false">IF(L45="","",_xlfn.RANK.AVG(L45,$L$5:$L$112,1))</f>
        <v>46</v>
      </c>
    </row>
    <row r="46" customFormat="false" ht="15" hidden="false" customHeight="true" outlineLevel="0" collapsed="false">
      <c r="A46" s="0" t="s">
        <v>271</v>
      </c>
      <c r="B46" s="0" t="str">
        <f aca="false">IFERROR(INDEX('BLS OEWS May2025'!$B$3:$B$1396,MATCH($A46,'BLS OEWS May2025'!$A$3:$A$1396,0)),"")</f>
        <v>Natural Sciences Managers</v>
      </c>
      <c r="C46" s="0" t="str">
        <f aca="false">INDEX('SOC Summary'!$D$3:$D$774,MATCH($A46,'SOC Summary'!$A$3:$A$774,0))</f>
        <v>Management</v>
      </c>
      <c r="D46" s="27" t="n">
        <f aca="false">INDEX('SOC Summary'!$H$3:$H$774,MATCH($A46,'SOC Summary'!$A$3:$A$774,0))</f>
        <v>0.516666666666667</v>
      </c>
      <c r="E46" s="24" t="n">
        <v>82570</v>
      </c>
      <c r="F46" s="24" t="n">
        <v>96520</v>
      </c>
      <c r="G46" s="24" t="n">
        <v>100870</v>
      </c>
      <c r="H46" s="24" t="n">
        <f aca="false">INDEX('SOC Summary'!$K$3:$K$774,MATCH($A46,'SOC Summary'!$A$3:$A$774,0))</f>
        <v>108690</v>
      </c>
      <c r="I46" s="24" t="n">
        <f aca="false">IF(ISNUMBER(E46),H46-E46,"")</f>
        <v>26120</v>
      </c>
      <c r="J46" s="31" t="n">
        <f aca="false">IF(AND(ISNUMBER(E46),E46&gt;0),(H46-E46)/E46,"")</f>
        <v>0.316337652900569</v>
      </c>
      <c r="K46" s="24" t="n">
        <f aca="false">IF(ISNUMBER(G46),H46-G46,"")</f>
        <v>7820</v>
      </c>
      <c r="L46" s="31" t="n">
        <f aca="false">IF(AND(ISNUMBER(G46),G46&gt;0),(H46-G46)/G46,"")</f>
        <v>0.0775255279072073</v>
      </c>
      <c r="M46" s="0" t="str">
        <f aca="false">INDEX('SOC Summary'!$L$3:$L$774,MATCH($A46,'SOC Summary'!$A$3:$A$774,0))</f>
        <v>High</v>
      </c>
      <c r="X46" s="26" t="n">
        <f aca="false">_xlfn.RANK.AVG(D46,$D$5:$D$112,1)</f>
        <v>67</v>
      </c>
      <c r="Y46" s="26" t="n">
        <f aca="false">IF(L46="","",_xlfn.RANK.AVG(L46,$L$5:$L$112,1))</f>
        <v>98</v>
      </c>
    </row>
    <row r="47" customFormat="false" ht="15" hidden="false" customHeight="true" outlineLevel="0" collapsed="false">
      <c r="A47" s="0" t="s">
        <v>355</v>
      </c>
      <c r="B47" s="0" t="str">
        <f aca="false">IFERROR(INDEX('BLS OEWS May2025'!$B$3:$B$1396,MATCH($A47,'BLS OEWS May2025'!$A$3:$A$1396,0)),"")</f>
        <v>Accountants and Auditors</v>
      </c>
      <c r="C47" s="0" t="str">
        <f aca="false">INDEX('SOC Summary'!$D$3:$D$774,MATCH($A47,'SOC Summary'!$A$3:$A$774,0))</f>
        <v>Business and finance</v>
      </c>
      <c r="D47" s="27" t="n">
        <f aca="false">INDEX('SOC Summary'!$H$3:$H$774,MATCH($A47,'SOC Summary'!$A$3:$A$774,0))</f>
        <v>0.51</v>
      </c>
      <c r="E47" s="24" t="n">
        <v>1402420</v>
      </c>
      <c r="F47" s="24" t="n">
        <v>1435770</v>
      </c>
      <c r="G47" s="24" t="n">
        <v>1448290</v>
      </c>
      <c r="H47" s="24" t="n">
        <f aca="false">INDEX('SOC Summary'!$K$3:$K$774,MATCH($A47,'SOC Summary'!$A$3:$A$774,0))</f>
        <v>1449500</v>
      </c>
      <c r="I47" s="24" t="n">
        <f aca="false">IF(ISNUMBER(E47),H47-E47,"")</f>
        <v>47080</v>
      </c>
      <c r="J47" s="31" t="n">
        <f aca="false">IF(AND(ISNUMBER(E47),E47&gt;0),(H47-E47)/E47,"")</f>
        <v>0.0335705423482266</v>
      </c>
      <c r="K47" s="24" t="n">
        <f aca="false">IF(ISNUMBER(G47),H47-G47,"")</f>
        <v>1210</v>
      </c>
      <c r="L47" s="31" t="n">
        <f aca="false">IF(AND(ISNUMBER(G47),G47&gt;0),(H47-G47)/G47,"")</f>
        <v>0.000835468034716804</v>
      </c>
      <c r="M47" s="0" t="str">
        <f aca="false">INDEX('SOC Summary'!$L$3:$L$774,MATCH($A47,'SOC Summary'!$A$3:$A$774,0))</f>
        <v>High</v>
      </c>
      <c r="X47" s="26" t="n">
        <f aca="false">_xlfn.RANK.AVG(D47,$D$5:$D$112,1)</f>
        <v>66</v>
      </c>
      <c r="Y47" s="26" t="n">
        <f aca="false">IF(L47="","",_xlfn.RANK.AVG(L47,$L$5:$L$112,1))</f>
        <v>43</v>
      </c>
    </row>
    <row r="48" customFormat="false" ht="15" hidden="false" customHeight="true" outlineLevel="0" collapsed="false">
      <c r="A48" s="0" t="s">
        <v>331</v>
      </c>
      <c r="B48" s="0" t="str">
        <f aca="false">IFERROR(INDEX('BLS OEWS May2025'!$B$3:$B$1396,MATCH($A48,'BLS OEWS May2025'!$A$3:$A$1396,0)),"")</f>
        <v>Management Analysts</v>
      </c>
      <c r="C48" s="0" t="str">
        <f aca="false">INDEX('SOC Summary'!$D$3:$D$774,MATCH($A48,'SOC Summary'!$A$3:$A$774,0))</f>
        <v>Business and finance</v>
      </c>
      <c r="D48" s="27" t="n">
        <f aca="false">INDEX('SOC Summary'!$H$3:$H$774,MATCH($A48,'SOC Summary'!$A$3:$A$774,0))</f>
        <v>0.5</v>
      </c>
      <c r="E48" s="24" t="n">
        <v>808860</v>
      </c>
      <c r="F48" s="24" t="n">
        <v>838140</v>
      </c>
      <c r="G48" s="24" t="n">
        <v>893900</v>
      </c>
      <c r="H48" s="24" t="n">
        <f aca="false">INDEX('SOC Summary'!$K$3:$K$774,MATCH($A48,'SOC Summary'!$A$3:$A$774,0))</f>
        <v>898280</v>
      </c>
      <c r="I48" s="24" t="n">
        <f aca="false">IF(ISNUMBER(E48),H48-E48,"")</f>
        <v>89420</v>
      </c>
      <c r="J48" s="31" t="n">
        <f aca="false">IF(AND(ISNUMBER(E48),E48&gt;0),(H48-E48)/E48,"")</f>
        <v>0.110550651534258</v>
      </c>
      <c r="K48" s="24" t="n">
        <f aca="false">IF(ISNUMBER(G48),H48-G48,"")</f>
        <v>4380</v>
      </c>
      <c r="L48" s="31" t="n">
        <f aca="false">IF(AND(ISNUMBER(G48),G48&gt;0),(H48-G48)/G48,"")</f>
        <v>0.00489987694372972</v>
      </c>
      <c r="M48" s="0" t="str">
        <f aca="false">INDEX('SOC Summary'!$L$3:$L$774,MATCH($A48,'SOC Summary'!$A$3:$A$774,0))</f>
        <v>High</v>
      </c>
      <c r="X48" s="26" t="n">
        <f aca="false">_xlfn.RANK.AVG(D48,$D$5:$D$112,1)</f>
        <v>64</v>
      </c>
      <c r="Y48" s="26" t="n">
        <f aca="false">IF(L48="","",_xlfn.RANK.AVG(L48,$L$5:$L$112,1))</f>
        <v>45</v>
      </c>
    </row>
    <row r="49" customFormat="false" ht="15" hidden="false" customHeight="true" outlineLevel="0" collapsed="false">
      <c r="A49" s="0" t="s">
        <v>314</v>
      </c>
      <c r="B49" s="0" t="str">
        <f aca="false">IFERROR(INDEX('BLS OEWS May2025'!$B$3:$B$1396,MATCH($A49,'BLS OEWS May2025'!$A$3:$A$1396,0)),"")</f>
        <v>Cost Estimators</v>
      </c>
      <c r="C49" s="0" t="str">
        <f aca="false">INDEX('SOC Summary'!$D$3:$D$774,MATCH($A49,'SOC Summary'!$A$3:$A$774,0))</f>
        <v>Business and finance</v>
      </c>
      <c r="D49" s="27" t="n">
        <f aca="false">INDEX('SOC Summary'!$H$3:$H$774,MATCH($A49,'SOC Summary'!$A$3:$A$774,0))</f>
        <v>0.5</v>
      </c>
      <c r="E49" s="24" t="n">
        <v>225310</v>
      </c>
      <c r="F49" s="24" t="n">
        <v>220970</v>
      </c>
      <c r="G49" s="24" t="n">
        <v>219530</v>
      </c>
      <c r="H49" s="24" t="n">
        <f aca="false">INDEX('SOC Summary'!$K$3:$K$774,MATCH($A49,'SOC Summary'!$A$3:$A$774,0))</f>
        <v>224220</v>
      </c>
      <c r="I49" s="24" t="n">
        <f aca="false">IF(ISNUMBER(E49),H49-E49,"")</f>
        <v>-1090</v>
      </c>
      <c r="J49" s="31" t="n">
        <f aca="false">IF(AND(ISNUMBER(E49),E49&gt;0),(H49-E49)/E49,"")</f>
        <v>-0.00483777905996183</v>
      </c>
      <c r="K49" s="24" t="n">
        <f aca="false">IF(ISNUMBER(G49),H49-G49,"")</f>
        <v>4690</v>
      </c>
      <c r="L49" s="31" t="n">
        <f aca="false">IF(AND(ISNUMBER(G49),G49&gt;0),(H49-G49)/G49,"")</f>
        <v>0.0213638227121578</v>
      </c>
      <c r="M49" s="0" t="str">
        <f aca="false">INDEX('SOC Summary'!$L$3:$L$774,MATCH($A49,'SOC Summary'!$A$3:$A$774,0))</f>
        <v>High</v>
      </c>
      <c r="X49" s="26" t="n">
        <f aca="false">_xlfn.RANK.AVG(D49,$D$5:$D$112,1)</f>
        <v>64</v>
      </c>
      <c r="Y49" s="26" t="n">
        <f aca="false">IF(L49="","",_xlfn.RANK.AVG(L49,$L$5:$L$112,1))</f>
        <v>57</v>
      </c>
    </row>
    <row r="50" customFormat="false" ht="15" hidden="false" customHeight="true" outlineLevel="0" collapsed="false">
      <c r="A50" s="0" t="s">
        <v>401</v>
      </c>
      <c r="B50" s="0" t="str">
        <f aca="false">IFERROR(INDEX('BLS OEWS May2025'!$B$3:$B$1396,MATCH($A50,'BLS OEWS May2025'!$A$3:$A$1396,0)),"")</f>
        <v>Information Security Analysts</v>
      </c>
      <c r="C50" s="0" t="str">
        <f aca="false">INDEX('SOC Summary'!$D$3:$D$774,MATCH($A50,'SOC Summary'!$A$3:$A$774,0))</f>
        <v>Computer and math</v>
      </c>
      <c r="D50" s="27" t="n">
        <f aca="false">INDEX('SOC Summary'!$H$3:$H$774,MATCH($A50,'SOC Summary'!$A$3:$A$774,0))</f>
        <v>0.5</v>
      </c>
      <c r="E50" s="24" t="n">
        <v>163690</v>
      </c>
      <c r="F50" s="24" t="n">
        <v>175350</v>
      </c>
      <c r="G50" s="24" t="n">
        <v>179430</v>
      </c>
      <c r="H50" s="24" t="n">
        <f aca="false">INDEX('SOC Summary'!$K$3:$K$774,MATCH($A50,'SOC Summary'!$A$3:$A$774,0))</f>
        <v>190650</v>
      </c>
      <c r="I50" s="24" t="n">
        <f aca="false">IF(ISNUMBER(E50),H50-E50,"")</f>
        <v>26960</v>
      </c>
      <c r="J50" s="31" t="n">
        <f aca="false">IF(AND(ISNUMBER(E50),E50&gt;0),(H50-E50)/E50,"")</f>
        <v>0.164701570040931</v>
      </c>
      <c r="K50" s="24" t="n">
        <f aca="false">IF(ISNUMBER(G50),H50-G50,"")</f>
        <v>11220</v>
      </c>
      <c r="L50" s="31" t="n">
        <f aca="false">IF(AND(ISNUMBER(G50),G50&gt;0),(H50-G50)/G50,"")</f>
        <v>0.0625313492726969</v>
      </c>
      <c r="M50" s="0" t="str">
        <f aca="false">INDEX('SOC Summary'!$L$3:$L$774,MATCH($A50,'SOC Summary'!$A$3:$A$774,0))</f>
        <v>High</v>
      </c>
      <c r="X50" s="26" t="n">
        <f aca="false">_xlfn.RANK.AVG(D50,$D$5:$D$112,1)</f>
        <v>64</v>
      </c>
      <c r="Y50" s="26" t="n">
        <f aca="false">IF(L50="","",_xlfn.RANK.AVG(L50,$L$5:$L$112,1))</f>
        <v>89</v>
      </c>
    </row>
    <row r="51" customFormat="false" ht="15" hidden="false" customHeight="true" outlineLevel="0" collapsed="false">
      <c r="A51" s="0" t="s">
        <v>414</v>
      </c>
      <c r="B51" s="0" t="str">
        <f aca="false">IFERROR(INDEX('BLS OEWS May2025'!$B$3:$B$1396,MATCH($A51,'BLS OEWS May2025'!$A$3:$A$1396,0)),"")</f>
        <v>Computer Network Architects</v>
      </c>
      <c r="C51" s="0" t="str">
        <f aca="false">INDEX('SOC Summary'!$D$3:$D$774,MATCH($A51,'SOC Summary'!$A$3:$A$774,0))</f>
        <v>Computer and math</v>
      </c>
      <c r="D51" s="27" t="n">
        <f aca="false">INDEX('SOC Summary'!$H$3:$H$774,MATCH($A51,'SOC Summary'!$A$3:$A$774,0))</f>
        <v>0.495</v>
      </c>
      <c r="E51" s="24" t="n">
        <v>173920</v>
      </c>
      <c r="F51" s="24" t="n">
        <v>174100</v>
      </c>
      <c r="G51" s="24" t="n">
        <v>177010</v>
      </c>
      <c r="H51" s="24" t="n">
        <f aca="false">INDEX('SOC Summary'!$K$3:$K$774,MATCH($A51,'SOC Summary'!$A$3:$A$774,0))</f>
        <v>179740</v>
      </c>
      <c r="I51" s="24" t="n">
        <f aca="false">IF(ISNUMBER(E51),H51-E51,"")</f>
        <v>5820</v>
      </c>
      <c r="J51" s="31" t="n">
        <f aca="false">IF(AND(ISNUMBER(E51),E51&gt;0),(H51-E51)/E51,"")</f>
        <v>0.0334636614535419</v>
      </c>
      <c r="K51" s="24" t="n">
        <f aca="false">IF(ISNUMBER(G51),H51-G51,"")</f>
        <v>2730</v>
      </c>
      <c r="L51" s="31" t="n">
        <f aca="false">IF(AND(ISNUMBER(G51),G51&gt;0),(H51-G51)/G51,"")</f>
        <v>0.0154228574656799</v>
      </c>
      <c r="M51" s="0" t="str">
        <f aca="false">INDEX('SOC Summary'!$L$3:$L$774,MATCH($A51,'SOC Summary'!$A$3:$A$774,0))</f>
        <v>Elevated</v>
      </c>
      <c r="X51" s="26" t="n">
        <f aca="false">_xlfn.RANK.AVG(D51,$D$5:$D$112,1)</f>
        <v>62</v>
      </c>
      <c r="Y51" s="26" t="n">
        <f aca="false">IF(L51="","",_xlfn.RANK.AVG(L51,$L$5:$L$112,1))</f>
        <v>54</v>
      </c>
    </row>
    <row r="52" customFormat="false" ht="15" hidden="false" customHeight="true" outlineLevel="0" collapsed="false">
      <c r="A52" s="0" t="s">
        <v>410</v>
      </c>
      <c r="B52" s="0" t="str">
        <f aca="false">IFERROR(INDEX('BLS OEWS May2025'!$B$3:$B$1396,MATCH($A52,'BLS OEWS May2025'!$A$3:$A$1396,0)),"")</f>
        <v>Computer User Support Specialists</v>
      </c>
      <c r="C52" s="0" t="str">
        <f aca="false">INDEX('SOC Summary'!$D$3:$D$774,MATCH($A52,'SOC Summary'!$A$3:$A$774,0))</f>
        <v>Computer and math</v>
      </c>
      <c r="D52" s="27" t="n">
        <f aca="false">INDEX('SOC Summary'!$H$3:$H$774,MATCH($A52,'SOC Summary'!$A$3:$A$774,0))</f>
        <v>0.49</v>
      </c>
      <c r="E52" s="24" t="n">
        <v>696830</v>
      </c>
      <c r="F52" s="24" t="n">
        <v>689700</v>
      </c>
      <c r="G52" s="24" t="n">
        <v>697210</v>
      </c>
      <c r="H52" s="24" t="n">
        <f aca="false">INDEX('SOC Summary'!$K$3:$K$774,MATCH($A52,'SOC Summary'!$A$3:$A$774,0))</f>
        <v>717190</v>
      </c>
      <c r="I52" s="24" t="n">
        <f aca="false">IF(ISNUMBER(E52),H52-E52,"")</f>
        <v>20360</v>
      </c>
      <c r="J52" s="31" t="n">
        <f aca="false">IF(AND(ISNUMBER(E52),E52&gt;0),(H52-E52)/E52,"")</f>
        <v>0.0292180302225794</v>
      </c>
      <c r="K52" s="24" t="n">
        <f aca="false">IF(ISNUMBER(G52),H52-G52,"")</f>
        <v>19980</v>
      </c>
      <c r="L52" s="31" t="n">
        <f aca="false">IF(AND(ISNUMBER(G52),G52&gt;0),(H52-G52)/G52,"")</f>
        <v>0.0286570760602975</v>
      </c>
      <c r="M52" s="0" t="str">
        <f aca="false">INDEX('SOC Summary'!$L$3:$L$774,MATCH($A52,'SOC Summary'!$A$3:$A$774,0))</f>
        <v>Elevated</v>
      </c>
      <c r="X52" s="26" t="n">
        <f aca="false">_xlfn.RANK.AVG(D52,$D$5:$D$112,1)</f>
        <v>60</v>
      </c>
      <c r="Y52" s="26" t="n">
        <f aca="false">IF(L52="","",_xlfn.RANK.AVG(L52,$L$5:$L$112,1))</f>
        <v>65</v>
      </c>
    </row>
    <row r="53" customFormat="false" ht="15" hidden="false" customHeight="true" outlineLevel="0" collapsed="false">
      <c r="A53" s="0" t="s">
        <v>391</v>
      </c>
      <c r="B53" s="0" t="str">
        <f aca="false">IFERROR(INDEX('BLS OEWS May2025'!$B$3:$B$1396,MATCH($A53,'BLS OEWS May2025'!$A$3:$A$1396,0)),"")</f>
        <v>Financial Specialists, All Other</v>
      </c>
      <c r="C53" s="0" t="str">
        <f aca="false">INDEX('SOC Summary'!$D$3:$D$774,MATCH($A53,'SOC Summary'!$A$3:$A$774,0))</f>
        <v>Business and finance</v>
      </c>
      <c r="D53" s="27" t="n">
        <f aca="false">INDEX('SOC Summary'!$H$3:$H$774,MATCH($A53,'SOC Summary'!$A$3:$A$774,0))</f>
        <v>0.49</v>
      </c>
      <c r="E53" s="24" t="n">
        <v>127020</v>
      </c>
      <c r="F53" s="24" t="n">
        <v>122730</v>
      </c>
      <c r="G53" s="24" t="n">
        <v>127450</v>
      </c>
      <c r="H53" s="24" t="n">
        <f aca="false">INDEX('SOC Summary'!$K$3:$K$774,MATCH($A53,'SOC Summary'!$A$3:$A$774,0))</f>
        <v>132130</v>
      </c>
      <c r="I53" s="24" t="n">
        <f aca="false">IF(ISNUMBER(E53),H53-E53,"")</f>
        <v>5110</v>
      </c>
      <c r="J53" s="31" t="n">
        <f aca="false">IF(AND(ISNUMBER(E53),E53&gt;0),(H53-E53)/E53,"")</f>
        <v>0.0402298850574713</v>
      </c>
      <c r="K53" s="24" t="n">
        <f aca="false">IF(ISNUMBER(G53),H53-G53,"")</f>
        <v>4680</v>
      </c>
      <c r="L53" s="31" t="n">
        <f aca="false">IF(AND(ISNUMBER(G53),G53&gt;0),(H53-G53)/G53,"")</f>
        <v>0.0367202824637113</v>
      </c>
      <c r="M53" s="0" t="str">
        <f aca="false">INDEX('SOC Summary'!$L$3:$L$774,MATCH($A53,'SOC Summary'!$A$3:$A$774,0))</f>
        <v>Elevated</v>
      </c>
      <c r="X53" s="26" t="n">
        <f aca="false">_xlfn.RANK.AVG(D53,$D$5:$D$112,1)</f>
        <v>60</v>
      </c>
      <c r="Y53" s="26" t="n">
        <f aca="false">IF(L53="","",_xlfn.RANK.AVG(L53,$L$5:$L$112,1))</f>
        <v>69</v>
      </c>
    </row>
    <row r="54" customFormat="false" ht="15" hidden="false" customHeight="true" outlineLevel="0" collapsed="false">
      <c r="A54" s="0" t="s">
        <v>340</v>
      </c>
      <c r="B54" s="0" t="str">
        <f aca="false">IFERROR(INDEX('BLS OEWS May2025'!$B$3:$B$1396,MATCH($A54,'BLS OEWS May2025'!$A$3:$A$1396,0)),"")</f>
        <v>Compensation, Benefits, and Job Analysis Specialists</v>
      </c>
      <c r="C54" s="0" t="str">
        <f aca="false">INDEX('SOC Summary'!$D$3:$D$774,MATCH($A54,'SOC Summary'!$A$3:$A$774,0))</f>
        <v>Business and finance</v>
      </c>
      <c r="D54" s="27" t="n">
        <f aca="false">INDEX('SOC Summary'!$H$3:$H$774,MATCH($A54,'SOC Summary'!$A$3:$A$774,0))</f>
        <v>0.49</v>
      </c>
      <c r="E54" s="24" t="n">
        <v>93550</v>
      </c>
      <c r="F54" s="24" t="n">
        <v>99850</v>
      </c>
      <c r="G54" s="24" t="n">
        <v>102370</v>
      </c>
      <c r="H54" s="24" t="n">
        <f aca="false">INDEX('SOC Summary'!$K$3:$K$774,MATCH($A54,'SOC Summary'!$A$3:$A$774,0))</f>
        <v>112380</v>
      </c>
      <c r="I54" s="24" t="n">
        <f aca="false">IF(ISNUMBER(E54),H54-E54,"")</f>
        <v>18830</v>
      </c>
      <c r="J54" s="31" t="n">
        <f aca="false">IF(AND(ISNUMBER(E54),E54&gt;0),(H54-E54)/E54,"")</f>
        <v>0.201282736504543</v>
      </c>
      <c r="K54" s="24" t="n">
        <f aca="false">IF(ISNUMBER(G54),H54-G54,"")</f>
        <v>10010</v>
      </c>
      <c r="L54" s="31" t="n">
        <f aca="false">IF(AND(ISNUMBER(G54),G54&gt;0),(H54-G54)/G54,"")</f>
        <v>0.0977825534824656</v>
      </c>
      <c r="M54" s="0" t="str">
        <f aca="false">INDEX('SOC Summary'!$L$3:$L$774,MATCH($A54,'SOC Summary'!$A$3:$A$774,0))</f>
        <v>Elevated</v>
      </c>
      <c r="X54" s="26" t="n">
        <f aca="false">_xlfn.RANK.AVG(D54,$D$5:$D$112,1)</f>
        <v>60</v>
      </c>
      <c r="Y54" s="26" t="n">
        <f aca="false">IF(L54="","",_xlfn.RANK.AVG(L54,$L$5:$L$112,1))</f>
        <v>103</v>
      </c>
    </row>
    <row r="55" customFormat="false" ht="15" hidden="false" customHeight="true" outlineLevel="0" collapsed="false">
      <c r="A55" s="0" t="s">
        <v>1716</v>
      </c>
      <c r="B55" s="0" t="str">
        <f aca="false">IFERROR(INDEX('BLS OEWS May2025'!$B$3:$B$1396,MATCH($A55,'BLS OEWS May2025'!$A$3:$A$1396,0)),"")</f>
        <v>Billing and Posting Clerks</v>
      </c>
      <c r="C55" s="0" t="str">
        <f aca="false">INDEX('SOC Summary'!$D$3:$D$774,MATCH($A55,'SOC Summary'!$A$3:$A$774,0))</f>
        <v>Office support</v>
      </c>
      <c r="D55" s="27" t="n">
        <f aca="false">INDEX('SOC Summary'!$H$3:$H$774,MATCH($A55,'SOC Summary'!$A$3:$A$774,0))</f>
        <v>0.48</v>
      </c>
      <c r="E55" s="24" t="n">
        <v>441980</v>
      </c>
      <c r="F55" s="24" t="n">
        <v>430220</v>
      </c>
      <c r="G55" s="24" t="n">
        <v>417500</v>
      </c>
      <c r="H55" s="24" t="n">
        <f aca="false">INDEX('SOC Summary'!$K$3:$K$774,MATCH($A55,'SOC Summary'!$A$3:$A$774,0))</f>
        <v>404060</v>
      </c>
      <c r="I55" s="24" t="n">
        <f aca="false">IF(ISNUMBER(E55),H55-E55,"")</f>
        <v>-37920</v>
      </c>
      <c r="J55" s="31" t="n">
        <f aca="false">IF(AND(ISNUMBER(E55),E55&gt;0),(H55-E55)/E55,"")</f>
        <v>-0.0857957373636816</v>
      </c>
      <c r="K55" s="24" t="n">
        <f aca="false">IF(ISNUMBER(G55),H55-G55,"")</f>
        <v>-13440</v>
      </c>
      <c r="L55" s="31" t="n">
        <f aca="false">IF(AND(ISNUMBER(G55),G55&gt;0),(H55-G55)/G55,"")</f>
        <v>-0.0321916167664671</v>
      </c>
      <c r="M55" s="0" t="str">
        <f aca="false">INDEX('SOC Summary'!$L$3:$L$774,MATCH($A55,'SOC Summary'!$A$3:$A$774,0))</f>
        <v>Elevated</v>
      </c>
      <c r="X55" s="26" t="n">
        <f aca="false">_xlfn.RANK.AVG(D55,$D$5:$D$112,1)</f>
        <v>57</v>
      </c>
      <c r="Y55" s="26" t="n">
        <f aca="false">IF(L55="","",_xlfn.RANK.AVG(L55,$L$5:$L$112,1))</f>
        <v>22</v>
      </c>
    </row>
    <row r="56" customFormat="false" ht="15" hidden="false" customHeight="true" outlineLevel="0" collapsed="false">
      <c r="A56" s="0" t="s">
        <v>305</v>
      </c>
      <c r="B56" s="0" t="str">
        <f aca="false">IFERROR(INDEX('BLS OEWS May2025'!$B$3:$B$1396,MATCH($A56,'BLS OEWS May2025'!$A$3:$A$1396,0)),"")</f>
        <v>Claims Adjusters, Examiners, and Investigators</v>
      </c>
      <c r="C56" s="0" t="str">
        <f aca="false">INDEX('SOC Summary'!$D$3:$D$774,MATCH($A56,'SOC Summary'!$A$3:$A$774,0))</f>
        <v>Business and finance</v>
      </c>
      <c r="D56" s="27" t="n">
        <f aca="false">INDEX('SOC Summary'!$H$3:$H$774,MATCH($A56,'SOC Summary'!$A$3:$A$774,0))</f>
        <v>0.48</v>
      </c>
      <c r="E56" s="24" t="n">
        <v>285270</v>
      </c>
      <c r="F56" s="24" t="n">
        <v>293780</v>
      </c>
      <c r="G56" s="24" t="n">
        <v>305020</v>
      </c>
      <c r="H56" s="24" t="n">
        <f aca="false">INDEX('SOC Summary'!$K$3:$K$774,MATCH($A56,'SOC Summary'!$A$3:$A$774,0))</f>
        <v>324230</v>
      </c>
      <c r="I56" s="24" t="n">
        <f aca="false">IF(ISNUMBER(E56),H56-E56,"")</f>
        <v>38960</v>
      </c>
      <c r="J56" s="31" t="n">
        <f aca="false">IF(AND(ISNUMBER(E56),E56&gt;0),(H56-E56)/E56,"")</f>
        <v>0.136572370035405</v>
      </c>
      <c r="K56" s="24" t="n">
        <f aca="false">IF(ISNUMBER(G56),H56-G56,"")</f>
        <v>19210</v>
      </c>
      <c r="L56" s="31" t="n">
        <f aca="false">IF(AND(ISNUMBER(G56),G56&gt;0),(H56-G56)/G56,"")</f>
        <v>0.0629794767556226</v>
      </c>
      <c r="M56" s="0" t="str">
        <f aca="false">INDEX('SOC Summary'!$L$3:$L$774,MATCH($A56,'SOC Summary'!$A$3:$A$774,0))</f>
        <v>Elevated</v>
      </c>
      <c r="X56" s="26" t="n">
        <f aca="false">_xlfn.RANK.AVG(D56,$D$5:$D$112,1)</f>
        <v>57</v>
      </c>
      <c r="Y56" s="26" t="n">
        <f aca="false">IF(L56="","",_xlfn.RANK.AVG(L56,$L$5:$L$112,1))</f>
        <v>91</v>
      </c>
    </row>
    <row r="57" customFormat="false" ht="15" hidden="false" customHeight="true" outlineLevel="0" collapsed="false">
      <c r="A57" s="0" t="s">
        <v>223</v>
      </c>
      <c r="B57" s="0" t="str">
        <f aca="false">IFERROR(INDEX('BLS OEWS May2025'!$B$3:$B$1396,MATCH($A57,'BLS OEWS May2025'!$A$3:$A$1396,0)),"")</f>
        <v>Transportation, Storage, and Distribution Managers</v>
      </c>
      <c r="C57" s="0" t="str">
        <f aca="false">INDEX('SOC Summary'!$D$3:$D$774,MATCH($A57,'SOC Summary'!$A$3:$A$774,0))</f>
        <v>Management</v>
      </c>
      <c r="D57" s="27" t="n">
        <f aca="false">INDEX('SOC Summary'!$H$3:$H$774,MATCH($A57,'SOC Summary'!$A$3:$A$774,0))</f>
        <v>0.48</v>
      </c>
      <c r="E57" s="24" t="n">
        <v>169910</v>
      </c>
      <c r="F57" s="24" t="n">
        <v>198780</v>
      </c>
      <c r="G57" s="24" t="n">
        <v>213000</v>
      </c>
      <c r="H57" s="24" t="n">
        <f aca="false">INDEX('SOC Summary'!$K$3:$K$774,MATCH($A57,'SOC Summary'!$A$3:$A$774,0))</f>
        <v>221180</v>
      </c>
      <c r="I57" s="24" t="n">
        <f aca="false">IF(ISNUMBER(E57),H57-E57,"")</f>
        <v>51270</v>
      </c>
      <c r="J57" s="31" t="n">
        <f aca="false">IF(AND(ISNUMBER(E57),E57&gt;0),(H57-E57)/E57,"")</f>
        <v>0.301747984226944</v>
      </c>
      <c r="K57" s="24" t="n">
        <f aca="false">IF(ISNUMBER(G57),H57-G57,"")</f>
        <v>8180</v>
      </c>
      <c r="L57" s="31" t="n">
        <f aca="false">IF(AND(ISNUMBER(G57),G57&gt;0),(H57-G57)/G57,"")</f>
        <v>0.0384037558685446</v>
      </c>
      <c r="M57" s="0" t="str">
        <f aca="false">INDEX('SOC Summary'!$L$3:$L$774,MATCH($A57,'SOC Summary'!$A$3:$A$774,0))</f>
        <v>Elevated</v>
      </c>
      <c r="X57" s="26" t="n">
        <f aca="false">_xlfn.RANK.AVG(D57,$D$5:$D$112,1)</f>
        <v>57</v>
      </c>
      <c r="Y57" s="26" t="n">
        <f aca="false">IF(L57="","",_xlfn.RANK.AVG(L57,$L$5:$L$112,1))</f>
        <v>71</v>
      </c>
    </row>
    <row r="58" customFormat="false" ht="15" hidden="false" customHeight="true" outlineLevel="0" collapsed="false">
      <c r="A58" s="0" t="s">
        <v>508</v>
      </c>
      <c r="B58" s="0" t="str">
        <f aca="false">IFERROR(INDEX('BLS OEWS May2025'!$B$3:$B$1396,MATCH($A58,'BLS OEWS May2025'!$A$3:$A$1396,0)),"")</f>
        <v>Industrial Engineers</v>
      </c>
      <c r="C58" s="0" t="str">
        <f aca="false">INDEX('SOC Summary'!$D$3:$D$774,MATCH($A58,'SOC Summary'!$A$3:$A$774,0))</f>
        <v>Engineering</v>
      </c>
      <c r="D58" s="27" t="n">
        <f aca="false">INDEX('SOC Summary'!$H$3:$H$774,MATCH($A58,'SOC Summary'!$A$3:$A$774,0))</f>
        <v>0.475</v>
      </c>
      <c r="E58" s="24" t="n">
        <v>321400</v>
      </c>
      <c r="F58" s="24" t="n">
        <v>332870</v>
      </c>
      <c r="G58" s="24" t="n">
        <v>350230</v>
      </c>
      <c r="H58" s="24" t="n">
        <f aca="false">INDEX('SOC Summary'!$K$3:$K$774,MATCH($A58,'SOC Summary'!$A$3:$A$774,0))</f>
        <v>365740</v>
      </c>
      <c r="I58" s="24" t="n">
        <f aca="false">IF(ISNUMBER(E58),H58-E58,"")</f>
        <v>44340</v>
      </c>
      <c r="J58" s="31" t="n">
        <f aca="false">IF(AND(ISNUMBER(E58),E58&gt;0),(H58-E58)/E58,"")</f>
        <v>0.137958929682638</v>
      </c>
      <c r="K58" s="24" t="n">
        <f aca="false">IF(ISNUMBER(G58),H58-G58,"")</f>
        <v>15510</v>
      </c>
      <c r="L58" s="31" t="n">
        <f aca="false">IF(AND(ISNUMBER(G58),G58&gt;0),(H58-G58)/G58,"")</f>
        <v>0.0442851840219285</v>
      </c>
      <c r="M58" s="0" t="str">
        <f aca="false">INDEX('SOC Summary'!$L$3:$L$774,MATCH($A58,'SOC Summary'!$A$3:$A$774,0))</f>
        <v>Elevated</v>
      </c>
      <c r="X58" s="26" t="n">
        <f aca="false">_xlfn.RANK.AVG(D58,$D$5:$D$112,1)</f>
        <v>55</v>
      </c>
      <c r="Y58" s="26" t="n">
        <f aca="false">IF(L58="","",_xlfn.RANK.AVG(L58,$L$5:$L$112,1))</f>
        <v>74</v>
      </c>
    </row>
    <row r="59" customFormat="false" ht="15" hidden="false" customHeight="true" outlineLevel="0" collapsed="false">
      <c r="A59" s="0" t="s">
        <v>179</v>
      </c>
      <c r="B59" s="0" t="str">
        <f aca="false">IFERROR(INDEX('BLS OEWS May2025'!$B$3:$B$1396,MATCH($A59,'BLS OEWS May2025'!$A$3:$A$1396,0)),"")</f>
        <v>Chief Executives</v>
      </c>
      <c r="C59" s="0" t="str">
        <f aca="false">INDEX('SOC Summary'!$D$3:$D$774,MATCH($A59,'SOC Summary'!$A$3:$A$774,0))</f>
        <v>Management</v>
      </c>
      <c r="D59" s="27" t="n">
        <f aca="false">INDEX('SOC Summary'!$H$3:$H$774,MATCH($A59,'SOC Summary'!$A$3:$A$774,0))</f>
        <v>0.475</v>
      </c>
      <c r="E59" s="24" t="n">
        <v>199240</v>
      </c>
      <c r="F59" s="24" t="n">
        <v>211230</v>
      </c>
      <c r="G59" s="24" t="n">
        <v>211850</v>
      </c>
      <c r="H59" s="24" t="n">
        <f aca="false">INDEX('SOC Summary'!$K$3:$K$774,MATCH($A59,'SOC Summary'!$A$3:$A$774,0))</f>
        <v>204350</v>
      </c>
      <c r="I59" s="24" t="n">
        <f aca="false">IF(ISNUMBER(E59),H59-E59,"")</f>
        <v>5110</v>
      </c>
      <c r="J59" s="31" t="n">
        <f aca="false">IF(AND(ISNUMBER(E59),E59&gt;0),(H59-E59)/E59,"")</f>
        <v>0.0256474603493274</v>
      </c>
      <c r="K59" s="24" t="n">
        <f aca="false">IF(ISNUMBER(G59),H59-G59,"")</f>
        <v>-7500</v>
      </c>
      <c r="L59" s="31" t="n">
        <f aca="false">IF(AND(ISNUMBER(G59),G59&gt;0),(H59-G59)/G59,"")</f>
        <v>-0.0354024073637007</v>
      </c>
      <c r="M59" s="0" t="str">
        <f aca="false">INDEX('SOC Summary'!$L$3:$L$774,MATCH($A59,'SOC Summary'!$A$3:$A$774,0))</f>
        <v>Elevated</v>
      </c>
      <c r="X59" s="26" t="n">
        <f aca="false">_xlfn.RANK.AVG(D59,$D$5:$D$112,1)</f>
        <v>54</v>
      </c>
      <c r="Y59" s="26" t="n">
        <f aca="false">IF(L59="","",_xlfn.RANK.AVG(L59,$L$5:$L$112,1))</f>
        <v>21</v>
      </c>
    </row>
    <row r="60" customFormat="false" ht="15" hidden="false" customHeight="true" outlineLevel="0" collapsed="false">
      <c r="A60" s="0" t="s">
        <v>786</v>
      </c>
      <c r="B60" s="0" t="str">
        <f aca="false">IFERROR(INDEX('BLS OEWS May2025'!$B$3:$B$1396,MATCH($A60,'BLS OEWS May2025'!$A$3:$A$1396,0)),"")</f>
        <v>Paralegals and Legal Assistants</v>
      </c>
      <c r="C60" s="0" t="str">
        <f aca="false">INDEX('SOC Summary'!$D$3:$D$774,MATCH($A60,'SOC Summary'!$A$3:$A$774,0))</f>
        <v>Legal</v>
      </c>
      <c r="D60" s="27" t="n">
        <f aca="false">INDEX('SOC Summary'!$H$3:$H$774,MATCH($A60,'SOC Summary'!$A$3:$A$774,0))</f>
        <v>0.47</v>
      </c>
      <c r="E60" s="24" t="n">
        <v>345240</v>
      </c>
      <c r="F60" s="24" t="n">
        <v>354890</v>
      </c>
      <c r="G60" s="24" t="n">
        <v>367220</v>
      </c>
      <c r="H60" s="24" t="n">
        <f aca="false">INDEX('SOC Summary'!$K$3:$K$774,MATCH($A60,'SOC Summary'!$A$3:$A$774,0))</f>
        <v>392880</v>
      </c>
      <c r="I60" s="24" t="n">
        <f aca="false">IF(ISNUMBER(E60),H60-E60,"")</f>
        <v>47640</v>
      </c>
      <c r="J60" s="31" t="n">
        <f aca="false">IF(AND(ISNUMBER(E60),E60&gt;0),(H60-E60)/E60,"")</f>
        <v>0.137990962808481</v>
      </c>
      <c r="K60" s="24" t="n">
        <f aca="false">IF(ISNUMBER(G60),H60-G60,"")</f>
        <v>25660</v>
      </c>
      <c r="L60" s="31" t="n">
        <f aca="false">IF(AND(ISNUMBER(G60),G60&gt;0),(H60-G60)/G60,"")</f>
        <v>0.0698763683895213</v>
      </c>
      <c r="M60" s="0" t="str">
        <f aca="false">INDEX('SOC Summary'!$L$3:$L$774,MATCH($A60,'SOC Summary'!$A$3:$A$774,0))</f>
        <v>Elevated</v>
      </c>
      <c r="X60" s="26" t="n">
        <f aca="false">_xlfn.RANK.AVG(D60,$D$5:$D$112,1)</f>
        <v>51.5</v>
      </c>
      <c r="Y60" s="26" t="n">
        <f aca="false">IF(L60="","",_xlfn.RANK.AVG(L60,$L$5:$L$112,1))</f>
        <v>94</v>
      </c>
    </row>
    <row r="61" customFormat="false" ht="15" hidden="false" customHeight="true" outlineLevel="0" collapsed="false">
      <c r="A61" s="0" t="s">
        <v>420</v>
      </c>
      <c r="B61" s="0" t="str">
        <f aca="false">IFERROR(INDEX('BLS OEWS May2025'!$B$3:$B$1396,MATCH($A61,'BLS OEWS May2025'!$A$3:$A$1396,0)),"")</f>
        <v>Network and Computer Systems Administrators</v>
      </c>
      <c r="C61" s="0" t="str">
        <f aca="false">INDEX('SOC Summary'!$D$3:$D$774,MATCH($A61,'SOC Summary'!$A$3:$A$774,0))</f>
        <v>Computer and math</v>
      </c>
      <c r="D61" s="27" t="n">
        <f aca="false">INDEX('SOC Summary'!$H$3:$H$774,MATCH($A61,'SOC Summary'!$A$3:$A$774,0))</f>
        <v>0.47</v>
      </c>
      <c r="E61" s="24" t="n">
        <v>325930</v>
      </c>
      <c r="F61" s="24" t="n">
        <v>323020</v>
      </c>
      <c r="G61" s="24" t="n">
        <v>318570</v>
      </c>
      <c r="H61" s="24" t="n">
        <f aca="false">INDEX('SOC Summary'!$K$3:$K$774,MATCH($A61,'SOC Summary'!$A$3:$A$774,0))</f>
        <v>314340</v>
      </c>
      <c r="I61" s="24" t="n">
        <f aca="false">IF(ISNUMBER(E61),H61-E61,"")</f>
        <v>-11590</v>
      </c>
      <c r="J61" s="31" t="n">
        <f aca="false">IF(AND(ISNUMBER(E61),E61&gt;0),(H61-E61)/E61,"")</f>
        <v>-0.0355597827754426</v>
      </c>
      <c r="K61" s="24" t="n">
        <f aca="false">IF(ISNUMBER(G61),H61-G61,"")</f>
        <v>-4230</v>
      </c>
      <c r="L61" s="31" t="n">
        <f aca="false">IF(AND(ISNUMBER(G61),G61&gt;0),(H61-G61)/G61,"")</f>
        <v>-0.0132780864488182</v>
      </c>
      <c r="M61" s="0" t="str">
        <f aca="false">INDEX('SOC Summary'!$L$3:$L$774,MATCH($A61,'SOC Summary'!$A$3:$A$774,0))</f>
        <v>Elevated</v>
      </c>
      <c r="X61" s="26" t="n">
        <f aca="false">_xlfn.RANK.AVG(D61,$D$5:$D$112,1)</f>
        <v>51.5</v>
      </c>
      <c r="Y61" s="26" t="n">
        <f aca="false">IF(L61="","",_xlfn.RANK.AVG(L61,$L$5:$L$112,1))</f>
        <v>34</v>
      </c>
    </row>
    <row r="62" customFormat="false" ht="15" hidden="false" customHeight="true" outlineLevel="0" collapsed="false">
      <c r="A62" s="0" t="s">
        <v>888</v>
      </c>
      <c r="B62" s="0" t="str">
        <f aca="false">IFERROR(INDEX('BLS OEWS May2025'!$B$3:$B$1396,MATCH($A62,'BLS OEWS May2025'!$A$3:$A$1396,0)),"")</f>
        <v>Career/Technical Education Teachers, Postsecondary</v>
      </c>
      <c r="C62" s="0" t="str">
        <f aca="false">INDEX('SOC Summary'!$D$3:$D$774,MATCH($A62,'SOC Summary'!$A$3:$A$774,0))</f>
        <v>Educational instruction</v>
      </c>
      <c r="D62" s="27" t="n">
        <f aca="false">INDEX('SOC Summary'!$H$3:$H$774,MATCH($A62,'SOC Summary'!$A$3:$A$774,0))</f>
        <v>0.47</v>
      </c>
      <c r="E62" s="24" t="n">
        <v>103100</v>
      </c>
      <c r="F62" s="24" t="n">
        <v>111180</v>
      </c>
      <c r="G62" s="24" t="n">
        <v>111150</v>
      </c>
      <c r="H62" s="24" t="n">
        <f aca="false">INDEX('SOC Summary'!$K$3:$K$774,MATCH($A62,'SOC Summary'!$A$3:$A$774,0))</f>
        <v>114110</v>
      </c>
      <c r="I62" s="24" t="n">
        <f aca="false">IF(ISNUMBER(E62),H62-E62,"")</f>
        <v>11010</v>
      </c>
      <c r="J62" s="31" t="n">
        <f aca="false">IF(AND(ISNUMBER(E62),E62&gt;0),(H62-E62)/E62,"")</f>
        <v>0.106789524733269</v>
      </c>
      <c r="K62" s="24" t="n">
        <f aca="false">IF(ISNUMBER(G62),H62-G62,"")</f>
        <v>2960</v>
      </c>
      <c r="L62" s="31" t="n">
        <f aca="false">IF(AND(ISNUMBER(G62),G62&gt;0),(H62-G62)/G62,"")</f>
        <v>0.0266306792622582</v>
      </c>
      <c r="M62" s="0" t="str">
        <f aca="false">INDEX('SOC Summary'!$L$3:$L$774,MATCH($A62,'SOC Summary'!$A$3:$A$774,0))</f>
        <v>Elevated</v>
      </c>
      <c r="X62" s="26" t="n">
        <f aca="false">_xlfn.RANK.AVG(D62,$D$5:$D$112,1)</f>
        <v>51.5</v>
      </c>
      <c r="Y62" s="26" t="n">
        <f aca="false">IF(L62="","",_xlfn.RANK.AVG(L62,$L$5:$L$112,1))</f>
        <v>61</v>
      </c>
    </row>
    <row r="63" customFormat="false" ht="15" hidden="false" customHeight="true" outlineLevel="0" collapsed="false">
      <c r="A63" s="0" t="s">
        <v>1800</v>
      </c>
      <c r="B63" s="0" t="str">
        <f aca="false">IFERROR(INDEX('BLS OEWS May2025'!$B$3:$B$1396,MATCH($A63,'BLS OEWS May2025'!$A$3:$A$1396,0)),"")</f>
        <v>Public Safety Telecommunicators</v>
      </c>
      <c r="C63" s="0" t="str">
        <f aca="false">INDEX('SOC Summary'!$D$3:$D$774,MATCH($A63,'SOC Summary'!$A$3:$A$774,0))</f>
        <v>Office support</v>
      </c>
      <c r="D63" s="27" t="n">
        <f aca="false">INDEX('SOC Summary'!$H$3:$H$774,MATCH($A63,'SOC Summary'!$A$3:$A$774,0))</f>
        <v>0.47</v>
      </c>
      <c r="E63" s="24" t="n">
        <v>95730</v>
      </c>
      <c r="F63" s="24" t="n">
        <v>97820</v>
      </c>
      <c r="G63" s="24" t="n">
        <v>101140</v>
      </c>
      <c r="H63" s="24" t="n">
        <f aca="false">INDEX('SOC Summary'!$K$3:$K$774,MATCH($A63,'SOC Summary'!$A$3:$A$774,0))</f>
        <v>102500</v>
      </c>
      <c r="I63" s="24" t="n">
        <f aca="false">IF(ISNUMBER(E63),H63-E63,"")</f>
        <v>6770</v>
      </c>
      <c r="J63" s="31" t="n">
        <f aca="false">IF(AND(ISNUMBER(E63),E63&gt;0),(H63-E63)/E63,"")</f>
        <v>0.070719732581218</v>
      </c>
      <c r="K63" s="24" t="n">
        <f aca="false">IF(ISNUMBER(G63),H63-G63,"")</f>
        <v>1360</v>
      </c>
      <c r="L63" s="31" t="n">
        <f aca="false">IF(AND(ISNUMBER(G63),G63&gt;0),(H63-G63)/G63,"")</f>
        <v>0.0134467075341111</v>
      </c>
      <c r="M63" s="0" t="str">
        <f aca="false">INDEX('SOC Summary'!$L$3:$L$774,MATCH($A63,'SOC Summary'!$A$3:$A$774,0))</f>
        <v>Elevated</v>
      </c>
      <c r="X63" s="26" t="n">
        <f aca="false">_xlfn.RANK.AVG(D63,$D$5:$D$112,1)</f>
        <v>51.5</v>
      </c>
      <c r="Y63" s="26" t="n">
        <f aca="false">IF(L63="","",_xlfn.RANK.AVG(L63,$L$5:$L$112,1))</f>
        <v>52</v>
      </c>
    </row>
    <row r="64" customFormat="false" ht="15" hidden="false" customHeight="true" outlineLevel="0" collapsed="false">
      <c r="A64" s="0" t="s">
        <v>599</v>
      </c>
      <c r="B64" s="0" t="str">
        <f aca="false">IFERROR(INDEX('BLS OEWS May2025'!$B$3:$B$1396,MATCH($A64,'BLS OEWS May2025'!$A$3:$A$1396,0)),"")</f>
        <v>Medical Scientists, Except Epidemiologists</v>
      </c>
      <c r="C64" s="0" t="str">
        <f aca="false">INDEX('SOC Summary'!$D$3:$D$774,MATCH($A64,'SOC Summary'!$A$3:$A$774,0))</f>
        <v>Life, physical, and social science</v>
      </c>
      <c r="D64" s="27" t="n">
        <f aca="false">INDEX('SOC Summary'!$H$3:$H$774,MATCH($A64,'SOC Summary'!$A$3:$A$774,0))</f>
        <v>0.46</v>
      </c>
      <c r="E64" s="24" t="n">
        <v>110550</v>
      </c>
      <c r="F64" s="24" t="n">
        <v>136620</v>
      </c>
      <c r="G64" s="24" t="n">
        <v>156300</v>
      </c>
      <c r="H64" s="24" t="n">
        <f aca="false">INDEX('SOC Summary'!$K$3:$K$774,MATCH($A64,'SOC Summary'!$A$3:$A$774,0))</f>
        <v>172340</v>
      </c>
      <c r="I64" s="24" t="n">
        <f aca="false">IF(ISNUMBER(E64),H64-E64,"")</f>
        <v>61790</v>
      </c>
      <c r="J64" s="31" t="n">
        <f aca="false">IF(AND(ISNUMBER(E64),E64&gt;0),(H64-E64)/E64,"")</f>
        <v>0.558932609678878</v>
      </c>
      <c r="K64" s="24" t="n">
        <f aca="false">IF(ISNUMBER(G64),H64-G64,"")</f>
        <v>16040</v>
      </c>
      <c r="L64" s="31" t="n">
        <f aca="false">IF(AND(ISNUMBER(G64),G64&gt;0),(H64-G64)/G64,"")</f>
        <v>0.102623160588612</v>
      </c>
      <c r="M64" s="0" t="str">
        <f aca="false">INDEX('SOC Summary'!$L$3:$L$774,MATCH($A64,'SOC Summary'!$A$3:$A$774,0))</f>
        <v>Elevated</v>
      </c>
      <c r="X64" s="26" t="n">
        <f aca="false">_xlfn.RANK.AVG(D64,$D$5:$D$112,1)</f>
        <v>48.5</v>
      </c>
      <c r="Y64" s="26" t="n">
        <f aca="false">IF(L64="","",_xlfn.RANK.AVG(L64,$L$5:$L$112,1))</f>
        <v>104</v>
      </c>
    </row>
    <row r="65" customFormat="false" ht="15" hidden="false" customHeight="true" outlineLevel="0" collapsed="false">
      <c r="A65" s="0" t="s">
        <v>1839</v>
      </c>
      <c r="B65" s="0" t="str">
        <f aca="false">IFERROR(INDEX('BLS OEWS May2025'!$B$3:$B$1396,MATCH($A65,'BLS OEWS May2025'!$A$3:$A$1396,0)),"")</f>
        <v>Data Entry Keyers</v>
      </c>
      <c r="C65" s="0" t="str">
        <f aca="false">INDEX('SOC Summary'!$D$3:$D$774,MATCH($A65,'SOC Summary'!$A$3:$A$774,0))</f>
        <v>Office support</v>
      </c>
      <c r="D65" s="27" t="n">
        <f aca="false">INDEX('SOC Summary'!$H$3:$H$774,MATCH($A65,'SOC Summary'!$A$3:$A$774,0))</f>
        <v>0.46</v>
      </c>
      <c r="E65" s="24" t="n">
        <v>157380</v>
      </c>
      <c r="F65" s="24" t="n">
        <v>154230</v>
      </c>
      <c r="G65" s="24" t="n">
        <v>135280</v>
      </c>
      <c r="H65" s="24" t="n">
        <f aca="false">INDEX('SOC Summary'!$K$3:$K$774,MATCH($A65,'SOC Summary'!$A$3:$A$774,0))</f>
        <v>127080</v>
      </c>
      <c r="I65" s="24" t="n">
        <f aca="false">IF(ISNUMBER(E65),H65-E65,"")</f>
        <v>-30300</v>
      </c>
      <c r="J65" s="31" t="n">
        <f aca="false">IF(AND(ISNUMBER(E65),E65&gt;0),(H65-E65)/E65,"")</f>
        <v>-0.192527640106748</v>
      </c>
      <c r="K65" s="24" t="n">
        <f aca="false">IF(ISNUMBER(G65),H65-G65,"")</f>
        <v>-8200</v>
      </c>
      <c r="L65" s="31" t="n">
        <f aca="false">IF(AND(ISNUMBER(G65),G65&gt;0),(H65-G65)/G65,"")</f>
        <v>-0.0606150206978119</v>
      </c>
      <c r="M65" s="0" t="str">
        <f aca="false">INDEX('SOC Summary'!$L$3:$L$774,MATCH($A65,'SOC Summary'!$A$3:$A$774,0))</f>
        <v>Elevated</v>
      </c>
      <c r="X65" s="26" t="n">
        <f aca="false">_xlfn.RANK.AVG(D65,$D$5:$D$112,1)</f>
        <v>48.5</v>
      </c>
      <c r="Y65" s="26" t="n">
        <f aca="false">IF(L65="","",_xlfn.RANK.AVG(L65,$L$5:$L$112,1))</f>
        <v>4</v>
      </c>
    </row>
    <row r="66" customFormat="false" ht="15" hidden="false" customHeight="true" outlineLevel="0" collapsed="false">
      <c r="A66" s="0" t="s">
        <v>301</v>
      </c>
      <c r="B66" s="0" t="str">
        <f aca="false">IFERROR(INDEX('BLS OEWS May2025'!$B$3:$B$1396,MATCH($A66,'BLS OEWS May2025'!$A$3:$A$1396,0)),"")</f>
        <v>Buyers and Purchasing Agents</v>
      </c>
      <c r="C66" s="0" t="str">
        <f aca="false">INDEX('SOC Summary'!$D$3:$D$774,MATCH($A66,'SOC Summary'!$A$3:$A$774,0))</f>
        <v>Business and finance</v>
      </c>
      <c r="D66" s="27" t="n">
        <f aca="false">INDEX('SOC Summary'!$H$3:$H$774,MATCH($A66,'SOC Summary'!$A$3:$A$774,0))</f>
        <v>0.453333333333333</v>
      </c>
      <c r="E66" s="24" t="n">
        <v>464880</v>
      </c>
      <c r="F66" s="24" t="n">
        <v>477980</v>
      </c>
      <c r="G66" s="24" t="n">
        <v>486900</v>
      </c>
      <c r="H66" s="24" t="n">
        <f aca="false">INDEX('SOC Summary'!$K$3:$K$774,MATCH($A66,'SOC Summary'!$A$3:$A$774,0))</f>
        <v>491430</v>
      </c>
      <c r="I66" s="24" t="n">
        <f aca="false">IF(ISNUMBER(E66),H66-E66,"")</f>
        <v>26550</v>
      </c>
      <c r="J66" s="31" t="n">
        <f aca="false">IF(AND(ISNUMBER(E66),E66&gt;0),(H66-E66)/E66,"")</f>
        <v>0.0571115126484254</v>
      </c>
      <c r="K66" s="24" t="n">
        <f aca="false">IF(ISNUMBER(G66),H66-G66,"")</f>
        <v>4530</v>
      </c>
      <c r="L66" s="31" t="n">
        <f aca="false">IF(AND(ISNUMBER(G66),G66&gt;0),(H66-G66)/G66,"")</f>
        <v>0.0093037584719655</v>
      </c>
      <c r="M66" s="0" t="str">
        <f aca="false">INDEX('SOC Summary'!$L$3:$L$774,MATCH($A66,'SOC Summary'!$A$3:$A$774,0))</f>
        <v>Elevated</v>
      </c>
      <c r="X66" s="26" t="n">
        <f aca="false">_xlfn.RANK.AVG(D66,$D$5:$D$112,1)</f>
        <v>46.5</v>
      </c>
      <c r="Y66" s="26" t="n">
        <f aca="false">IF(L66="","",_xlfn.RANK.AVG(L66,$L$5:$L$112,1))</f>
        <v>49</v>
      </c>
    </row>
    <row r="67" customFormat="false" ht="15" hidden="false" customHeight="true" outlineLevel="0" collapsed="false">
      <c r="A67" s="0" t="s">
        <v>518</v>
      </c>
      <c r="B67" s="0" t="str">
        <f aca="false">IFERROR(INDEX('BLS OEWS May2025'!$B$3:$B$1396,MATCH($A67,'BLS OEWS May2025'!$A$3:$A$1396,0)),"")</f>
        <v>Mechanical Engineers</v>
      </c>
      <c r="C67" s="0" t="str">
        <f aca="false">INDEX('SOC Summary'!$D$3:$D$774,MATCH($A67,'SOC Summary'!$A$3:$A$774,0))</f>
        <v>Engineering</v>
      </c>
      <c r="D67" s="27" t="n">
        <f aca="false">INDEX('SOC Summary'!$H$3:$H$774,MATCH($A67,'SOC Summary'!$A$3:$A$774,0))</f>
        <v>0.453333333333333</v>
      </c>
      <c r="E67" s="24" t="n">
        <v>277560</v>
      </c>
      <c r="F67" s="24" t="n">
        <v>281290</v>
      </c>
      <c r="G67" s="24" t="n">
        <v>286760</v>
      </c>
      <c r="H67" s="24" t="n">
        <f aca="false">INDEX('SOC Summary'!$K$3:$K$774,MATCH($A67,'SOC Summary'!$A$3:$A$774,0))</f>
        <v>296810</v>
      </c>
      <c r="I67" s="24" t="n">
        <f aca="false">IF(ISNUMBER(E67),H67-E67,"")</f>
        <v>19250</v>
      </c>
      <c r="J67" s="31" t="n">
        <f aca="false">IF(AND(ISNUMBER(E67),E67&gt;0),(H67-E67)/E67,"")</f>
        <v>0.069354373829082</v>
      </c>
      <c r="K67" s="24" t="n">
        <f aca="false">IF(ISNUMBER(G67),H67-G67,"")</f>
        <v>10050</v>
      </c>
      <c r="L67" s="31" t="n">
        <f aca="false">IF(AND(ISNUMBER(G67),G67&gt;0),(H67-G67)/G67,"")</f>
        <v>0.0350467289719626</v>
      </c>
      <c r="M67" s="0" t="str">
        <f aca="false">INDEX('SOC Summary'!$L$3:$L$774,MATCH($A67,'SOC Summary'!$A$3:$A$774,0))</f>
        <v>Elevated</v>
      </c>
      <c r="X67" s="26" t="n">
        <f aca="false">_xlfn.RANK.AVG(D67,$D$5:$D$112,1)</f>
        <v>46.5</v>
      </c>
      <c r="Y67" s="26" t="n">
        <f aca="false">IF(L67="","",_xlfn.RANK.AVG(L67,$L$5:$L$112,1))</f>
        <v>68</v>
      </c>
    </row>
    <row r="68" customFormat="false" ht="15" hidden="false" customHeight="true" outlineLevel="0" collapsed="false">
      <c r="A68" s="0" t="s">
        <v>214</v>
      </c>
      <c r="B68" s="0" t="str">
        <f aca="false">IFERROR(INDEX('BLS OEWS May2025'!$B$3:$B$1396,MATCH($A68,'BLS OEWS May2025'!$A$3:$A$1396,0)),"")</f>
        <v>Financial Managers</v>
      </c>
      <c r="C68" s="0" t="str">
        <f aca="false">INDEX('SOC Summary'!$D$3:$D$774,MATCH($A68,'SOC Summary'!$A$3:$A$774,0))</f>
        <v>Management</v>
      </c>
      <c r="D68" s="27" t="n">
        <f aca="false">INDEX('SOC Summary'!$H$3:$H$774,MATCH($A68,'SOC Summary'!$A$3:$A$774,0))</f>
        <v>0.45</v>
      </c>
      <c r="E68" s="24" t="n">
        <v>740780</v>
      </c>
      <c r="F68" s="24" t="n">
        <v>787340</v>
      </c>
      <c r="G68" s="24" t="n">
        <v>818620</v>
      </c>
      <c r="H68" s="24" t="n">
        <f aca="false">INDEX('SOC Summary'!$K$3:$K$774,MATCH($A68,'SOC Summary'!$A$3:$A$774,0))</f>
        <v>841710</v>
      </c>
      <c r="I68" s="24" t="n">
        <f aca="false">IF(ISNUMBER(E68),H68-E68,"")</f>
        <v>100930</v>
      </c>
      <c r="J68" s="31" t="n">
        <f aca="false">IF(AND(ISNUMBER(E68),E68&gt;0),(H68-E68)/E68,"")</f>
        <v>0.136248278841221</v>
      </c>
      <c r="K68" s="24" t="n">
        <f aca="false">IF(ISNUMBER(G68),H68-G68,"")</f>
        <v>23090</v>
      </c>
      <c r="L68" s="31" t="n">
        <f aca="false">IF(AND(ISNUMBER(G68),G68&gt;0),(H68-G68)/G68,"")</f>
        <v>0.0282060052283111</v>
      </c>
      <c r="M68" s="0" t="str">
        <f aca="false">INDEX('SOC Summary'!$L$3:$L$774,MATCH($A68,'SOC Summary'!$A$3:$A$774,0))</f>
        <v>Elevated</v>
      </c>
      <c r="X68" s="26" t="n">
        <f aca="false">_xlfn.RANK.AVG(D68,$D$5:$D$112,1)</f>
        <v>44</v>
      </c>
      <c r="Y68" s="26" t="n">
        <f aca="false">IF(L68="","",_xlfn.RANK.AVG(L68,$L$5:$L$112,1))</f>
        <v>64</v>
      </c>
    </row>
    <row r="69" customFormat="false" ht="15" hidden="false" customHeight="true" outlineLevel="0" collapsed="false">
      <c r="A69" s="0" t="s">
        <v>770</v>
      </c>
      <c r="B69" s="0" t="str">
        <f aca="false">IFERROR(INDEX('BLS OEWS May2025'!$B$3:$B$1396,MATCH($A69,'BLS OEWS May2025'!$A$3:$A$1396,0)),"")</f>
        <v>Lawyers</v>
      </c>
      <c r="C69" s="0" t="str">
        <f aca="false">INDEX('SOC Summary'!$D$3:$D$774,MATCH($A69,'SOC Summary'!$A$3:$A$774,0))</f>
        <v>Legal</v>
      </c>
      <c r="D69" s="27" t="n">
        <f aca="false">INDEX('SOC Summary'!$H$3:$H$774,MATCH($A69,'SOC Summary'!$A$3:$A$774,0))</f>
        <v>0.45</v>
      </c>
      <c r="E69" s="24" t="n">
        <v>707160</v>
      </c>
      <c r="F69" s="24" t="n">
        <v>731340</v>
      </c>
      <c r="G69" s="24" t="n">
        <v>747750</v>
      </c>
      <c r="H69" s="24" t="n">
        <f aca="false">INDEX('SOC Summary'!$K$3:$K$774,MATCH($A69,'SOC Summary'!$A$3:$A$774,0))</f>
        <v>754500</v>
      </c>
      <c r="I69" s="24" t="n">
        <f aca="false">IF(ISNUMBER(E69),H69-E69,"")</f>
        <v>47340</v>
      </c>
      <c r="J69" s="31" t="n">
        <f aca="false">IF(AND(ISNUMBER(E69),E69&gt;0),(H69-E69)/E69,"")</f>
        <v>0.0669438316646869</v>
      </c>
      <c r="K69" s="24" t="n">
        <f aca="false">IF(ISNUMBER(G69),H69-G69,"")</f>
        <v>6750</v>
      </c>
      <c r="L69" s="31" t="n">
        <f aca="false">IF(AND(ISNUMBER(G69),G69&gt;0),(H69-G69)/G69,"")</f>
        <v>0.00902708124373119</v>
      </c>
      <c r="M69" s="0" t="str">
        <f aca="false">INDEX('SOC Summary'!$L$3:$L$774,MATCH($A69,'SOC Summary'!$A$3:$A$774,0))</f>
        <v>Elevated</v>
      </c>
      <c r="X69" s="26" t="n">
        <f aca="false">_xlfn.RANK.AVG(D69,$D$5:$D$112,1)</f>
        <v>44</v>
      </c>
      <c r="Y69" s="26" t="n">
        <f aca="false">IF(L69="","",_xlfn.RANK.AVG(L69,$L$5:$L$112,1))</f>
        <v>48</v>
      </c>
    </row>
    <row r="70" customFormat="false" ht="15" hidden="false" customHeight="true" outlineLevel="0" collapsed="false">
      <c r="A70" s="0" t="s">
        <v>311</v>
      </c>
      <c r="B70" s="0" t="str">
        <f aca="false">IFERROR(INDEX('BLS OEWS May2025'!$B$3:$B$1396,MATCH($A70,'BLS OEWS May2025'!$A$3:$A$1396,0)),"")</f>
        <v>Compliance Officers</v>
      </c>
      <c r="C70" s="0" t="str">
        <f aca="false">INDEX('SOC Summary'!$D$3:$D$774,MATCH($A70,'SOC Summary'!$A$3:$A$774,0))</f>
        <v>Business and finance</v>
      </c>
      <c r="D70" s="27" t="n">
        <f aca="false">INDEX('SOC Summary'!$H$3:$H$774,MATCH($A70,'SOC Summary'!$A$3:$A$774,0))</f>
        <v>0.45</v>
      </c>
      <c r="E70" s="24" t="n">
        <v>359640</v>
      </c>
      <c r="F70" s="24" t="n">
        <v>383620</v>
      </c>
      <c r="G70" s="24" t="n">
        <v>397770</v>
      </c>
      <c r="H70" s="24" t="n">
        <f aca="false">INDEX('SOC Summary'!$K$3:$K$774,MATCH($A70,'SOC Summary'!$A$3:$A$774,0))</f>
        <v>417070</v>
      </c>
      <c r="I70" s="24" t="n">
        <f aca="false">IF(ISNUMBER(E70),H70-E70,"")</f>
        <v>57430</v>
      </c>
      <c r="J70" s="31" t="n">
        <f aca="false">IF(AND(ISNUMBER(E70),E70&gt;0),(H70-E70)/E70,"")</f>
        <v>0.159687465243021</v>
      </c>
      <c r="K70" s="24" t="n">
        <f aca="false">IF(ISNUMBER(G70),H70-G70,"")</f>
        <v>19300</v>
      </c>
      <c r="L70" s="31" t="n">
        <f aca="false">IF(AND(ISNUMBER(G70),G70&gt;0),(H70-G70)/G70,"")</f>
        <v>0.0485205017975212</v>
      </c>
      <c r="M70" s="0" t="str">
        <f aca="false">INDEX('SOC Summary'!$L$3:$L$774,MATCH($A70,'SOC Summary'!$A$3:$A$774,0))</f>
        <v>Elevated</v>
      </c>
      <c r="X70" s="26" t="n">
        <f aca="false">_xlfn.RANK.AVG(D70,$D$5:$D$112,1)</f>
        <v>44</v>
      </c>
      <c r="Y70" s="26" t="n">
        <f aca="false">IF(L70="","",_xlfn.RANK.AVG(L70,$L$5:$L$112,1))</f>
        <v>78</v>
      </c>
    </row>
    <row r="71" customFormat="false" ht="15" hidden="false" customHeight="true" outlineLevel="0" collapsed="false">
      <c r="A71" s="0" t="s">
        <v>530</v>
      </c>
      <c r="B71" s="0" t="str">
        <f aca="false">IFERROR(INDEX('BLS OEWS May2025'!$B$3:$B$1396,MATCH($A71,'BLS OEWS May2025'!$A$3:$A$1396,0)),"")</f>
        <v>Engineers, All Other</v>
      </c>
      <c r="C71" s="0" t="str">
        <f aca="false">INDEX('SOC Summary'!$D$3:$D$774,MATCH($A71,'SOC Summary'!$A$3:$A$774,0))</f>
        <v>Engineering</v>
      </c>
      <c r="D71" s="27" t="n">
        <f aca="false">INDEX('SOC Summary'!$H$3:$H$774,MATCH($A71,'SOC Summary'!$A$3:$A$774,0))</f>
        <v>0.44625</v>
      </c>
      <c r="E71" s="24" t="n">
        <v>150420</v>
      </c>
      <c r="F71" s="24" t="n">
        <v>150990</v>
      </c>
      <c r="G71" s="24" t="n">
        <v>150750</v>
      </c>
      <c r="H71" s="24" t="n">
        <f aca="false">INDEX('SOC Summary'!$K$3:$K$774,MATCH($A71,'SOC Summary'!$A$3:$A$774,0))</f>
        <v>154070</v>
      </c>
      <c r="I71" s="24" t="n">
        <f aca="false">IF(ISNUMBER(E71),H71-E71,"")</f>
        <v>3650</v>
      </c>
      <c r="J71" s="31" t="n">
        <f aca="false">IF(AND(ISNUMBER(E71),E71&gt;0),(H71-E71)/E71,"")</f>
        <v>0.0242653902406595</v>
      </c>
      <c r="K71" s="24" t="n">
        <f aca="false">IF(ISNUMBER(G71),H71-G71,"")</f>
        <v>3320</v>
      </c>
      <c r="L71" s="31" t="n">
        <f aca="false">IF(AND(ISNUMBER(G71),G71&gt;0),(H71-G71)/G71,"")</f>
        <v>0.0220232172470978</v>
      </c>
      <c r="M71" s="0" t="str">
        <f aca="false">INDEX('SOC Summary'!$L$3:$L$774,MATCH($A71,'SOC Summary'!$A$3:$A$774,0))</f>
        <v>Elevated</v>
      </c>
      <c r="X71" s="26" t="n">
        <f aca="false">_xlfn.RANK.AVG(D71,$D$5:$D$112,1)</f>
        <v>42</v>
      </c>
      <c r="Y71" s="26" t="n">
        <f aca="false">IF(L71="","",_xlfn.RANK.AVG(L71,$L$5:$L$112,1))</f>
        <v>58</v>
      </c>
    </row>
    <row r="72" customFormat="false" ht="15" hidden="false" customHeight="true" outlineLevel="0" collapsed="false">
      <c r="A72" s="0" t="s">
        <v>211</v>
      </c>
      <c r="B72" s="0" t="str">
        <f aca="false">IFERROR(INDEX('BLS OEWS May2025'!$B$3:$B$1396,MATCH($A72,'BLS OEWS May2025'!$A$3:$A$1396,0)),"")</f>
        <v>Computer and Information Systems Managers</v>
      </c>
      <c r="C72" s="0" t="str">
        <f aca="false">INDEX('SOC Summary'!$D$3:$D$774,MATCH($A72,'SOC Summary'!$A$3:$A$774,0))</f>
        <v>Management</v>
      </c>
      <c r="D72" s="27" t="n">
        <f aca="false">INDEX('SOC Summary'!$H$3:$H$774,MATCH($A72,'SOC Summary'!$A$3:$A$774,0))</f>
        <v>0.44</v>
      </c>
      <c r="E72" s="24" t="n">
        <v>533220</v>
      </c>
      <c r="F72" s="24" t="n">
        <v>592600</v>
      </c>
      <c r="G72" s="24" t="n">
        <v>645970</v>
      </c>
      <c r="H72" s="24" t="n">
        <f aca="false">INDEX('SOC Summary'!$K$3:$K$774,MATCH($A72,'SOC Summary'!$A$3:$A$774,0))</f>
        <v>670570</v>
      </c>
      <c r="I72" s="24" t="n">
        <f aca="false">IF(ISNUMBER(E72),H72-E72,"")</f>
        <v>137350</v>
      </c>
      <c r="J72" s="31" t="n">
        <f aca="false">IF(AND(ISNUMBER(E72),E72&gt;0),(H72-E72)/E72,"")</f>
        <v>0.257585987022242</v>
      </c>
      <c r="K72" s="24" t="n">
        <f aca="false">IF(ISNUMBER(G72),H72-G72,"")</f>
        <v>24600</v>
      </c>
      <c r="L72" s="31" t="n">
        <f aca="false">IF(AND(ISNUMBER(G72),G72&gt;0),(H72-G72)/G72,"")</f>
        <v>0.0380822638822236</v>
      </c>
      <c r="M72" s="0" t="str">
        <f aca="false">INDEX('SOC Summary'!$L$3:$L$774,MATCH($A72,'SOC Summary'!$A$3:$A$774,0))</f>
        <v>Elevated</v>
      </c>
      <c r="X72" s="26" t="n">
        <f aca="false">_xlfn.RANK.AVG(D72,$D$5:$D$112,1)</f>
        <v>40</v>
      </c>
      <c r="Y72" s="26" t="n">
        <f aca="false">IF(L72="","",_xlfn.RANK.AVG(L72,$L$5:$L$112,1))</f>
        <v>70</v>
      </c>
    </row>
    <row r="73" customFormat="false" ht="15" hidden="false" customHeight="true" outlineLevel="0" collapsed="false">
      <c r="A73" s="0" t="s">
        <v>366</v>
      </c>
      <c r="B73" s="0" t="str">
        <f aca="false">IFERROR(INDEX('BLS OEWS May2025'!$B$3:$B$1396,MATCH($A73,'BLS OEWS May2025'!$A$3:$A$1396,0)),"")</f>
        <v>Financial and Investment Analysts</v>
      </c>
      <c r="C73" s="0" t="str">
        <f aca="false">INDEX('SOC Summary'!$D$3:$D$774,MATCH($A73,'SOC Summary'!$A$3:$A$774,0))</f>
        <v>Business and finance</v>
      </c>
      <c r="D73" s="27" t="n">
        <f aca="false">INDEX('SOC Summary'!$H$3:$H$774,MATCH($A73,'SOC Summary'!$A$3:$A$774,0))</f>
        <v>0.44</v>
      </c>
      <c r="E73" s="24" t="n">
        <v>291370</v>
      </c>
      <c r="F73" s="24" t="n">
        <v>325220</v>
      </c>
      <c r="G73" s="24" t="n">
        <v>340580</v>
      </c>
      <c r="H73" s="24" t="n">
        <f aca="false">INDEX('SOC Summary'!$K$3:$K$774,MATCH($A73,'SOC Summary'!$A$3:$A$774,0))</f>
        <v>361980</v>
      </c>
      <c r="I73" s="24" t="n">
        <f aca="false">IF(ISNUMBER(E73),H73-E73,"")</f>
        <v>70610</v>
      </c>
      <c r="J73" s="31" t="n">
        <f aca="false">IF(AND(ISNUMBER(E73),E73&gt;0),(H73-E73)/E73,"")</f>
        <v>0.242337920856643</v>
      </c>
      <c r="K73" s="24" t="n">
        <f aca="false">IF(ISNUMBER(G73),H73-G73,"")</f>
        <v>21400</v>
      </c>
      <c r="L73" s="31" t="n">
        <f aca="false">IF(AND(ISNUMBER(G73),G73&gt;0),(H73-G73)/G73,"")</f>
        <v>0.0628339890774561</v>
      </c>
      <c r="M73" s="0" t="str">
        <f aca="false">INDEX('SOC Summary'!$L$3:$L$774,MATCH($A73,'SOC Summary'!$A$3:$A$774,0))</f>
        <v>Elevated</v>
      </c>
      <c r="X73" s="26" t="n">
        <f aca="false">_xlfn.RANK.AVG(D73,$D$5:$D$112,1)</f>
        <v>40</v>
      </c>
      <c r="Y73" s="26" t="n">
        <f aca="false">IF(L73="","",_xlfn.RANK.AVG(L73,$L$5:$L$112,1))</f>
        <v>90</v>
      </c>
    </row>
    <row r="74" customFormat="false" ht="15" hidden="false" customHeight="true" outlineLevel="0" collapsed="false">
      <c r="A74" s="0" t="s">
        <v>253</v>
      </c>
      <c r="B74" s="0" t="str">
        <f aca="false">IFERROR(INDEX('BLS OEWS May2025'!$B$3:$B$1396,MATCH($A74,'BLS OEWS May2025'!$A$3:$A$1396,0)),"")</f>
        <v>Architectural and Engineering Managers</v>
      </c>
      <c r="C74" s="0" t="str">
        <f aca="false">INDEX('SOC Summary'!$D$3:$D$774,MATCH($A74,'SOC Summary'!$A$3:$A$774,0))</f>
        <v>Management</v>
      </c>
      <c r="D74" s="27" t="n">
        <f aca="false">INDEX('SOC Summary'!$H$3:$H$774,MATCH($A74,'SOC Summary'!$A$3:$A$774,0))</f>
        <v>0.44</v>
      </c>
      <c r="E74" s="24" t="n">
        <v>197180</v>
      </c>
      <c r="F74" s="24" t="n">
        <v>207800</v>
      </c>
      <c r="G74" s="24" t="n">
        <v>210340</v>
      </c>
      <c r="H74" s="24" t="n">
        <f aca="false">INDEX('SOC Summary'!$K$3:$K$774,MATCH($A74,'SOC Summary'!$A$3:$A$774,0))</f>
        <v>220260</v>
      </c>
      <c r="I74" s="24" t="n">
        <f aca="false">IF(ISNUMBER(E74),H74-E74,"")</f>
        <v>23080</v>
      </c>
      <c r="J74" s="31" t="n">
        <f aca="false">IF(AND(ISNUMBER(E74),E74&gt;0),(H74-E74)/E74,"")</f>
        <v>0.11705041079217</v>
      </c>
      <c r="K74" s="24" t="n">
        <f aca="false">IF(ISNUMBER(G74),H74-G74,"")</f>
        <v>9920</v>
      </c>
      <c r="L74" s="31" t="n">
        <f aca="false">IF(AND(ISNUMBER(G74),G74&gt;0),(H74-G74)/G74,"")</f>
        <v>0.0471617381382524</v>
      </c>
      <c r="M74" s="0" t="str">
        <f aca="false">INDEX('SOC Summary'!$L$3:$L$774,MATCH($A74,'SOC Summary'!$A$3:$A$774,0))</f>
        <v>Elevated</v>
      </c>
      <c r="X74" s="26" t="n">
        <f aca="false">_xlfn.RANK.AVG(D74,$D$5:$D$112,1)</f>
        <v>40</v>
      </c>
      <c r="Y74" s="26" t="n">
        <f aca="false">IF(L74="","",_xlfn.RANK.AVG(L74,$L$5:$L$112,1))</f>
        <v>76</v>
      </c>
    </row>
    <row r="75" customFormat="false" ht="15" hidden="false" customHeight="true" outlineLevel="0" collapsed="false">
      <c r="A75" s="0" t="s">
        <v>229</v>
      </c>
      <c r="B75" s="0" t="str">
        <f aca="false">IFERROR(INDEX('BLS OEWS May2025'!$B$3:$B$1396,MATCH($A75,'BLS OEWS May2025'!$A$3:$A$1396,0)),"")</f>
        <v>Human Resources Managers</v>
      </c>
      <c r="C75" s="0" t="str">
        <f aca="false">INDEX('SOC Summary'!$D$3:$D$774,MATCH($A75,'SOC Summary'!$A$3:$A$774,0))</f>
        <v>Management</v>
      </c>
      <c r="D75" s="27" t="n">
        <f aca="false">INDEX('SOC Summary'!$H$3:$H$774,MATCH($A75,'SOC Summary'!$A$3:$A$774,0))</f>
        <v>0.43</v>
      </c>
      <c r="E75" s="24" t="n">
        <v>181360</v>
      </c>
      <c r="F75" s="24" t="n">
        <v>200600</v>
      </c>
      <c r="G75" s="24" t="n">
        <v>215520</v>
      </c>
      <c r="H75" s="24" t="n">
        <f aca="false">INDEX('SOC Summary'!$K$3:$K$774,MATCH($A75,'SOC Summary'!$A$3:$A$774,0))</f>
        <v>220660</v>
      </c>
      <c r="I75" s="24" t="n">
        <f aca="false">IF(ISNUMBER(E75),H75-E75,"")</f>
        <v>39300</v>
      </c>
      <c r="J75" s="31" t="n">
        <f aca="false">IF(AND(ISNUMBER(E75),E75&gt;0),(H75-E75)/E75,"")</f>
        <v>0.216696074106749</v>
      </c>
      <c r="K75" s="24" t="n">
        <f aca="false">IF(ISNUMBER(G75),H75-G75,"")</f>
        <v>5140</v>
      </c>
      <c r="L75" s="31" t="n">
        <f aca="false">IF(AND(ISNUMBER(G75),G75&gt;0),(H75-G75)/G75,"")</f>
        <v>0.0238492947290275</v>
      </c>
      <c r="M75" s="0" t="str">
        <f aca="false">INDEX('SOC Summary'!$L$3:$L$774,MATCH($A75,'SOC Summary'!$A$3:$A$774,0))</f>
        <v>Elevated</v>
      </c>
      <c r="X75" s="26" t="n">
        <f aca="false">_xlfn.RANK.AVG(D75,$D$5:$D$112,1)</f>
        <v>36.5</v>
      </c>
      <c r="Y75" s="26" t="n">
        <f aca="false">IF(L75="","",_xlfn.RANK.AVG(L75,$L$5:$L$112,1))</f>
        <v>60</v>
      </c>
    </row>
    <row r="76" customFormat="false" ht="15" hidden="false" customHeight="true" outlineLevel="0" collapsed="false">
      <c r="A76" s="0" t="s">
        <v>247</v>
      </c>
      <c r="B76" s="0" t="str">
        <f aca="false">IFERROR(INDEX('BLS OEWS May2025'!$B$3:$B$1396,MATCH($A76,'BLS OEWS May2025'!$A$3:$A$1396,0)),"")</f>
        <v>Education Administrators, Postsecondary</v>
      </c>
      <c r="C76" s="0" t="str">
        <f aca="false">INDEX('SOC Summary'!$D$3:$D$774,MATCH($A76,'SOC Summary'!$A$3:$A$774,0))</f>
        <v>Management</v>
      </c>
      <c r="D76" s="27" t="n">
        <f aca="false">INDEX('SOC Summary'!$H$3:$H$774,MATCH($A76,'SOC Summary'!$A$3:$A$774,0))</f>
        <v>0.43</v>
      </c>
      <c r="E76" s="24" t="n">
        <v>167060</v>
      </c>
      <c r="F76" s="24" t="n">
        <v>167270</v>
      </c>
      <c r="G76" s="24" t="n">
        <v>176420</v>
      </c>
      <c r="H76" s="24" t="n">
        <f aca="false">INDEX('SOC Summary'!$K$3:$K$774,MATCH($A76,'SOC Summary'!$A$3:$A$774,0))</f>
        <v>180470</v>
      </c>
      <c r="I76" s="24" t="n">
        <f aca="false">IF(ISNUMBER(E76),H76-E76,"")</f>
        <v>13410</v>
      </c>
      <c r="J76" s="31" t="n">
        <f aca="false">IF(AND(ISNUMBER(E76),E76&gt;0),(H76-E76)/E76,"")</f>
        <v>0.0802705614749192</v>
      </c>
      <c r="K76" s="24" t="n">
        <f aca="false">IF(ISNUMBER(G76),H76-G76,"")</f>
        <v>4050</v>
      </c>
      <c r="L76" s="31" t="n">
        <f aca="false">IF(AND(ISNUMBER(G76),G76&gt;0),(H76-G76)/G76,"")</f>
        <v>0.0229565808865208</v>
      </c>
      <c r="M76" s="0" t="str">
        <f aca="false">INDEX('SOC Summary'!$L$3:$L$774,MATCH($A76,'SOC Summary'!$A$3:$A$774,0))</f>
        <v>Elevated</v>
      </c>
      <c r="X76" s="26" t="n">
        <f aca="false">_xlfn.RANK.AVG(D76,$D$5:$D$112,1)</f>
        <v>36.5</v>
      </c>
      <c r="Y76" s="26" t="n">
        <f aca="false">IF(L76="","",_xlfn.RANK.AVG(L76,$L$5:$L$112,1))</f>
        <v>59</v>
      </c>
    </row>
    <row r="77" customFormat="false" ht="15" hidden="false" customHeight="true" outlineLevel="0" collapsed="false">
      <c r="A77" s="0" t="s">
        <v>970</v>
      </c>
      <c r="B77" s="0" t="str">
        <f aca="false">IFERROR(INDEX('BLS OEWS May2025'!$B$3:$B$1396,MATCH($A77,'BLS OEWS May2025'!$A$3:$A$1396,0)),"")</f>
        <v>Teaching Assistants, Postsecondary</v>
      </c>
      <c r="C77" s="0" t="str">
        <f aca="false">INDEX('SOC Summary'!$D$3:$D$774,MATCH($A77,'SOC Summary'!$A$3:$A$774,0))</f>
        <v>Educational instruction</v>
      </c>
      <c r="D77" s="27" t="n">
        <f aca="false">INDEX('SOC Summary'!$H$3:$H$774,MATCH($A77,'SOC Summary'!$A$3:$A$774,0))</f>
        <v>0.43</v>
      </c>
      <c r="E77" s="24" t="n">
        <v>135160</v>
      </c>
      <c r="F77" s="24" t="n">
        <v>145960</v>
      </c>
      <c r="G77" s="24" t="n">
        <v>155010</v>
      </c>
      <c r="H77" s="24" t="n">
        <f aca="false">INDEX('SOC Summary'!$K$3:$K$774,MATCH($A77,'SOC Summary'!$A$3:$A$774,0))</f>
        <v>164090</v>
      </c>
      <c r="I77" s="24" t="n">
        <f aca="false">IF(ISNUMBER(E77),H77-E77,"")</f>
        <v>28930</v>
      </c>
      <c r="J77" s="31" t="n">
        <f aca="false">IF(AND(ISNUMBER(E77),E77&gt;0),(H77-E77)/E77,"")</f>
        <v>0.214042616158627</v>
      </c>
      <c r="K77" s="24" t="n">
        <f aca="false">IF(ISNUMBER(G77),H77-G77,"")</f>
        <v>9080</v>
      </c>
      <c r="L77" s="31" t="n">
        <f aca="false">IF(AND(ISNUMBER(G77),G77&gt;0),(H77-G77)/G77,"")</f>
        <v>0.0585768660086446</v>
      </c>
      <c r="M77" s="0" t="str">
        <f aca="false">INDEX('SOC Summary'!$L$3:$L$774,MATCH($A77,'SOC Summary'!$A$3:$A$774,0))</f>
        <v>Elevated</v>
      </c>
      <c r="X77" s="26" t="n">
        <f aca="false">_xlfn.RANK.AVG(D77,$D$5:$D$112,1)</f>
        <v>36.5</v>
      </c>
      <c r="Y77" s="26" t="n">
        <f aca="false">IF(L77="","",_xlfn.RANK.AVG(L77,$L$5:$L$112,1))</f>
        <v>86</v>
      </c>
    </row>
    <row r="78" customFormat="false" ht="15" hidden="false" customHeight="true" outlineLevel="0" collapsed="false">
      <c r="A78" s="0" t="s">
        <v>408</v>
      </c>
      <c r="B78" s="0" t="str">
        <f aca="false">IFERROR(INDEX('BLS OEWS May2025'!$B$3:$B$1396,MATCH($A78,'BLS OEWS May2025'!$A$3:$A$1396,0)),"")</f>
        <v>Computer Network Support Specialists</v>
      </c>
      <c r="C78" s="0" t="str">
        <f aca="false">INDEX('SOC Summary'!$D$3:$D$774,MATCH($A78,'SOC Summary'!$A$3:$A$774,0))</f>
        <v>Computer and math</v>
      </c>
      <c r="D78" s="27" t="n">
        <f aca="false">INDEX('SOC Summary'!$H$3:$H$774,MATCH($A78,'SOC Summary'!$A$3:$A$774,0))</f>
        <v>0.43</v>
      </c>
      <c r="E78" s="24" t="n">
        <v>168920</v>
      </c>
      <c r="F78" s="24" t="n">
        <v>158720</v>
      </c>
      <c r="G78" s="24" t="n">
        <v>146450</v>
      </c>
      <c r="H78" s="24" t="n">
        <f aca="false">INDEX('SOC Summary'!$K$3:$K$774,MATCH($A78,'SOC Summary'!$A$3:$A$774,0))</f>
        <v>146190</v>
      </c>
      <c r="I78" s="24" t="n">
        <f aca="false">IF(ISNUMBER(E78),H78-E78,"")</f>
        <v>-22730</v>
      </c>
      <c r="J78" s="31" t="n">
        <f aca="false">IF(AND(ISNUMBER(E78),E78&gt;0),(H78-E78)/E78,"")</f>
        <v>-0.134560738811272</v>
      </c>
      <c r="K78" s="24" t="n">
        <f aca="false">IF(ISNUMBER(G78),H78-G78,"")</f>
        <v>-260</v>
      </c>
      <c r="L78" s="31" t="n">
        <f aca="false">IF(AND(ISNUMBER(G78),G78&gt;0),(H78-G78)/G78,"")</f>
        <v>-0.00177534994878798</v>
      </c>
      <c r="M78" s="0" t="str">
        <f aca="false">INDEX('SOC Summary'!$L$3:$L$774,MATCH($A78,'SOC Summary'!$A$3:$A$774,0))</f>
        <v>Elevated</v>
      </c>
      <c r="X78" s="26" t="n">
        <f aca="false">_xlfn.RANK.AVG(D78,$D$5:$D$112,1)</f>
        <v>36.5</v>
      </c>
      <c r="Y78" s="26" t="n">
        <f aca="false">IF(L78="","",_xlfn.RANK.AVG(L78,$L$5:$L$112,1))</f>
        <v>40</v>
      </c>
    </row>
    <row r="79" customFormat="false" ht="15" hidden="false" customHeight="true" outlineLevel="0" collapsed="false">
      <c r="A79" s="0" t="s">
        <v>426</v>
      </c>
      <c r="B79" s="0" t="str">
        <f aca="false">IFERROR(INDEX('BLS OEWS May2025'!$B$3:$B$1396,MATCH($A79,'BLS OEWS May2025'!$A$3:$A$1396,0)),"")</f>
        <v>Software Developers</v>
      </c>
      <c r="C79" s="0" t="str">
        <f aca="false">INDEX('SOC Summary'!$D$3:$D$774,MATCH($A79,'SOC Summary'!$A$3:$A$774,0))</f>
        <v>Computer and math</v>
      </c>
      <c r="D79" s="27" t="n">
        <f aca="false">INDEX('SOC Summary'!$H$3:$H$774,MATCH($A79,'SOC Summary'!$A$3:$A$774,0))</f>
        <v>0.42</v>
      </c>
      <c r="E79" s="24" t="n">
        <v>1534790</v>
      </c>
      <c r="F79" s="24" t="n">
        <v>1656880</v>
      </c>
      <c r="G79" s="24" t="n">
        <v>1654440</v>
      </c>
      <c r="H79" s="24" t="n">
        <f aca="false">INDEX('SOC Summary'!$K$3:$K$774,MATCH($A79,'SOC Summary'!$A$3:$A$774,0))</f>
        <v>1687890</v>
      </c>
      <c r="I79" s="24" t="n">
        <f aca="false">IF(ISNUMBER(E79),H79-E79,"")</f>
        <v>153100</v>
      </c>
      <c r="J79" s="31" t="n">
        <f aca="false">IF(AND(ISNUMBER(E79),E79&gt;0),(H79-E79)/E79,"")</f>
        <v>0.0997530606793112</v>
      </c>
      <c r="K79" s="24" t="n">
        <f aca="false">IF(ISNUMBER(G79),H79-G79,"")</f>
        <v>33450</v>
      </c>
      <c r="L79" s="31" t="n">
        <f aca="false">IF(AND(ISNUMBER(G79),G79&gt;0),(H79-G79)/G79,"")</f>
        <v>0.0202183216073112</v>
      </c>
      <c r="M79" s="0" t="str">
        <f aca="false">INDEX('SOC Summary'!$L$3:$L$774,MATCH($A79,'SOC Summary'!$A$3:$A$774,0))</f>
        <v>Elevated</v>
      </c>
      <c r="X79" s="26" t="n">
        <f aca="false">_xlfn.RANK.AVG(D79,$D$5:$D$112,1)</f>
        <v>32</v>
      </c>
      <c r="Y79" s="26" t="n">
        <f aca="false">IF(L79="","",_xlfn.RANK.AVG(L79,$L$5:$L$112,1))</f>
        <v>56</v>
      </c>
    </row>
    <row r="80" customFormat="false" ht="15" hidden="false" customHeight="true" outlineLevel="0" collapsed="false">
      <c r="A80" s="0" t="s">
        <v>193</v>
      </c>
      <c r="B80" s="0" t="str">
        <f aca="false">IFERROR(INDEX('BLS OEWS May2025'!$B$3:$B$1396,MATCH($A80,'BLS OEWS May2025'!$A$3:$A$1396,0)),"")</f>
        <v>Sales Managers</v>
      </c>
      <c r="C80" s="0" t="str">
        <f aca="false">INDEX('SOC Summary'!$D$3:$D$774,MATCH($A80,'SOC Summary'!$A$3:$A$774,0))</f>
        <v>Management</v>
      </c>
      <c r="D80" s="27" t="n">
        <f aca="false">INDEX('SOC Summary'!$H$3:$H$774,MATCH($A80,'SOC Summary'!$A$3:$A$774,0))</f>
        <v>0.42</v>
      </c>
      <c r="E80" s="24" t="n">
        <v>536390</v>
      </c>
      <c r="F80" s="24" t="n">
        <v>575880</v>
      </c>
      <c r="G80" s="24" t="n">
        <v>603710</v>
      </c>
      <c r="H80" s="24" t="n">
        <f aca="false">INDEX('SOC Summary'!$K$3:$K$774,MATCH($A80,'SOC Summary'!$A$3:$A$774,0))</f>
        <v>637080</v>
      </c>
      <c r="I80" s="24" t="n">
        <f aca="false">IF(ISNUMBER(E80),H80-E80,"")</f>
        <v>100690</v>
      </c>
      <c r="J80" s="31" t="n">
        <f aca="false">IF(AND(ISNUMBER(E80),E80&gt;0),(H80-E80)/E80,"")</f>
        <v>0.187717891832435</v>
      </c>
      <c r="K80" s="24" t="n">
        <f aca="false">IF(ISNUMBER(G80),H80-G80,"")</f>
        <v>33370</v>
      </c>
      <c r="L80" s="31" t="n">
        <f aca="false">IF(AND(ISNUMBER(G80),G80&gt;0),(H80-G80)/G80,"")</f>
        <v>0.0552748836361829</v>
      </c>
      <c r="M80" s="0" t="str">
        <f aca="false">INDEX('SOC Summary'!$L$3:$L$774,MATCH($A80,'SOC Summary'!$A$3:$A$774,0))</f>
        <v>Elevated</v>
      </c>
      <c r="X80" s="26" t="n">
        <f aca="false">_xlfn.RANK.AVG(D80,$D$5:$D$112,1)</f>
        <v>32</v>
      </c>
      <c r="Y80" s="26" t="n">
        <f aca="false">IF(L80="","",_xlfn.RANK.AVG(L80,$L$5:$L$112,1))</f>
        <v>84</v>
      </c>
    </row>
    <row r="81" customFormat="false" ht="15" hidden="false" customHeight="true" outlineLevel="0" collapsed="false">
      <c r="A81" s="0" t="s">
        <v>191</v>
      </c>
      <c r="B81" s="0" t="str">
        <f aca="false">IFERROR(INDEX('BLS OEWS May2025'!$B$3:$B$1396,MATCH($A81,'BLS OEWS May2025'!$A$3:$A$1396,0)),"")</f>
        <v>Marketing Managers</v>
      </c>
      <c r="C81" s="0" t="str">
        <f aca="false">INDEX('SOC Summary'!$D$3:$D$774,MATCH($A81,'SOC Summary'!$A$3:$A$774,0))</f>
        <v>Management</v>
      </c>
      <c r="D81" s="27" t="n">
        <f aca="false">INDEX('SOC Summary'!$H$3:$H$774,MATCH($A81,'SOC Summary'!$A$3:$A$774,0))</f>
        <v>0.42</v>
      </c>
      <c r="E81" s="24" t="n">
        <v>328570</v>
      </c>
      <c r="F81" s="24" t="n">
        <v>368940</v>
      </c>
      <c r="G81" s="24" t="n">
        <v>384980</v>
      </c>
      <c r="H81" s="24" t="n">
        <f aca="false">INDEX('SOC Summary'!$K$3:$K$774,MATCH($A81,'SOC Summary'!$A$3:$A$774,0))</f>
        <v>395240</v>
      </c>
      <c r="I81" s="24" t="n">
        <f aca="false">IF(ISNUMBER(E81),H81-E81,"")</f>
        <v>66670</v>
      </c>
      <c r="J81" s="31" t="n">
        <f aca="false">IF(AND(ISNUMBER(E81),E81&gt;0),(H81-E81)/E81,"")</f>
        <v>0.20290957786773</v>
      </c>
      <c r="K81" s="24" t="n">
        <f aca="false">IF(ISNUMBER(G81),H81-G81,"")</f>
        <v>10260</v>
      </c>
      <c r="L81" s="31" t="n">
        <f aca="false">IF(AND(ISNUMBER(G81),G81&gt;0),(H81-G81)/G81,"")</f>
        <v>0.0266507351031222</v>
      </c>
      <c r="M81" s="0" t="str">
        <f aca="false">INDEX('SOC Summary'!$L$3:$L$774,MATCH($A81,'SOC Summary'!$A$3:$A$774,0))</f>
        <v>Elevated</v>
      </c>
      <c r="X81" s="26" t="n">
        <f aca="false">_xlfn.RANK.AVG(D81,$D$5:$D$112,1)</f>
        <v>32</v>
      </c>
      <c r="Y81" s="26" t="n">
        <f aca="false">IF(L81="","",_xlfn.RANK.AVG(L81,$L$5:$L$112,1))</f>
        <v>62</v>
      </c>
    </row>
    <row r="82" customFormat="false" ht="15" hidden="false" customHeight="true" outlineLevel="0" collapsed="false">
      <c r="A82" s="0" t="s">
        <v>256</v>
      </c>
      <c r="B82" s="0" t="str">
        <f aca="false">IFERROR(INDEX('BLS OEWS May2025'!$B$3:$B$1396,MATCH($A82,'BLS OEWS May2025'!$A$3:$A$1396,0)),"")</f>
        <v>Food Service Managers</v>
      </c>
      <c r="C82" s="0" t="str">
        <f aca="false">INDEX('SOC Summary'!$D$3:$D$774,MATCH($A82,'SOC Summary'!$A$3:$A$774,0))</f>
        <v>Management</v>
      </c>
      <c r="D82" s="27" t="n">
        <f aca="false">INDEX('SOC Summary'!$H$3:$H$774,MATCH($A82,'SOC Summary'!$A$3:$A$774,0))</f>
        <v>0.42</v>
      </c>
      <c r="E82" s="24" t="n">
        <v>231100</v>
      </c>
      <c r="F82" s="24" t="n">
        <v>246070</v>
      </c>
      <c r="G82" s="24" t="n">
        <v>244230</v>
      </c>
      <c r="H82" s="24" t="n">
        <f aca="false">INDEX('SOC Summary'!$K$3:$K$774,MATCH($A82,'SOC Summary'!$A$3:$A$774,0))</f>
        <v>238430</v>
      </c>
      <c r="I82" s="24" t="n">
        <f aca="false">IF(ISNUMBER(E82),H82-E82,"")</f>
        <v>7330</v>
      </c>
      <c r="J82" s="31" t="n">
        <f aca="false">IF(AND(ISNUMBER(E82),E82&gt;0),(H82-E82)/E82,"")</f>
        <v>0.0317178710514929</v>
      </c>
      <c r="K82" s="24" t="n">
        <f aca="false">IF(ISNUMBER(G82),H82-G82,"")</f>
        <v>-5800</v>
      </c>
      <c r="L82" s="31" t="n">
        <f aca="false">IF(AND(ISNUMBER(G82),G82&gt;0),(H82-G82)/G82,"")</f>
        <v>-0.0237481062932482</v>
      </c>
      <c r="M82" s="0" t="str">
        <f aca="false">INDEX('SOC Summary'!$L$3:$L$774,MATCH($A82,'SOC Summary'!$A$3:$A$774,0))</f>
        <v>Elevated</v>
      </c>
      <c r="X82" s="26" t="n">
        <f aca="false">_xlfn.RANK.AVG(D82,$D$5:$D$112,1)</f>
        <v>32</v>
      </c>
      <c r="Y82" s="26" t="n">
        <f aca="false">IF(L82="","",_xlfn.RANK.AVG(L82,$L$5:$L$112,1))</f>
        <v>26</v>
      </c>
    </row>
    <row r="83" customFormat="false" ht="15" hidden="false" customHeight="true" outlineLevel="0" collapsed="false">
      <c r="A83" s="0" t="s">
        <v>850</v>
      </c>
      <c r="B83" s="0" t="str">
        <f aca="false">IFERROR(INDEX('BLS OEWS May2025'!$B$3:$B$1396,MATCH($A83,'BLS OEWS May2025'!$A$3:$A$1396,0)),"")</f>
        <v>Health Specialties Teachers, Postsecondary</v>
      </c>
      <c r="C83" s="0" t="str">
        <f aca="false">INDEX('SOC Summary'!$D$3:$D$774,MATCH($A83,'SOC Summary'!$A$3:$A$774,0))</f>
        <v>Educational instruction</v>
      </c>
      <c r="D83" s="27" t="n">
        <f aca="false">INDEX('SOC Summary'!$H$3:$H$774,MATCH($A83,'SOC Summary'!$A$3:$A$774,0))</f>
        <v>0.42</v>
      </c>
      <c r="E83" s="24" t="n">
        <v>207700</v>
      </c>
      <c r="F83" s="24" t="n">
        <v>225360</v>
      </c>
      <c r="G83" s="24" t="n">
        <v>229720</v>
      </c>
      <c r="H83" s="24" t="n">
        <f aca="false">INDEX('SOC Summary'!$K$3:$K$774,MATCH($A83,'SOC Summary'!$A$3:$A$774,0))</f>
        <v>221270</v>
      </c>
      <c r="I83" s="24" t="n">
        <f aca="false">IF(ISNUMBER(E83),H83-E83,"")</f>
        <v>13570</v>
      </c>
      <c r="J83" s="31" t="n">
        <f aca="false">IF(AND(ISNUMBER(E83),E83&gt;0),(H83-E83)/E83,"")</f>
        <v>0.0653346172363987</v>
      </c>
      <c r="K83" s="24" t="n">
        <f aca="false">IF(ISNUMBER(G83),H83-G83,"")</f>
        <v>-8450</v>
      </c>
      <c r="L83" s="31" t="n">
        <f aca="false">IF(AND(ISNUMBER(G83),G83&gt;0),(H83-G83)/G83,"")</f>
        <v>-0.0367839108479889</v>
      </c>
      <c r="M83" s="0" t="str">
        <f aca="false">INDEX('SOC Summary'!$L$3:$L$774,MATCH($A83,'SOC Summary'!$A$3:$A$774,0))</f>
        <v>Elevated</v>
      </c>
      <c r="X83" s="26" t="n">
        <f aca="false">_xlfn.RANK.AVG(D83,$D$5:$D$112,1)</f>
        <v>32</v>
      </c>
      <c r="Y83" s="26" t="n">
        <f aca="false">IF(L83="","",_xlfn.RANK.AVG(L83,$L$5:$L$112,1))</f>
        <v>19</v>
      </c>
    </row>
    <row r="84" customFormat="false" ht="15" hidden="false" customHeight="true" outlineLevel="0" collapsed="false">
      <c r="A84" s="0" t="s">
        <v>491</v>
      </c>
      <c r="B84" s="0" t="str">
        <f aca="false">IFERROR(INDEX('BLS OEWS May2025'!$B$3:$B$1396,MATCH($A84,'BLS OEWS May2025'!$A$3:$A$1396,0)),"")</f>
        <v>Civil Engineers</v>
      </c>
      <c r="C84" s="0" t="str">
        <f aca="false">INDEX('SOC Summary'!$D$3:$D$774,MATCH($A84,'SOC Summary'!$A$3:$A$774,0))</f>
        <v>Engineering</v>
      </c>
      <c r="D84" s="27" t="n">
        <f aca="false">INDEX('SOC Summary'!$H$3:$H$774,MATCH($A84,'SOC Summary'!$A$3:$A$774,0))</f>
        <v>0.413333333333333</v>
      </c>
      <c r="E84" s="24" t="n">
        <v>307570</v>
      </c>
      <c r="F84" s="24" t="n">
        <v>327950</v>
      </c>
      <c r="G84" s="24" t="n">
        <v>355410</v>
      </c>
      <c r="H84" s="24" t="n">
        <f aca="false">INDEX('SOC Summary'!$K$3:$K$774,MATCH($A84,'SOC Summary'!$A$3:$A$774,0))</f>
        <v>367840</v>
      </c>
      <c r="I84" s="24" t="n">
        <f aca="false">IF(ISNUMBER(E84),H84-E84,"")</f>
        <v>60270</v>
      </c>
      <c r="J84" s="31" t="n">
        <f aca="false">IF(AND(ISNUMBER(E84),E84&gt;0),(H84-E84)/E84,"")</f>
        <v>0.195955392268427</v>
      </c>
      <c r="K84" s="24" t="n">
        <f aca="false">IF(ISNUMBER(G84),H84-G84,"")</f>
        <v>12430</v>
      </c>
      <c r="L84" s="31" t="n">
        <f aca="false">IF(AND(ISNUMBER(G84),G84&gt;0),(H84-G84)/G84,"")</f>
        <v>0.034973692355308</v>
      </c>
      <c r="M84" s="0" t="str">
        <f aca="false">INDEX('SOC Summary'!$L$3:$L$774,MATCH($A84,'SOC Summary'!$A$3:$A$774,0))</f>
        <v>Elevated</v>
      </c>
      <c r="X84" s="26" t="n">
        <f aca="false">_xlfn.RANK.AVG(D84,$D$5:$D$112,1)</f>
        <v>29</v>
      </c>
      <c r="Y84" s="26" t="n">
        <f aca="false">IF(L84="","",_xlfn.RANK.AVG(L84,$L$5:$L$112,1))</f>
        <v>67</v>
      </c>
    </row>
    <row r="85" customFormat="false" ht="15" hidden="false" customHeight="true" outlineLevel="0" collapsed="false">
      <c r="A85" s="0" t="s">
        <v>268</v>
      </c>
      <c r="B85" s="0" t="str">
        <f aca="false">IFERROR(INDEX('BLS OEWS May2025'!$B$3:$B$1396,MATCH($A85,'BLS OEWS May2025'!$A$3:$A$1396,0)),"")</f>
        <v>Medical and Health Services Managers</v>
      </c>
      <c r="C85" s="0" t="str">
        <f aca="false">INDEX('SOC Summary'!$D$3:$D$774,MATCH($A85,'SOC Summary'!$A$3:$A$774,0))</f>
        <v>Management</v>
      </c>
      <c r="D85" s="27" t="n">
        <f aca="false">INDEX('SOC Summary'!$H$3:$H$774,MATCH($A85,'SOC Summary'!$A$3:$A$774,0))</f>
        <v>0.41</v>
      </c>
      <c r="E85" s="24" t="n">
        <v>476750</v>
      </c>
      <c r="F85" s="24" t="n">
        <v>515100</v>
      </c>
      <c r="G85" s="24" t="n">
        <v>565840</v>
      </c>
      <c r="H85" s="24" t="n">
        <f aca="false">INDEX('SOC Summary'!$K$3:$K$774,MATCH($A85,'SOC Summary'!$A$3:$A$774,0))</f>
        <v>597080</v>
      </c>
      <c r="I85" s="24" t="n">
        <f aca="false">IF(ISNUMBER(E85),H85-E85,"")</f>
        <v>120330</v>
      </c>
      <c r="J85" s="31" t="n">
        <f aca="false">IF(AND(ISNUMBER(E85),E85&gt;0),(H85-E85)/E85,"")</f>
        <v>0.252396434189827</v>
      </c>
      <c r="K85" s="24" t="n">
        <f aca="false">IF(ISNUMBER(G85),H85-G85,"")</f>
        <v>31240</v>
      </c>
      <c r="L85" s="31" t="n">
        <f aca="false">IF(AND(ISNUMBER(G85),G85&gt;0),(H85-G85)/G85,"")</f>
        <v>0.0552099533437014</v>
      </c>
      <c r="M85" s="0" t="str">
        <f aca="false">INDEX('SOC Summary'!$L$3:$L$774,MATCH($A85,'SOC Summary'!$A$3:$A$774,0))</f>
        <v>Elevated</v>
      </c>
      <c r="X85" s="26" t="n">
        <f aca="false">_xlfn.RANK.AVG(D85,$D$5:$D$112,1)</f>
        <v>27</v>
      </c>
      <c r="Y85" s="26" t="n">
        <f aca="false">IF(L85="","",_xlfn.RANK.AVG(L85,$L$5:$L$112,1))</f>
        <v>83</v>
      </c>
    </row>
    <row r="86" customFormat="false" ht="15" hidden="false" customHeight="true" outlineLevel="0" collapsed="false">
      <c r="A86" s="0" t="s">
        <v>240</v>
      </c>
      <c r="B86" s="0" t="str">
        <f aca="false">IFERROR(INDEX('BLS OEWS May2025'!$B$3:$B$1396,MATCH($A86,'BLS OEWS May2025'!$A$3:$A$1396,0)),"")</f>
        <v>Construction Managers</v>
      </c>
      <c r="C86" s="0" t="str">
        <f aca="false">INDEX('SOC Summary'!$D$3:$D$774,MATCH($A86,'SOC Summary'!$A$3:$A$774,0))</f>
        <v>Management</v>
      </c>
      <c r="D86" s="27" t="n">
        <f aca="false">INDEX('SOC Summary'!$H$3:$H$774,MATCH($A86,'SOC Summary'!$A$3:$A$774,0))</f>
        <v>0.41</v>
      </c>
      <c r="E86" s="24" t="n">
        <v>303220</v>
      </c>
      <c r="F86" s="24" t="n">
        <v>329190</v>
      </c>
      <c r="G86" s="24" t="n">
        <v>348330</v>
      </c>
      <c r="H86" s="24" t="n">
        <f aca="false">INDEX('SOC Summary'!$K$3:$K$774,MATCH($A86,'SOC Summary'!$A$3:$A$774,0))</f>
        <v>380360</v>
      </c>
      <c r="I86" s="24" t="n">
        <f aca="false">IF(ISNUMBER(E86),H86-E86,"")</f>
        <v>77140</v>
      </c>
      <c r="J86" s="31" t="n">
        <f aca="false">IF(AND(ISNUMBER(E86),E86&gt;0),(H86-E86)/E86,"")</f>
        <v>0.25440274388233</v>
      </c>
      <c r="K86" s="24" t="n">
        <f aca="false">IF(ISNUMBER(G86),H86-G86,"")</f>
        <v>32030</v>
      </c>
      <c r="L86" s="31" t="n">
        <f aca="false">IF(AND(ISNUMBER(G86),G86&gt;0),(H86-G86)/G86,"")</f>
        <v>0.0919530330433784</v>
      </c>
      <c r="M86" s="0" t="str">
        <f aca="false">INDEX('SOC Summary'!$L$3:$L$774,MATCH($A86,'SOC Summary'!$A$3:$A$774,0))</f>
        <v>Elevated</v>
      </c>
      <c r="X86" s="26" t="n">
        <f aca="false">_xlfn.RANK.AVG(D86,$D$5:$D$112,1)</f>
        <v>27</v>
      </c>
      <c r="Y86" s="26" t="n">
        <f aca="false">IF(L86="","",_xlfn.RANK.AVG(L86,$L$5:$L$112,1))</f>
        <v>101</v>
      </c>
    </row>
    <row r="87" customFormat="false" ht="15" hidden="false" customHeight="true" outlineLevel="0" collapsed="false">
      <c r="A87" s="0" t="s">
        <v>1761</v>
      </c>
      <c r="B87" s="0" t="str">
        <f aca="false">IFERROR(INDEX('BLS OEWS May2025'!$B$3:$B$1396,MATCH($A87,'BLS OEWS May2025'!$A$3:$A$1396,0)),"")</f>
        <v>Hotel, Motel, and Resort Desk Clerks</v>
      </c>
      <c r="C87" s="0" t="str">
        <f aca="false">INDEX('SOC Summary'!$D$3:$D$774,MATCH($A87,'SOC Summary'!$A$3:$A$774,0))</f>
        <v>Office support</v>
      </c>
      <c r="D87" s="27" t="n">
        <f aca="false">INDEX('SOC Summary'!$H$3:$H$774,MATCH($A87,'SOC Summary'!$A$3:$A$774,0))</f>
        <v>0.41</v>
      </c>
      <c r="E87" s="24" t="n">
        <v>243180</v>
      </c>
      <c r="F87" s="24" t="n">
        <v>263800</v>
      </c>
      <c r="G87" s="24" t="n">
        <v>261430</v>
      </c>
      <c r="H87" s="24" t="n">
        <f aca="false">INDEX('SOC Summary'!$K$3:$K$774,MATCH($A87,'SOC Summary'!$A$3:$A$774,0))</f>
        <v>261420</v>
      </c>
      <c r="I87" s="24" t="n">
        <f aca="false">IF(ISNUMBER(E87),H87-E87,"")</f>
        <v>18240</v>
      </c>
      <c r="J87" s="31" t="n">
        <f aca="false">IF(AND(ISNUMBER(E87),E87&gt;0),(H87-E87)/E87,"")</f>
        <v>0.075006168270417</v>
      </c>
      <c r="K87" s="24" t="n">
        <f aca="false">IF(ISNUMBER(G87),H87-G87,"")</f>
        <v>-10</v>
      </c>
      <c r="L87" s="31" t="n">
        <f aca="false">IF(AND(ISNUMBER(G87),G87&gt;0),(H87-G87)/G87,"")</f>
        <v>-3.82511570975022E-005</v>
      </c>
      <c r="M87" s="0" t="str">
        <f aca="false">INDEX('SOC Summary'!$L$3:$L$774,MATCH($A87,'SOC Summary'!$A$3:$A$774,0))</f>
        <v>Elevated</v>
      </c>
      <c r="X87" s="26" t="n">
        <f aca="false">_xlfn.RANK.AVG(D87,$D$5:$D$112,1)</f>
        <v>27</v>
      </c>
      <c r="Y87" s="26" t="n">
        <f aca="false">IF(L87="","",_xlfn.RANK.AVG(L87,$L$5:$L$112,1))</f>
        <v>42</v>
      </c>
    </row>
    <row r="88" customFormat="false" ht="15" hidden="false" customHeight="true" outlineLevel="0" collapsed="false">
      <c r="A88" s="0" t="s">
        <v>217</v>
      </c>
      <c r="B88" s="0" t="str">
        <f aca="false">IFERROR(INDEX('BLS OEWS May2025'!$B$3:$B$1396,MATCH($A88,'BLS OEWS May2025'!$A$3:$A$1396,0)),"")</f>
        <v>Industrial Production Managers</v>
      </c>
      <c r="C88" s="0" t="str">
        <f aca="false">INDEX('SOC Summary'!$D$3:$D$774,MATCH($A88,'SOC Summary'!$A$3:$A$774,0))</f>
        <v>Management</v>
      </c>
      <c r="D88" s="27" t="n">
        <f aca="false">INDEX('SOC Summary'!$H$3:$H$774,MATCH($A88,'SOC Summary'!$A$3:$A$774,0))</f>
        <v>0.401666666666667</v>
      </c>
      <c r="E88" s="24" t="n">
        <v>211710</v>
      </c>
      <c r="F88" s="24" t="n">
        <v>222890</v>
      </c>
      <c r="G88" s="24" t="n">
        <v>234380</v>
      </c>
      <c r="H88" s="24" t="n">
        <f aca="false">INDEX('SOC Summary'!$K$3:$K$774,MATCH($A88,'SOC Summary'!$A$3:$A$774,0))</f>
        <v>246250</v>
      </c>
      <c r="I88" s="24" t="n">
        <f aca="false">IF(ISNUMBER(E88),H88-E88,"")</f>
        <v>34540</v>
      </c>
      <c r="J88" s="31" t="n">
        <f aca="false">IF(AND(ISNUMBER(E88),E88&gt;0),(H88-E88)/E88,"")</f>
        <v>0.163147702045251</v>
      </c>
      <c r="K88" s="24" t="n">
        <f aca="false">IF(ISNUMBER(G88),H88-G88,"")</f>
        <v>11870</v>
      </c>
      <c r="L88" s="31" t="n">
        <f aca="false">IF(AND(ISNUMBER(G88),G88&gt;0),(H88-G88)/G88,"")</f>
        <v>0.0506442529226043</v>
      </c>
      <c r="M88" s="0" t="str">
        <f aca="false">INDEX('SOC Summary'!$L$3:$L$774,MATCH($A88,'SOC Summary'!$A$3:$A$774,0))</f>
        <v>Elevated</v>
      </c>
      <c r="X88" s="26" t="n">
        <f aca="false">_xlfn.RANK.AVG(D88,$D$5:$D$112,1)</f>
        <v>25</v>
      </c>
      <c r="Y88" s="26" t="n">
        <f aca="false">IF(L88="","",_xlfn.RANK.AVG(L88,$L$5:$L$112,1))</f>
        <v>81</v>
      </c>
    </row>
    <row r="89" customFormat="false" ht="15" hidden="false" customHeight="true" outlineLevel="0" collapsed="false">
      <c r="A89" s="0" t="s">
        <v>183</v>
      </c>
      <c r="B89" s="0" t="str">
        <f aca="false">IFERROR(INDEX('BLS OEWS May2025'!$B$3:$B$1396,MATCH($A89,'BLS OEWS May2025'!$A$3:$A$1396,0)),"")</f>
        <v>General and Operations Managers</v>
      </c>
      <c r="C89" s="0" t="str">
        <f aca="false">INDEX('SOC Summary'!$D$3:$D$774,MATCH($A89,'SOC Summary'!$A$3:$A$774,0))</f>
        <v>Management</v>
      </c>
      <c r="D89" s="27" t="n">
        <f aca="false">INDEX('SOC Summary'!$H$3:$H$774,MATCH($A89,'SOC Summary'!$A$3:$A$774,0))</f>
        <v>0.39</v>
      </c>
      <c r="E89" s="24" t="n">
        <v>3376680</v>
      </c>
      <c r="F89" s="24" t="n">
        <v>3507810</v>
      </c>
      <c r="G89" s="24" t="n">
        <v>3584420</v>
      </c>
      <c r="H89" s="24" t="n">
        <f aca="false">INDEX('SOC Summary'!$K$3:$K$774,MATCH($A89,'SOC Summary'!$A$3:$A$774,0))</f>
        <v>3503020</v>
      </c>
      <c r="I89" s="24" t="n">
        <f aca="false">IF(ISNUMBER(E89),H89-E89,"")</f>
        <v>126340</v>
      </c>
      <c r="J89" s="31" t="n">
        <f aca="false">IF(AND(ISNUMBER(E89),E89&gt;0),(H89-E89)/E89,"")</f>
        <v>0.03741544949477</v>
      </c>
      <c r="K89" s="24" t="n">
        <f aca="false">IF(ISNUMBER(G89),H89-G89,"")</f>
        <v>-81400</v>
      </c>
      <c r="L89" s="31" t="n">
        <f aca="false">IF(AND(ISNUMBER(G89),G89&gt;0),(H89-G89)/G89,"")</f>
        <v>-0.0227093923145167</v>
      </c>
      <c r="M89" s="0" t="str">
        <f aca="false">INDEX('SOC Summary'!$L$3:$L$774,MATCH($A89,'SOC Summary'!$A$3:$A$774,0))</f>
        <v>Elevated</v>
      </c>
      <c r="X89" s="26" t="n">
        <f aca="false">_xlfn.RANK.AVG(D89,$D$5:$D$112,1)</f>
        <v>22</v>
      </c>
      <c r="Y89" s="26" t="n">
        <f aca="false">IF(L89="","",_xlfn.RANK.AVG(L89,$L$5:$L$112,1))</f>
        <v>27</v>
      </c>
    </row>
    <row r="90" customFormat="false" ht="15" hidden="false" customHeight="true" outlineLevel="0" collapsed="false">
      <c r="A90" s="0" t="s">
        <v>904</v>
      </c>
      <c r="B90" s="0" t="str">
        <f aca="false">IFERROR(INDEX('BLS OEWS May2025'!$B$3:$B$1396,MATCH($A90,'BLS OEWS May2025'!$A$3:$A$1396,0)),"")</f>
        <v>Middle School Teachers, Except Special and Career/Technical Education</v>
      </c>
      <c r="C90" s="0" t="str">
        <f aca="false">INDEX('SOC Summary'!$D$3:$D$774,MATCH($A90,'SOC Summary'!$A$3:$A$774,0))</f>
        <v>Educational instruction</v>
      </c>
      <c r="D90" s="27" t="n">
        <f aca="false">INDEX('SOC Summary'!$H$3:$H$774,MATCH($A90,'SOC Summary'!$A$3:$A$774,0))</f>
        <v>0.39</v>
      </c>
      <c r="E90" s="24" t="n">
        <v>611120</v>
      </c>
      <c r="F90" s="24" t="n">
        <v>626690</v>
      </c>
      <c r="G90" s="24" t="n">
        <v>620370</v>
      </c>
      <c r="H90" s="24" t="n">
        <f aca="false">INDEX('SOC Summary'!$K$3:$K$774,MATCH($A90,'SOC Summary'!$A$3:$A$774,0))</f>
        <v>620090</v>
      </c>
      <c r="I90" s="24" t="n">
        <f aca="false">IF(ISNUMBER(E90),H90-E90,"")</f>
        <v>8970</v>
      </c>
      <c r="J90" s="31" t="n">
        <f aca="false">IF(AND(ISNUMBER(E90),E90&gt;0),(H90-E90)/E90,"")</f>
        <v>0.0146779683204608</v>
      </c>
      <c r="K90" s="24" t="n">
        <f aca="false">IF(ISNUMBER(G90),H90-G90,"")</f>
        <v>-280</v>
      </c>
      <c r="L90" s="31" t="n">
        <f aca="false">IF(AND(ISNUMBER(G90),G90&gt;0),(H90-G90)/G90,"")</f>
        <v>-0.000451343553040927</v>
      </c>
      <c r="M90" s="0" t="str">
        <f aca="false">INDEX('SOC Summary'!$L$3:$L$774,MATCH($A90,'SOC Summary'!$A$3:$A$774,0))</f>
        <v>Elevated</v>
      </c>
      <c r="X90" s="26" t="n">
        <f aca="false">_xlfn.RANK.AVG(D90,$D$5:$D$112,1)</f>
        <v>22</v>
      </c>
      <c r="Y90" s="26" t="n">
        <f aca="false">IF(L90="","",_xlfn.RANK.AVG(L90,$L$5:$L$112,1))</f>
        <v>41</v>
      </c>
    </row>
    <row r="91" customFormat="false" ht="15" hidden="false" customHeight="true" outlineLevel="0" collapsed="false">
      <c r="A91" s="0" t="s">
        <v>277</v>
      </c>
      <c r="B91" s="0" t="str">
        <f aca="false">IFERROR(INDEX('BLS OEWS May2025'!$B$3:$B$1396,MATCH($A91,'BLS OEWS May2025'!$A$3:$A$1396,0)),"")</f>
        <v>Property, Real Estate, and Community Association Managers</v>
      </c>
      <c r="C91" s="0" t="str">
        <f aca="false">INDEX('SOC Summary'!$D$3:$D$774,MATCH($A91,'SOC Summary'!$A$3:$A$774,0))</f>
        <v>Management</v>
      </c>
      <c r="D91" s="27" t="n">
        <f aca="false">INDEX('SOC Summary'!$H$3:$H$774,MATCH($A91,'SOC Summary'!$A$3:$A$774,0))</f>
        <v>0.39</v>
      </c>
      <c r="E91" s="24" t="n">
        <v>261120</v>
      </c>
      <c r="F91" s="24" t="n">
        <v>284120</v>
      </c>
      <c r="G91" s="24" t="n">
        <v>296640</v>
      </c>
      <c r="H91" s="24" t="n">
        <f aca="false">INDEX('SOC Summary'!$K$3:$K$774,MATCH($A91,'SOC Summary'!$A$3:$A$774,0))</f>
        <v>311180</v>
      </c>
      <c r="I91" s="24" t="n">
        <f aca="false">IF(ISNUMBER(E91),H91-E91,"")</f>
        <v>50060</v>
      </c>
      <c r="J91" s="31" t="n">
        <f aca="false">IF(AND(ISNUMBER(E91),E91&gt;0),(H91-E91)/E91,"")</f>
        <v>0.19171262254902</v>
      </c>
      <c r="K91" s="24" t="n">
        <f aca="false">IF(ISNUMBER(G91),H91-G91,"")</f>
        <v>14540</v>
      </c>
      <c r="L91" s="31" t="n">
        <f aca="false">IF(AND(ISNUMBER(G91),G91&gt;0),(H91-G91)/G91,"")</f>
        <v>0.0490156418554477</v>
      </c>
      <c r="M91" s="0" t="str">
        <f aca="false">INDEX('SOC Summary'!$L$3:$L$774,MATCH($A91,'SOC Summary'!$A$3:$A$774,0))</f>
        <v>Elevated</v>
      </c>
      <c r="X91" s="26" t="n">
        <f aca="false">_xlfn.RANK.AVG(D91,$D$5:$D$112,1)</f>
        <v>22</v>
      </c>
      <c r="Y91" s="26" t="n">
        <f aca="false">IF(L91="","",_xlfn.RANK.AVG(L91,$L$5:$L$112,1))</f>
        <v>79</v>
      </c>
    </row>
    <row r="92" customFormat="false" ht="15" hidden="false" customHeight="true" outlineLevel="0" collapsed="false">
      <c r="A92" s="0" t="s">
        <v>205</v>
      </c>
      <c r="B92" s="0" t="str">
        <f aca="false">IFERROR(INDEX('BLS OEWS May2025'!$B$3:$B$1396,MATCH($A92,'BLS OEWS May2025'!$A$3:$A$1396,0)),"")</f>
        <v>Administrative Services Managers</v>
      </c>
      <c r="C92" s="0" t="str">
        <f aca="false">INDEX('SOC Summary'!$D$3:$D$774,MATCH($A92,'SOC Summary'!$A$3:$A$774,0))</f>
        <v>Management</v>
      </c>
      <c r="D92" s="27" t="n">
        <f aca="false">INDEX('SOC Summary'!$H$3:$H$774,MATCH($A92,'SOC Summary'!$A$3:$A$774,0))</f>
        <v>0.39</v>
      </c>
      <c r="E92" s="24" t="n">
        <v>236570</v>
      </c>
      <c r="F92" s="24" t="n">
        <v>242520</v>
      </c>
      <c r="G92" s="24" t="n">
        <v>254140</v>
      </c>
      <c r="H92" s="24" t="n">
        <f aca="false">INDEX('SOC Summary'!$K$3:$K$774,MATCH($A92,'SOC Summary'!$A$3:$A$774,0))</f>
        <v>263960</v>
      </c>
      <c r="I92" s="24" t="n">
        <f aca="false">IF(ISNUMBER(E92),H92-E92,"")</f>
        <v>27390</v>
      </c>
      <c r="J92" s="31" t="n">
        <f aca="false">IF(AND(ISNUMBER(E92),E92&gt;0),(H92-E92)/E92,"")</f>
        <v>0.115779684659932</v>
      </c>
      <c r="K92" s="24" t="n">
        <f aca="false">IF(ISNUMBER(G92),H92-G92,"")</f>
        <v>9820</v>
      </c>
      <c r="L92" s="31" t="n">
        <f aca="false">IF(AND(ISNUMBER(G92),G92&gt;0),(H92-G92)/G92,"")</f>
        <v>0.0386401196191076</v>
      </c>
      <c r="M92" s="0" t="str">
        <f aca="false">INDEX('SOC Summary'!$L$3:$L$774,MATCH($A92,'SOC Summary'!$A$3:$A$774,0))</f>
        <v>Elevated</v>
      </c>
      <c r="X92" s="26" t="n">
        <f aca="false">_xlfn.RANK.AVG(D92,$D$5:$D$112,1)</f>
        <v>22</v>
      </c>
      <c r="Y92" s="26" t="n">
        <f aca="false">IF(L92="","",_xlfn.RANK.AVG(L92,$L$5:$L$112,1))</f>
        <v>72</v>
      </c>
    </row>
    <row r="93" customFormat="false" ht="15" hidden="false" customHeight="true" outlineLevel="0" collapsed="false">
      <c r="A93" s="0" t="s">
        <v>207</v>
      </c>
      <c r="B93" s="0" t="str">
        <f aca="false">IFERROR(INDEX('BLS OEWS May2025'!$B$3:$B$1396,MATCH($A93,'BLS OEWS May2025'!$A$3:$A$1396,0)),"")</f>
        <v>Facilities Managers</v>
      </c>
      <c r="C93" s="0" t="str">
        <f aca="false">INDEX('SOC Summary'!$D$3:$D$774,MATCH($A93,'SOC Summary'!$A$3:$A$774,0))</f>
        <v>Management</v>
      </c>
      <c r="D93" s="27" t="n">
        <f aca="false">INDEX('SOC Summary'!$H$3:$H$774,MATCH($A93,'SOC Summary'!$A$3:$A$774,0))</f>
        <v>0.39</v>
      </c>
      <c r="E93" s="24" t="n">
        <v>116980</v>
      </c>
      <c r="F93" s="24" t="n">
        <v>131400</v>
      </c>
      <c r="G93" s="24" t="n">
        <v>141090</v>
      </c>
      <c r="H93" s="24" t="n">
        <f aca="false">INDEX('SOC Summary'!$K$3:$K$774,MATCH($A93,'SOC Summary'!$A$3:$A$774,0))</f>
        <v>156180</v>
      </c>
      <c r="I93" s="24" t="n">
        <f aca="false">IF(ISNUMBER(E93),H93-E93,"")</f>
        <v>39200</v>
      </c>
      <c r="J93" s="31" t="n">
        <f aca="false">IF(AND(ISNUMBER(E93),E93&gt;0),(H93-E93)/E93,"")</f>
        <v>0.33510001709694</v>
      </c>
      <c r="K93" s="24" t="n">
        <f aca="false">IF(ISNUMBER(G93),H93-G93,"")</f>
        <v>15090</v>
      </c>
      <c r="L93" s="31" t="n">
        <f aca="false">IF(AND(ISNUMBER(G93),G93&gt;0),(H93-G93)/G93,"")</f>
        <v>0.10695300871784</v>
      </c>
      <c r="M93" s="0" t="str">
        <f aca="false">INDEX('SOC Summary'!$L$3:$L$774,MATCH($A93,'SOC Summary'!$A$3:$A$774,0))</f>
        <v>Elevated</v>
      </c>
      <c r="X93" s="26" t="n">
        <f aca="false">_xlfn.RANK.AVG(D93,$D$5:$D$112,1)</f>
        <v>22</v>
      </c>
      <c r="Y93" s="26" t="n">
        <f aca="false">IF(L93="","",_xlfn.RANK.AVG(L93,$L$5:$L$112,1))</f>
        <v>105</v>
      </c>
    </row>
    <row r="94" customFormat="false" ht="15" hidden="false" customHeight="true" outlineLevel="0" collapsed="false">
      <c r="A94" s="0" t="s">
        <v>910</v>
      </c>
      <c r="B94" s="0" t="str">
        <f aca="false">IFERROR(INDEX('BLS OEWS May2025'!$B$3:$B$1396,MATCH($A94,'BLS OEWS May2025'!$A$3:$A$1396,0)),"")</f>
        <v>Secondary School Teachers, Except Special and Career/Technical Education</v>
      </c>
      <c r="C94" s="0" t="str">
        <f aca="false">INDEX('SOC Summary'!$D$3:$D$774,MATCH($A94,'SOC Summary'!$A$3:$A$774,0))</f>
        <v>Educational instruction</v>
      </c>
      <c r="D94" s="27" t="n">
        <f aca="false">INDEX('SOC Summary'!$H$3:$H$774,MATCH($A94,'SOC Summary'!$A$3:$A$774,0))</f>
        <v>0.38</v>
      </c>
      <c r="E94" s="24" t="n">
        <v>1042090</v>
      </c>
      <c r="F94" s="24" t="n">
        <v>1045170</v>
      </c>
      <c r="G94" s="24" t="n">
        <v>1072540</v>
      </c>
      <c r="H94" s="24" t="n">
        <f aca="false">INDEX('SOC Summary'!$K$3:$K$774,MATCH($A94,'SOC Summary'!$A$3:$A$774,0))</f>
        <v>1065210</v>
      </c>
      <c r="I94" s="24" t="n">
        <f aca="false">IF(ISNUMBER(E94),H94-E94,"")</f>
        <v>23120</v>
      </c>
      <c r="J94" s="31" t="n">
        <f aca="false">IF(AND(ISNUMBER(E94),E94&gt;0),(H94-E94)/E94,"")</f>
        <v>0.0221861835350114</v>
      </c>
      <c r="K94" s="24" t="n">
        <f aca="false">IF(ISNUMBER(G94),H94-G94,"")</f>
        <v>-7330</v>
      </c>
      <c r="L94" s="31" t="n">
        <f aca="false">IF(AND(ISNUMBER(G94),G94&gt;0),(H94-G94)/G94,"")</f>
        <v>-0.0068342439442818</v>
      </c>
      <c r="M94" s="0" t="str">
        <f aca="false">INDEX('SOC Summary'!$L$3:$L$774,MATCH($A94,'SOC Summary'!$A$3:$A$774,0))</f>
        <v>Elevated</v>
      </c>
      <c r="X94" s="26" t="n">
        <f aca="false">_xlfn.RANK.AVG(D94,$D$5:$D$112,1)</f>
        <v>19</v>
      </c>
      <c r="Y94" s="26" t="n">
        <f aca="false">IF(L94="","",_xlfn.RANK.AVG(L94,$L$5:$L$112,1))</f>
        <v>37</v>
      </c>
    </row>
    <row r="95" customFormat="false" ht="15" hidden="false" customHeight="true" outlineLevel="0" collapsed="false">
      <c r="A95" s="0" t="s">
        <v>280</v>
      </c>
      <c r="B95" s="0" t="str">
        <f aca="false">IFERROR(INDEX('BLS OEWS May2025'!$B$3:$B$1396,MATCH($A95,'BLS OEWS May2025'!$A$3:$A$1396,0)),"")</f>
        <v>Social and Community Service Managers</v>
      </c>
      <c r="C95" s="0" t="str">
        <f aca="false">INDEX('SOC Summary'!$D$3:$D$774,MATCH($A95,'SOC Summary'!$A$3:$A$774,0))</f>
        <v>Management</v>
      </c>
      <c r="D95" s="27" t="n">
        <f aca="false">INDEX('SOC Summary'!$H$3:$H$774,MATCH($A95,'SOC Summary'!$A$3:$A$774,0))</f>
        <v>0.37</v>
      </c>
      <c r="E95" s="24" t="n">
        <v>162880</v>
      </c>
      <c r="F95" s="24" t="n">
        <v>173650</v>
      </c>
      <c r="G95" s="24" t="n">
        <v>195490</v>
      </c>
      <c r="H95" s="24" t="n">
        <f aca="false">INDEX('SOC Summary'!$K$3:$K$774,MATCH($A95,'SOC Summary'!$A$3:$A$774,0))</f>
        <v>209330</v>
      </c>
      <c r="I95" s="24" t="n">
        <f aca="false">IF(ISNUMBER(E95),H95-E95,"")</f>
        <v>46450</v>
      </c>
      <c r="J95" s="31" t="n">
        <f aca="false">IF(AND(ISNUMBER(E95),E95&gt;0),(H95-E95)/E95,"")</f>
        <v>0.285179273084479</v>
      </c>
      <c r="K95" s="24" t="n">
        <f aca="false">IF(ISNUMBER(G95),H95-G95,"")</f>
        <v>13840</v>
      </c>
      <c r="L95" s="31" t="n">
        <f aca="false">IF(AND(ISNUMBER(G95),G95&gt;0),(H95-G95)/G95,"")</f>
        <v>0.0707964601769912</v>
      </c>
      <c r="M95" s="0" t="str">
        <f aca="false">INDEX('SOC Summary'!$L$3:$L$774,MATCH($A95,'SOC Summary'!$A$3:$A$774,0))</f>
        <v>Elevated</v>
      </c>
      <c r="X95" s="26" t="n">
        <f aca="false">_xlfn.RANK.AVG(D95,$D$5:$D$112,1)</f>
        <v>17.5</v>
      </c>
      <c r="Y95" s="26" t="n">
        <f aca="false">IF(L95="","",_xlfn.RANK.AVG(L95,$L$5:$L$112,1))</f>
        <v>95</v>
      </c>
    </row>
    <row r="96" customFormat="false" ht="15" hidden="false" customHeight="true" outlineLevel="0" collapsed="false">
      <c r="A96" s="0" t="s">
        <v>465</v>
      </c>
      <c r="B96" s="0" t="str">
        <f aca="false">IFERROR(INDEX('BLS OEWS May2025'!$B$3:$B$1396,MATCH($A96,'BLS OEWS May2025'!$A$3:$A$1396,0)),"")</f>
        <v>Architects, Except Landscape and Naval</v>
      </c>
      <c r="C96" s="0" t="str">
        <f aca="false">INDEX('SOC Summary'!$D$3:$D$774,MATCH($A96,'SOC Summary'!$A$3:$A$774,0))</f>
        <v>Engineering</v>
      </c>
      <c r="D96" s="27" t="n">
        <f aca="false">INDEX('SOC Summary'!$H$3:$H$774,MATCH($A96,'SOC Summary'!$A$3:$A$774,0))</f>
        <v>0.37</v>
      </c>
      <c r="E96" s="24" t="n">
        <v>107490</v>
      </c>
      <c r="F96" s="24" t="n">
        <v>111170</v>
      </c>
      <c r="G96" s="24" t="n">
        <v>111140</v>
      </c>
      <c r="H96" s="24" t="n">
        <f aca="false">INDEX('SOC Summary'!$K$3:$K$774,MATCH($A96,'SOC Summary'!$A$3:$A$774,0))</f>
        <v>106770</v>
      </c>
      <c r="I96" s="24" t="n">
        <f aca="false">IF(ISNUMBER(E96),H96-E96,"")</f>
        <v>-720</v>
      </c>
      <c r="J96" s="31" t="n">
        <f aca="false">IF(AND(ISNUMBER(E96),E96&gt;0),(H96-E96)/E96,"")</f>
        <v>-0.006698297516048</v>
      </c>
      <c r="K96" s="24" t="n">
        <f aca="false">IF(ISNUMBER(G96),H96-G96,"")</f>
        <v>-4370</v>
      </c>
      <c r="L96" s="31" t="n">
        <f aca="false">IF(AND(ISNUMBER(G96),G96&gt;0),(H96-G96)/G96,"")</f>
        <v>-0.0393197768580169</v>
      </c>
      <c r="M96" s="0" t="str">
        <f aca="false">INDEX('SOC Summary'!$L$3:$L$774,MATCH($A96,'SOC Summary'!$A$3:$A$774,0))</f>
        <v>Elevated</v>
      </c>
      <c r="X96" s="26" t="n">
        <f aca="false">_xlfn.RANK.AVG(D96,$D$5:$D$112,1)</f>
        <v>17.5</v>
      </c>
      <c r="Y96" s="26" t="n">
        <f aca="false">IF(L96="","",_xlfn.RANK.AVG(L96,$L$5:$L$112,1))</f>
        <v>16</v>
      </c>
    </row>
    <row r="97" customFormat="false" ht="15" hidden="false" customHeight="true" outlineLevel="0" collapsed="false">
      <c r="A97" s="0" t="s">
        <v>933</v>
      </c>
      <c r="B97" s="0" t="str">
        <f aca="false">IFERROR(INDEX('BLS OEWS May2025'!$B$3:$B$1396,MATCH($A97,'BLS OEWS May2025'!$A$3:$A$1396,0)),"")</f>
        <v>Self-Enrichment Teachers</v>
      </c>
      <c r="C97" s="0" t="str">
        <f aca="false">INDEX('SOC Summary'!$D$3:$D$774,MATCH($A97,'SOC Summary'!$A$3:$A$774,0))</f>
        <v>Educational instruction</v>
      </c>
      <c r="D97" s="27" t="n">
        <f aca="false">INDEX('SOC Summary'!$H$3:$H$774,MATCH($A97,'SOC Summary'!$A$3:$A$774,0))</f>
        <v>0.36</v>
      </c>
      <c r="E97" s="24" t="n">
        <v>248150</v>
      </c>
      <c r="F97" s="24" t="n">
        <v>272110</v>
      </c>
      <c r="G97" s="24" t="n">
        <v>308520</v>
      </c>
      <c r="H97" s="24" t="n">
        <f aca="false">INDEX('SOC Summary'!$K$3:$K$774,MATCH($A97,'SOC Summary'!$A$3:$A$774,0))</f>
        <v>332110</v>
      </c>
      <c r="I97" s="24" t="n">
        <f aca="false">IF(ISNUMBER(E97),H97-E97,"")</f>
        <v>83960</v>
      </c>
      <c r="J97" s="31" t="n">
        <f aca="false">IF(AND(ISNUMBER(E97),E97&gt;0),(H97-E97)/E97,"")</f>
        <v>0.338343743703405</v>
      </c>
      <c r="K97" s="24" t="n">
        <f aca="false">IF(ISNUMBER(G97),H97-G97,"")</f>
        <v>23590</v>
      </c>
      <c r="L97" s="31" t="n">
        <f aca="false">IF(AND(ISNUMBER(G97),G97&gt;0),(H97-G97)/G97,"")</f>
        <v>0.0764618177103591</v>
      </c>
      <c r="M97" s="0" t="str">
        <f aca="false">INDEX('SOC Summary'!$L$3:$L$774,MATCH($A97,'SOC Summary'!$A$3:$A$774,0))</f>
        <v>Elevated</v>
      </c>
      <c r="X97" s="26" t="n">
        <f aca="false">_xlfn.RANK.AVG(D97,$D$5:$D$112,1)</f>
        <v>15</v>
      </c>
      <c r="Y97" s="26" t="n">
        <f aca="false">IF(L97="","",_xlfn.RANK.AVG(L97,$L$5:$L$112,1))</f>
        <v>97</v>
      </c>
    </row>
    <row r="98" customFormat="false" ht="15" hidden="false" customHeight="true" outlineLevel="0" collapsed="false">
      <c r="A98" s="0" t="s">
        <v>1731</v>
      </c>
      <c r="B98" s="0" t="str">
        <f aca="false">IFERROR(INDEX('BLS OEWS May2025'!$B$3:$B$1396,MATCH($A98,'BLS OEWS May2025'!$A$3:$A$1396,0)),"")</f>
        <v>Tellers</v>
      </c>
      <c r="C98" s="0" t="str">
        <f aca="false">INDEX('SOC Summary'!$D$3:$D$774,MATCH($A98,'SOC Summary'!$A$3:$A$774,0))</f>
        <v>Office support</v>
      </c>
      <c r="D98" s="27" t="n">
        <f aca="false">INDEX('SOC Summary'!$H$3:$H$774,MATCH($A98,'SOC Summary'!$A$3:$A$774,0))</f>
        <v>0.36</v>
      </c>
      <c r="E98" s="24" t="n">
        <v>352440</v>
      </c>
      <c r="F98" s="24" t="n">
        <v>340820</v>
      </c>
      <c r="G98" s="24" t="n">
        <v>339340</v>
      </c>
      <c r="H98" s="24" t="n">
        <f aca="false">INDEX('SOC Summary'!$K$3:$K$774,MATCH($A98,'SOC Summary'!$A$3:$A$774,0))</f>
        <v>329480</v>
      </c>
      <c r="I98" s="24" t="n">
        <f aca="false">IF(ISNUMBER(E98),H98-E98,"")</f>
        <v>-22960</v>
      </c>
      <c r="J98" s="31" t="n">
        <f aca="false">IF(AND(ISNUMBER(E98),E98&gt;0),(H98-E98)/E98,"")</f>
        <v>-0.0651458404267393</v>
      </c>
      <c r="K98" s="24" t="n">
        <f aca="false">IF(ISNUMBER(G98),H98-G98,"")</f>
        <v>-9860</v>
      </c>
      <c r="L98" s="31" t="n">
        <f aca="false">IF(AND(ISNUMBER(G98),G98&gt;0),(H98-G98)/G98,"")</f>
        <v>-0.0290564036070018</v>
      </c>
      <c r="M98" s="0" t="str">
        <f aca="false">INDEX('SOC Summary'!$L$3:$L$774,MATCH($A98,'SOC Summary'!$A$3:$A$774,0))</f>
        <v>Elevated</v>
      </c>
      <c r="X98" s="26" t="n">
        <f aca="false">_xlfn.RANK.AVG(D98,$D$5:$D$112,1)</f>
        <v>15</v>
      </c>
      <c r="Y98" s="26" t="n">
        <f aca="false">IF(L98="","",_xlfn.RANK.AVG(L98,$L$5:$L$112,1))</f>
        <v>23</v>
      </c>
    </row>
    <row r="99" customFormat="false" ht="15" hidden="false" customHeight="true" outlineLevel="0" collapsed="false">
      <c r="A99" s="0" t="s">
        <v>497</v>
      </c>
      <c r="B99" s="0" t="str">
        <f aca="false">IFERROR(INDEX('BLS OEWS May2025'!$B$3:$B$1396,MATCH($A99,'BLS OEWS May2025'!$A$3:$A$1396,0)),"")</f>
        <v>Electrical Engineers</v>
      </c>
      <c r="C99" s="0" t="str">
        <f aca="false">INDEX('SOC Summary'!$D$3:$D$774,MATCH($A99,'SOC Summary'!$A$3:$A$774,0))</f>
        <v>Engineering</v>
      </c>
      <c r="D99" s="27" t="n">
        <f aca="false">INDEX('SOC Summary'!$H$3:$H$774,MATCH($A99,'SOC Summary'!$A$3:$A$774,0))</f>
        <v>0.36</v>
      </c>
      <c r="E99" s="24" t="n">
        <v>182210</v>
      </c>
      <c r="F99" s="24" t="n">
        <v>185430</v>
      </c>
      <c r="G99" s="24" t="n">
        <v>188790</v>
      </c>
      <c r="H99" s="24" t="n">
        <f aca="false">INDEX('SOC Summary'!$K$3:$K$774,MATCH($A99,'SOC Summary'!$A$3:$A$774,0))</f>
        <v>198750</v>
      </c>
      <c r="I99" s="24" t="n">
        <f aca="false">IF(ISNUMBER(E99),H99-E99,"")</f>
        <v>16540</v>
      </c>
      <c r="J99" s="31" t="n">
        <f aca="false">IF(AND(ISNUMBER(E99),E99&gt;0),(H99-E99)/E99,"")</f>
        <v>0.0907743812084957</v>
      </c>
      <c r="K99" s="24" t="n">
        <f aca="false">IF(ISNUMBER(G99),H99-G99,"")</f>
        <v>9960</v>
      </c>
      <c r="L99" s="31" t="n">
        <f aca="false">IF(AND(ISNUMBER(G99),G99&gt;0),(H99-G99)/G99,"")</f>
        <v>0.0527570316224376</v>
      </c>
      <c r="M99" s="0" t="str">
        <f aca="false">INDEX('SOC Summary'!$L$3:$L$774,MATCH($A99,'SOC Summary'!$A$3:$A$774,0))</f>
        <v>Elevated</v>
      </c>
      <c r="X99" s="26" t="n">
        <f aca="false">_xlfn.RANK.AVG(D99,$D$5:$D$112,1)</f>
        <v>15</v>
      </c>
      <c r="Y99" s="26" t="n">
        <f aca="false">IF(L99="","",_xlfn.RANK.AVG(L99,$L$5:$L$112,1))</f>
        <v>82</v>
      </c>
    </row>
    <row r="100" customFormat="false" ht="15" hidden="false" customHeight="true" outlineLevel="0" collapsed="false">
      <c r="A100" s="0" t="s">
        <v>912</v>
      </c>
      <c r="B100" s="0" t="str">
        <f aca="false">IFERROR(INDEX('BLS OEWS May2025'!$B$3:$B$1396,MATCH($A100,'BLS OEWS May2025'!$A$3:$A$1396,0)),"")</f>
        <v>Career/Technical Education Teachers, Secondary School</v>
      </c>
      <c r="C100" s="0" t="str">
        <f aca="false">INDEX('SOC Summary'!$D$3:$D$774,MATCH($A100,'SOC Summary'!$A$3:$A$774,0))</f>
        <v>Educational instruction</v>
      </c>
      <c r="D100" s="27" t="n">
        <f aca="false">INDEX('SOC Summary'!$H$3:$H$774,MATCH($A100,'SOC Summary'!$A$3:$A$774,0))</f>
        <v>0.34</v>
      </c>
      <c r="E100" s="24" t="n">
        <v>88280</v>
      </c>
      <c r="F100" s="24" t="n">
        <v>90070</v>
      </c>
      <c r="G100" s="24" t="n">
        <v>104450</v>
      </c>
      <c r="H100" s="24" t="n">
        <f aca="false">INDEX('SOC Summary'!$K$3:$K$774,MATCH($A100,'SOC Summary'!$A$3:$A$774,0))</f>
        <v>111420</v>
      </c>
      <c r="I100" s="24" t="n">
        <f aca="false">IF(ISNUMBER(E100),H100-E100,"")</f>
        <v>23140</v>
      </c>
      <c r="J100" s="31" t="n">
        <f aca="false">IF(AND(ISNUMBER(E100),E100&gt;0),(H100-E100)/E100,"")</f>
        <v>0.262120525600363</v>
      </c>
      <c r="K100" s="24" t="n">
        <f aca="false">IF(ISNUMBER(G100),H100-G100,"")</f>
        <v>6970</v>
      </c>
      <c r="L100" s="31" t="n">
        <f aca="false">IF(AND(ISNUMBER(G100),G100&gt;0),(H100-G100)/G100,"")</f>
        <v>0.0667304930588799</v>
      </c>
      <c r="M100" s="0" t="str">
        <f aca="false">INDEX('SOC Summary'!$L$3:$L$774,MATCH($A100,'SOC Summary'!$A$3:$A$774,0))</f>
        <v>Moderate</v>
      </c>
      <c r="X100" s="26" t="n">
        <f aca="false">_xlfn.RANK.AVG(D100,$D$5:$D$112,1)</f>
        <v>13</v>
      </c>
      <c r="Y100" s="26" t="n">
        <f aca="false">IF(L100="","",_xlfn.RANK.AVG(L100,$L$5:$L$112,1))</f>
        <v>93</v>
      </c>
    </row>
    <row r="101" customFormat="false" ht="15" hidden="false" customHeight="true" outlineLevel="0" collapsed="false">
      <c r="A101" s="0" t="s">
        <v>245</v>
      </c>
      <c r="B101" s="0" t="str">
        <f aca="false">IFERROR(INDEX('BLS OEWS May2025'!$B$3:$B$1396,MATCH($A101,'BLS OEWS May2025'!$A$3:$A$1396,0)),"")</f>
        <v>Education Administrators, Kindergarten through Secondary</v>
      </c>
      <c r="C101" s="0" t="str">
        <f aca="false">INDEX('SOC Summary'!$D$3:$D$774,MATCH($A101,'SOC Summary'!$A$3:$A$774,0))</f>
        <v>Management</v>
      </c>
      <c r="D101" s="27" t="n">
        <f aca="false">INDEX('SOC Summary'!$H$3:$H$774,MATCH($A101,'SOC Summary'!$A$3:$A$774,0))</f>
        <v>0.33</v>
      </c>
      <c r="E101" s="24" t="n">
        <v>285910</v>
      </c>
      <c r="F101" s="24" t="n">
        <v>302580</v>
      </c>
      <c r="G101" s="24" t="n">
        <v>319630</v>
      </c>
      <c r="H101" s="24" t="n">
        <f aca="false">INDEX('SOC Summary'!$K$3:$K$774,MATCH($A101,'SOC Summary'!$A$3:$A$774,0))</f>
        <v>328330</v>
      </c>
      <c r="I101" s="24" t="n">
        <f aca="false">IF(ISNUMBER(E101),H101-E101,"")</f>
        <v>42420</v>
      </c>
      <c r="J101" s="31" t="n">
        <f aca="false">IF(AND(ISNUMBER(E101),E101&gt;0),(H101-E101)/E101,"")</f>
        <v>0.148368367668147</v>
      </c>
      <c r="K101" s="24" t="n">
        <f aca="false">IF(ISNUMBER(G101),H101-G101,"")</f>
        <v>8700</v>
      </c>
      <c r="L101" s="31" t="n">
        <f aca="false">IF(AND(ISNUMBER(G101),G101&gt;0),(H101-G101)/G101,"")</f>
        <v>0.0272189719363013</v>
      </c>
      <c r="M101" s="0" t="str">
        <f aca="false">INDEX('SOC Summary'!$L$3:$L$774,MATCH($A101,'SOC Summary'!$A$3:$A$774,0))</f>
        <v>Moderate</v>
      </c>
      <c r="X101" s="26" t="n">
        <f aca="false">_xlfn.RANK.AVG(D101,$D$5:$D$112,1)</f>
        <v>12</v>
      </c>
      <c r="Y101" s="26" t="n">
        <f aca="false">IF(L101="","",_xlfn.RANK.AVG(L101,$L$5:$L$112,1))</f>
        <v>63</v>
      </c>
    </row>
    <row r="102" customFormat="false" ht="15" hidden="false" customHeight="true" outlineLevel="0" collapsed="false">
      <c r="A102" s="0" t="s">
        <v>710</v>
      </c>
      <c r="B102" s="0" t="str">
        <f aca="false">IFERROR(INDEX('BLS OEWS May2025'!$B$3:$B$1396,MATCH($A102,'BLS OEWS May2025'!$A$3:$A$1396,0)),"")</f>
        <v>Occupational Health and Safety Specialists</v>
      </c>
      <c r="C102" s="0" t="str">
        <f aca="false">INDEX('SOC Summary'!$D$3:$D$774,MATCH($A102,'SOC Summary'!$A$3:$A$774,0))</f>
        <v>Life, physical, and social science</v>
      </c>
      <c r="D102" s="27" t="n">
        <f aca="false">INDEX('SOC Summary'!$H$3:$H$774,MATCH($A102,'SOC Summary'!$A$3:$A$774,0))</f>
        <v>0.31</v>
      </c>
      <c r="E102" s="24" t="n">
        <v>109430</v>
      </c>
      <c r="F102" s="24" t="n">
        <v>122300</v>
      </c>
      <c r="G102" s="24" t="n">
        <v>128430</v>
      </c>
      <c r="H102" s="24" t="n">
        <f aca="false">INDEX('SOC Summary'!$K$3:$K$774,MATCH($A102,'SOC Summary'!$A$3:$A$774,0))</f>
        <v>140610</v>
      </c>
      <c r="I102" s="24" t="n">
        <f aca="false">IF(ISNUMBER(E102),H102-E102,"")</f>
        <v>31180</v>
      </c>
      <c r="J102" s="31" t="n">
        <f aca="false">IF(AND(ISNUMBER(E102),E102&gt;0),(H102-E102)/E102,"")</f>
        <v>0.284931006122636</v>
      </c>
      <c r="K102" s="24" t="n">
        <f aca="false">IF(ISNUMBER(G102),H102-G102,"")</f>
        <v>12180</v>
      </c>
      <c r="L102" s="31" t="n">
        <f aca="false">IF(AND(ISNUMBER(G102),G102&gt;0),(H102-G102)/G102,"")</f>
        <v>0.0948376547535623</v>
      </c>
      <c r="M102" s="0" t="str">
        <f aca="false">INDEX('SOC Summary'!$L$3:$L$774,MATCH($A102,'SOC Summary'!$A$3:$A$774,0))</f>
        <v>Moderate</v>
      </c>
      <c r="X102" s="26" t="n">
        <f aca="false">_xlfn.RANK.AVG(D102,$D$5:$D$112,1)</f>
        <v>11</v>
      </c>
      <c r="Y102" s="26" t="n">
        <f aca="false">IF(L102="","",_xlfn.RANK.AVG(L102,$L$5:$L$112,1))</f>
        <v>102</v>
      </c>
    </row>
    <row r="103" customFormat="false" ht="15" hidden="false" customHeight="true" outlineLevel="0" collapsed="false">
      <c r="A103" s="0" t="s">
        <v>902</v>
      </c>
      <c r="B103" s="0" t="str">
        <f aca="false">IFERROR(INDEX('BLS OEWS May2025'!$B$3:$B$1396,MATCH($A103,'BLS OEWS May2025'!$A$3:$A$1396,0)),"")</f>
        <v>Elementary School Teachers, Except Special Education</v>
      </c>
      <c r="C103" s="0" t="str">
        <f aca="false">INDEX('SOC Summary'!$D$3:$D$774,MATCH($A103,'SOC Summary'!$A$3:$A$774,0))</f>
        <v>Educational instruction</v>
      </c>
      <c r="D103" s="27" t="n">
        <f aca="false">INDEX('SOC Summary'!$H$3:$H$774,MATCH($A103,'SOC Summary'!$A$3:$A$774,0))</f>
        <v>0.3</v>
      </c>
      <c r="E103" s="24" t="n">
        <v>1394200</v>
      </c>
      <c r="F103" s="24" t="n">
        <v>1410070</v>
      </c>
      <c r="G103" s="24" t="n">
        <v>1393310</v>
      </c>
      <c r="H103" s="24" t="n">
        <f aca="false">INDEX('SOC Summary'!$K$3:$K$774,MATCH($A103,'SOC Summary'!$A$3:$A$774,0))</f>
        <v>1388390</v>
      </c>
      <c r="I103" s="24" t="n">
        <f aca="false">IF(ISNUMBER(E103),H103-E103,"")</f>
        <v>-5810</v>
      </c>
      <c r="J103" s="31" t="n">
        <f aca="false">IF(AND(ISNUMBER(E103),E103&gt;0),(H103-E103)/E103,"")</f>
        <v>-0.00416726438100703</v>
      </c>
      <c r="K103" s="24" t="n">
        <f aca="false">IF(ISNUMBER(G103),H103-G103,"")</f>
        <v>-4920</v>
      </c>
      <c r="L103" s="31" t="n">
        <f aca="false">IF(AND(ISNUMBER(G103),G103&gt;0),(H103-G103)/G103,"")</f>
        <v>-0.00353115961272079</v>
      </c>
      <c r="M103" s="0" t="str">
        <f aca="false">INDEX('SOC Summary'!$L$3:$L$774,MATCH($A103,'SOC Summary'!$A$3:$A$774,0))</f>
        <v>Moderate</v>
      </c>
      <c r="X103" s="26" t="n">
        <f aca="false">_xlfn.RANK.AVG(D103,$D$5:$D$112,1)</f>
        <v>10</v>
      </c>
      <c r="Y103" s="26" t="n">
        <f aca="false">IF(L103="","",_xlfn.RANK.AVG(L103,$L$5:$L$112,1))</f>
        <v>39</v>
      </c>
    </row>
    <row r="104" customFormat="false" ht="15" hidden="false" customHeight="true" outlineLevel="0" collapsed="false">
      <c r="A104" s="0" t="s">
        <v>1811</v>
      </c>
      <c r="B104" s="0" t="str">
        <f aca="false">IFERROR(INDEX('BLS OEWS May2025'!$B$3:$B$1396,MATCH($A104,'BLS OEWS May2025'!$A$3:$A$1396,0)),"")</f>
        <v>Postal Service Mail Carriers</v>
      </c>
      <c r="C104" s="0" t="str">
        <f aca="false">INDEX('SOC Summary'!$D$3:$D$774,MATCH($A104,'SOC Summary'!$A$3:$A$774,0))</f>
        <v>Office support</v>
      </c>
      <c r="D104" s="27" t="n">
        <f aca="false">INDEX('SOC Summary'!$H$3:$H$774,MATCH($A104,'SOC Summary'!$A$3:$A$774,0))</f>
        <v>0.27</v>
      </c>
      <c r="E104" s="24" t="n">
        <v>326760</v>
      </c>
      <c r="F104" s="24" t="n">
        <v>331600</v>
      </c>
      <c r="G104" s="24" t="n">
        <v>336040</v>
      </c>
      <c r="H104" s="24" t="n">
        <f aca="false">INDEX('SOC Summary'!$K$3:$K$774,MATCH($A104,'SOC Summary'!$A$3:$A$774,0))</f>
        <v>328820</v>
      </c>
      <c r="I104" s="24" t="n">
        <f aca="false">IF(ISNUMBER(E104),H104-E104,"")</f>
        <v>2060</v>
      </c>
      <c r="J104" s="31" t="n">
        <f aca="false">IF(AND(ISNUMBER(E104),E104&gt;0),(H104-E104)/E104,"")</f>
        <v>0.00630432121434692</v>
      </c>
      <c r="K104" s="24" t="n">
        <f aca="false">IF(ISNUMBER(G104),H104-G104,"")</f>
        <v>-7220</v>
      </c>
      <c r="L104" s="31" t="n">
        <f aca="false">IF(AND(ISNUMBER(G104),G104&gt;0),(H104-G104)/G104,"")</f>
        <v>-0.0214855374360195</v>
      </c>
      <c r="M104" s="0" t="str">
        <f aca="false">INDEX('SOC Summary'!$L$3:$L$774,MATCH($A104,'SOC Summary'!$A$3:$A$774,0))</f>
        <v>Moderate</v>
      </c>
      <c r="X104" s="26" t="n">
        <f aca="false">_xlfn.RANK.AVG(D104,$D$5:$D$112,1)</f>
        <v>9</v>
      </c>
      <c r="Y104" s="26" t="n">
        <f aca="false">IF(L104="","",_xlfn.RANK.AVG(L104,$L$5:$L$112,1))</f>
        <v>29</v>
      </c>
    </row>
    <row r="105" customFormat="false" ht="15" hidden="false" customHeight="true" outlineLevel="0" collapsed="false">
      <c r="A105" s="0" t="s">
        <v>922</v>
      </c>
      <c r="B105" s="0" t="str">
        <f aca="false">IFERROR(INDEX('BLS OEWS May2025'!$B$3:$B$1396,MATCH($A105,'BLS OEWS May2025'!$A$3:$A$1396,0)),"")</f>
        <v>Special Education Teachers, Secondary School</v>
      </c>
      <c r="C105" s="0" t="str">
        <f aca="false">INDEX('SOC Summary'!$D$3:$D$774,MATCH($A105,'SOC Summary'!$A$3:$A$774,0))</f>
        <v>Educational instruction</v>
      </c>
      <c r="D105" s="27" t="n">
        <f aca="false">INDEX('SOC Summary'!$H$3:$H$774,MATCH($A105,'SOC Summary'!$A$3:$A$774,0))</f>
        <v>0.24</v>
      </c>
      <c r="E105" s="24" t="n">
        <v>152490</v>
      </c>
      <c r="F105" s="24" t="n">
        <v>158150</v>
      </c>
      <c r="G105" s="24" t="n">
        <v>162780</v>
      </c>
      <c r="H105" s="24" t="n">
        <f aca="false">INDEX('SOC Summary'!$K$3:$K$774,MATCH($A105,'SOC Summary'!$A$3:$A$774,0))</f>
        <v>163930</v>
      </c>
      <c r="I105" s="24" t="n">
        <f aca="false">IF(ISNUMBER(E105),H105-E105,"")</f>
        <v>11440</v>
      </c>
      <c r="J105" s="31" t="n">
        <f aca="false">IF(AND(ISNUMBER(E105),E105&gt;0),(H105-E105)/E105,"")</f>
        <v>0.0750213128729753</v>
      </c>
      <c r="K105" s="24" t="n">
        <f aca="false">IF(ISNUMBER(G105),H105-G105,"")</f>
        <v>1150</v>
      </c>
      <c r="L105" s="31" t="n">
        <f aca="false">IF(AND(ISNUMBER(G105),G105&gt;0),(H105-G105)/G105,"")</f>
        <v>0.0070647499692837</v>
      </c>
      <c r="M105" s="0" t="str">
        <f aca="false">INDEX('SOC Summary'!$L$3:$L$774,MATCH($A105,'SOC Summary'!$A$3:$A$774,0))</f>
        <v>Moderate</v>
      </c>
      <c r="X105" s="26" t="n">
        <f aca="false">_xlfn.RANK.AVG(D105,$D$5:$D$112,1)</f>
        <v>8</v>
      </c>
      <c r="Y105" s="26" t="n">
        <f aca="false">IF(L105="","",_xlfn.RANK.AVG(L105,$L$5:$L$112,1))</f>
        <v>47</v>
      </c>
    </row>
    <row r="106" customFormat="false" ht="15" hidden="false" customHeight="true" outlineLevel="0" collapsed="false">
      <c r="A106" s="0" t="s">
        <v>898</v>
      </c>
      <c r="B106" s="0" t="str">
        <f aca="false">IFERROR(INDEX('BLS OEWS May2025'!$B$3:$B$1396,MATCH($A106,'BLS OEWS May2025'!$A$3:$A$1396,0)),"")</f>
        <v>Kindergarten Teachers, Except Special Education</v>
      </c>
      <c r="C106" s="0" t="str">
        <f aca="false">INDEX('SOC Summary'!$D$3:$D$774,MATCH($A106,'SOC Summary'!$A$3:$A$774,0))</f>
        <v>Educational instruction</v>
      </c>
      <c r="D106" s="27" t="n">
        <f aca="false">INDEX('SOC Summary'!$H$3:$H$774,MATCH($A106,'SOC Summary'!$A$3:$A$774,0))</f>
        <v>0.23</v>
      </c>
      <c r="E106" s="24" t="n">
        <v>119250</v>
      </c>
      <c r="F106" s="24" t="n">
        <v>118580</v>
      </c>
      <c r="G106" s="24" t="n">
        <v>114410</v>
      </c>
      <c r="H106" s="24" t="n">
        <f aca="false">INDEX('SOC Summary'!$K$3:$K$774,MATCH($A106,'SOC Summary'!$A$3:$A$774,0))</f>
        <v>108870</v>
      </c>
      <c r="I106" s="24" t="n">
        <f aca="false">IF(ISNUMBER(E106),H106-E106,"")</f>
        <v>-10380</v>
      </c>
      <c r="J106" s="31" t="n">
        <f aca="false">IF(AND(ISNUMBER(E106),E106&gt;0),(H106-E106)/E106,"")</f>
        <v>-0.0870440251572327</v>
      </c>
      <c r="K106" s="24" t="n">
        <f aca="false">IF(ISNUMBER(G106),H106-G106,"")</f>
        <v>-5540</v>
      </c>
      <c r="L106" s="31" t="n">
        <f aca="false">IF(AND(ISNUMBER(G106),G106&gt;0),(H106-G106)/G106,"")</f>
        <v>-0.0484223407044839</v>
      </c>
      <c r="M106" s="0" t="str">
        <f aca="false">INDEX('SOC Summary'!$L$3:$L$774,MATCH($A106,'SOC Summary'!$A$3:$A$774,0))</f>
        <v>Moderate</v>
      </c>
      <c r="X106" s="26" t="n">
        <f aca="false">_xlfn.RANK.AVG(D106,$D$5:$D$112,1)</f>
        <v>7</v>
      </c>
      <c r="Y106" s="26" t="n">
        <f aca="false">IF(L106="","",_xlfn.RANK.AVG(L106,$L$5:$L$112,1))</f>
        <v>11</v>
      </c>
    </row>
    <row r="107" customFormat="false" ht="15" hidden="false" customHeight="true" outlineLevel="0" collapsed="false">
      <c r="A107" s="0" t="s">
        <v>968</v>
      </c>
      <c r="B107" s="0" t="str">
        <f aca="false">IFERROR(INDEX('BLS OEWS May2025'!$B$3:$B$1396,MATCH($A107,'BLS OEWS May2025'!$A$3:$A$1396,0)),"")</f>
        <v>Teaching Assistants</v>
      </c>
      <c r="C107" s="0" t="str">
        <f aca="false">INDEX('SOC Summary'!$D$3:$D$774,MATCH($A107,'SOC Summary'!$A$3:$A$774,0))</f>
        <v>Educational instruction</v>
      </c>
      <c r="D107" s="27" t="n">
        <f aca="false">INDEX('SOC Summary'!$H$3:$H$774,MATCH($A107,'SOC Summary'!$A$3:$A$774,0))</f>
        <v>0.215</v>
      </c>
      <c r="E107" s="24" t="n">
        <v>1389400</v>
      </c>
      <c r="F107" s="24" t="n">
        <v>1483280</v>
      </c>
      <c r="G107" s="24" t="n">
        <v>1375300</v>
      </c>
      <c r="H107" s="24" t="n">
        <f aca="false">INDEX('SOC Summary'!$K$3:$K$774,MATCH($A107,'SOC Summary'!$A$3:$A$774,0))</f>
        <v>1420350</v>
      </c>
      <c r="I107" s="24" t="n">
        <f aca="false">IF(ISNUMBER(E107),H107-E107,"")</f>
        <v>30950</v>
      </c>
      <c r="J107" s="31" t="n">
        <f aca="false">IF(AND(ISNUMBER(E107),E107&gt;0),(H107-E107)/E107,"")</f>
        <v>0.0222758025046783</v>
      </c>
      <c r="K107" s="24" t="n">
        <f aca="false">IF(ISNUMBER(G107),H107-G107,"")</f>
        <v>45050</v>
      </c>
      <c r="L107" s="31" t="n">
        <f aca="false">IF(AND(ISNUMBER(G107),G107&gt;0),(H107-G107)/G107,"")</f>
        <v>0.0327564894932015</v>
      </c>
      <c r="M107" s="0" t="str">
        <f aca="false">INDEX('SOC Summary'!$L$3:$L$774,MATCH($A107,'SOC Summary'!$A$3:$A$774,0))</f>
        <v>Moderate</v>
      </c>
      <c r="X107" s="26" t="n">
        <f aca="false">_xlfn.RANK.AVG(D107,$D$5:$D$112,1)</f>
        <v>5.5</v>
      </c>
      <c r="Y107" s="26" t="n">
        <f aca="false">IF(L107="","",_xlfn.RANK.AVG(L107,$L$5:$L$112,1))</f>
        <v>66</v>
      </c>
    </row>
    <row r="108" customFormat="false" ht="15" hidden="false" customHeight="true" outlineLevel="0" collapsed="false">
      <c r="A108" s="0" t="s">
        <v>914</v>
      </c>
      <c r="B108" s="0" t="str">
        <f aca="false">IFERROR(INDEX('BLS OEWS May2025'!$B$3:$B$1396,MATCH($A108,'BLS OEWS May2025'!$A$3:$A$1396,0)),"")</f>
        <v>Special Education Teachers</v>
      </c>
      <c r="C108" s="0" t="str">
        <f aca="false">INDEX('SOC Summary'!$D$3:$D$774,MATCH($A108,'SOC Summary'!$A$3:$A$774,0))</f>
        <v>Educational instruction</v>
      </c>
      <c r="D108" s="27" t="n">
        <f aca="false">INDEX('SOC Summary'!$H$3:$H$774,MATCH($A108,'SOC Summary'!$A$3:$A$774,0))</f>
        <v>0.215</v>
      </c>
      <c r="E108" s="24" t="n">
        <v>496220</v>
      </c>
      <c r="F108" s="24" t="n">
        <v>528400</v>
      </c>
      <c r="G108" s="24" t="n">
        <v>231580</v>
      </c>
      <c r="H108" s="24" t="n">
        <f aca="false">INDEX('SOC Summary'!$K$3:$K$774,MATCH($A108,'SOC Summary'!$A$3:$A$774,0))</f>
        <v>260860</v>
      </c>
      <c r="I108" s="24" t="n">
        <f aca="false">IF(ISNUMBER(E108),H108-E108,"")</f>
        <v>-235360</v>
      </c>
      <c r="J108" s="31" t="n">
        <f aca="false">IF(AND(ISNUMBER(E108),E108&gt;0),(H108-E108)/E108,"")</f>
        <v>-0.474305751481198</v>
      </c>
      <c r="K108" s="24" t="n">
        <f aca="false">IF(ISNUMBER(G108),H108-G108,"")</f>
        <v>29280</v>
      </c>
      <c r="L108" s="31" t="n">
        <f aca="false">IF(AND(ISNUMBER(G108),G108&gt;0),(H108-G108)/G108,"")</f>
        <v>0.126435788928232</v>
      </c>
      <c r="M108" s="0" t="str">
        <f aca="false">INDEX('SOC Summary'!$L$3:$L$774,MATCH($A108,'SOC Summary'!$A$3:$A$774,0))</f>
        <v>Moderate</v>
      </c>
      <c r="X108" s="26" t="n">
        <f aca="false">_xlfn.RANK.AVG(D108,$D$5:$D$112,1)</f>
        <v>5.5</v>
      </c>
      <c r="Y108" s="26" t="n">
        <f aca="false">IF(L108="","",_xlfn.RANK.AVG(L108,$L$5:$L$112,1))</f>
        <v>107</v>
      </c>
    </row>
    <row r="109" customFormat="false" ht="15" hidden="false" customHeight="true" outlineLevel="0" collapsed="false">
      <c r="A109" s="0" t="s">
        <v>936</v>
      </c>
      <c r="B109" s="0" t="str">
        <f aca="false">IFERROR(INDEX('BLS OEWS May2025'!$B$3:$B$1396,MATCH($A109,'BLS OEWS May2025'!$A$3:$A$1396,0)),"")</f>
        <v>Substitute Teachers, Short-Term</v>
      </c>
      <c r="C109" s="0" t="str">
        <f aca="false">INDEX('SOC Summary'!$D$3:$D$774,MATCH($A109,'SOC Summary'!$A$3:$A$774,0))</f>
        <v>Educational instruction</v>
      </c>
      <c r="D109" s="27" t="n">
        <f aca="false">INDEX('SOC Summary'!$H$3:$H$774,MATCH($A109,'SOC Summary'!$A$3:$A$774,0))</f>
        <v>0.17</v>
      </c>
      <c r="E109" s="24" t="n">
        <v>397200</v>
      </c>
      <c r="F109" s="24" t="n">
        <v>444530</v>
      </c>
      <c r="G109" s="24" t="n">
        <v>481300</v>
      </c>
      <c r="H109" s="24" t="n">
        <f aca="false">INDEX('SOC Summary'!$K$3:$K$774,MATCH($A109,'SOC Summary'!$A$3:$A$774,0))</f>
        <v>524770</v>
      </c>
      <c r="I109" s="24" t="n">
        <f aca="false">IF(ISNUMBER(E109),H109-E109,"")</f>
        <v>127570</v>
      </c>
      <c r="J109" s="31" t="n">
        <f aca="false">IF(AND(ISNUMBER(E109),E109&gt;0),(H109-E109)/E109,"")</f>
        <v>0.321173212487412</v>
      </c>
      <c r="K109" s="24" t="n">
        <f aca="false">IF(ISNUMBER(G109),H109-G109,"")</f>
        <v>43470</v>
      </c>
      <c r="L109" s="31" t="n">
        <f aca="false">IF(AND(ISNUMBER(G109),G109&gt;0),(H109-G109)/G109,"")</f>
        <v>0.0903178890504883</v>
      </c>
      <c r="M109" s="0" t="str">
        <f aca="false">INDEX('SOC Summary'!$L$3:$L$774,MATCH($A109,'SOC Summary'!$A$3:$A$774,0))</f>
        <v>Low</v>
      </c>
      <c r="X109" s="26" t="n">
        <f aca="false">_xlfn.RANK.AVG(D109,$D$5:$D$112,1)</f>
        <v>4</v>
      </c>
      <c r="Y109" s="26" t="n">
        <f aca="false">IF(L109="","",_xlfn.RANK.AVG(L109,$L$5:$L$112,1))</f>
        <v>100</v>
      </c>
    </row>
    <row r="110" customFormat="false" ht="15" hidden="false" customHeight="true" outlineLevel="0" collapsed="false">
      <c r="A110" s="0" t="s">
        <v>896</v>
      </c>
      <c r="B110" s="0" t="str">
        <f aca="false">IFERROR(INDEX('BLS OEWS May2025'!$B$3:$B$1396,MATCH($A110,'BLS OEWS May2025'!$A$3:$A$1396,0)),"")</f>
        <v>Preschool Teachers, Except Special Education</v>
      </c>
      <c r="C110" s="0" t="str">
        <f aca="false">INDEX('SOC Summary'!$D$3:$D$774,MATCH($A110,'SOC Summary'!$A$3:$A$774,0))</f>
        <v>Educational instruction</v>
      </c>
      <c r="D110" s="27" t="n">
        <f aca="false">INDEX('SOC Summary'!$H$3:$H$774,MATCH($A110,'SOC Summary'!$A$3:$A$774,0))</f>
        <v>0.15</v>
      </c>
      <c r="E110" s="24" t="n">
        <v>415360</v>
      </c>
      <c r="F110" s="24" t="n">
        <v>430240</v>
      </c>
      <c r="G110" s="24" t="n">
        <v>445080</v>
      </c>
      <c r="H110" s="24" t="n">
        <f aca="false">INDEX('SOC Summary'!$K$3:$K$774,MATCH($A110,'SOC Summary'!$A$3:$A$774,0))</f>
        <v>478780</v>
      </c>
      <c r="I110" s="24" t="n">
        <f aca="false">IF(ISNUMBER(E110),H110-E110,"")</f>
        <v>63420</v>
      </c>
      <c r="J110" s="31" t="n">
        <f aca="false">IF(AND(ISNUMBER(E110),E110&gt;0),(H110-E110)/E110,"")</f>
        <v>0.152686825885978</v>
      </c>
      <c r="K110" s="24" t="n">
        <f aca="false">IF(ISNUMBER(G110),H110-G110,"")</f>
        <v>33700</v>
      </c>
      <c r="L110" s="31" t="n">
        <f aca="false">IF(AND(ISNUMBER(G110),G110&gt;0),(H110-G110)/G110,"")</f>
        <v>0.0757167250831311</v>
      </c>
      <c r="M110" s="0" t="str">
        <f aca="false">INDEX('SOC Summary'!$L$3:$L$774,MATCH($A110,'SOC Summary'!$A$3:$A$774,0))</f>
        <v>Low</v>
      </c>
      <c r="X110" s="26" t="n">
        <f aca="false">_xlfn.RANK.AVG(D110,$D$5:$D$112,1)</f>
        <v>3</v>
      </c>
      <c r="Y110" s="26" t="n">
        <f aca="false">IF(L110="","",_xlfn.RANK.AVG(L110,$L$5:$L$112,1))</f>
        <v>96</v>
      </c>
    </row>
    <row r="111" customFormat="false" ht="15" hidden="false" customHeight="true" outlineLevel="0" collapsed="false">
      <c r="A111" s="0" t="s">
        <v>536</v>
      </c>
      <c r="B111" s="0" t="str">
        <f aca="false">IFERROR(INDEX('BLS OEWS May2025'!$B$3:$B$1396,MATCH($A111,'BLS OEWS May2025'!$A$3:$A$1396,0)),"")</f>
        <v>Architectural and Civil Drafters</v>
      </c>
      <c r="C111" s="0" t="str">
        <f aca="false">INDEX('SOC Summary'!$D$3:$D$774,MATCH($A111,'SOC Summary'!$A$3:$A$774,0))</f>
        <v>Engineering</v>
      </c>
      <c r="D111" s="27" t="n">
        <f aca="false">INDEX('SOC Summary'!$H$3:$H$774,MATCH($A111,'SOC Summary'!$A$3:$A$774,0))</f>
        <v>0.14</v>
      </c>
      <c r="E111" s="24" t="n">
        <v>105960</v>
      </c>
      <c r="F111" s="24" t="n">
        <v>111070</v>
      </c>
      <c r="G111" s="24" t="n">
        <v>109550</v>
      </c>
      <c r="H111" s="24" t="n">
        <f aca="false">INDEX('SOC Summary'!$K$3:$K$774,MATCH($A111,'SOC Summary'!$A$3:$A$774,0))</f>
        <v>103700</v>
      </c>
      <c r="I111" s="24" t="n">
        <f aca="false">IF(ISNUMBER(E111),H111-E111,"")</f>
        <v>-2260</v>
      </c>
      <c r="J111" s="31" t="n">
        <f aca="false">IF(AND(ISNUMBER(E111),E111&gt;0),(H111-E111)/E111,"")</f>
        <v>-0.0213288033220083</v>
      </c>
      <c r="K111" s="24" t="n">
        <f aca="false">IF(ISNUMBER(G111),H111-G111,"")</f>
        <v>-5850</v>
      </c>
      <c r="L111" s="31" t="n">
        <f aca="false">IF(AND(ISNUMBER(G111),G111&gt;0),(H111-G111)/G111,"")</f>
        <v>-0.0534002738475582</v>
      </c>
      <c r="M111" s="0" t="str">
        <f aca="false">INDEX('SOC Summary'!$L$3:$L$774,MATCH($A111,'SOC Summary'!$A$3:$A$774,0))</f>
        <v>Low</v>
      </c>
      <c r="X111" s="26" t="n">
        <f aca="false">_xlfn.RANK.AVG(D111,$D$5:$D$112,1)</f>
        <v>2</v>
      </c>
      <c r="Y111" s="26" t="n">
        <f aca="false">IF(L111="","",_xlfn.RANK.AVG(L111,$L$5:$L$112,1))</f>
        <v>10</v>
      </c>
    </row>
    <row r="112" customFormat="false" ht="15" hidden="false" customHeight="true" outlineLevel="0" collapsed="false">
      <c r="A112" s="0" t="s">
        <v>1813</v>
      </c>
      <c r="B112" s="0" t="str">
        <f aca="false">IFERROR(INDEX('BLS OEWS May2025'!$B$3:$B$1396,MATCH($A112,'BLS OEWS May2025'!$A$3:$A$1396,0)),"")</f>
        <v>Postal Service Mail Sorters, Processors, and Processing Machine Operators</v>
      </c>
      <c r="C112" s="0" t="str">
        <f aca="false">INDEX('SOC Summary'!$D$3:$D$774,MATCH($A112,'SOC Summary'!$A$3:$A$774,0))</f>
        <v>Office support</v>
      </c>
      <c r="D112" s="27" t="n">
        <f aca="false">INDEX('SOC Summary'!$H$3:$H$774,MATCH($A112,'SOC Summary'!$A$3:$A$774,0))</f>
        <v>0.12</v>
      </c>
      <c r="E112" s="24" t="n">
        <v>119530</v>
      </c>
      <c r="F112" s="24" t="n">
        <v>116540</v>
      </c>
      <c r="G112" s="24" t="n">
        <v>111930</v>
      </c>
      <c r="H112" s="24" t="n">
        <f aca="false">INDEX('SOC Summary'!$K$3:$K$774,MATCH($A112,'SOC Summary'!$A$3:$A$774,0))</f>
        <v>105200</v>
      </c>
      <c r="I112" s="24" t="n">
        <f aca="false">IF(ISNUMBER(E112),H112-E112,"")</f>
        <v>-14330</v>
      </c>
      <c r="J112" s="31" t="n">
        <f aca="false">IF(AND(ISNUMBER(E112),E112&gt;0),(H112-E112)/E112,"")</f>
        <v>-0.119886221032377</v>
      </c>
      <c r="K112" s="24" t="n">
        <f aca="false">IF(ISNUMBER(G112),H112-G112,"")</f>
        <v>-6730</v>
      </c>
      <c r="L112" s="31" t="n">
        <f aca="false">IF(AND(ISNUMBER(G112),G112&gt;0),(H112-G112)/G112,"")</f>
        <v>-0.0601268650049138</v>
      </c>
      <c r="M112" s="0" t="str">
        <f aca="false">INDEX('SOC Summary'!$L$3:$L$774,MATCH($A112,'SOC Summary'!$A$3:$A$774,0))</f>
        <v>Low</v>
      </c>
      <c r="X112" s="26" t="n">
        <f aca="false">_xlfn.RANK.AVG(D112,$D$5:$D$112,1)</f>
        <v>1</v>
      </c>
      <c r="Y112" s="26" t="n">
        <f aca="false">IF(L112="","",_xlfn.RANK.AVG(L112,$L$5:$L$112,1))</f>
        <v>5</v>
      </c>
    </row>
  </sheetData>
  <autoFilter ref="A4:M112">
    <sortState ref="A5:M112">
      <sortCondition ref="D5:D112" descending="1" customList=""/>
    </sortState>
  </autoFilter>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2026-05-31T20:30:48Z</dcterms:created>
  <dc:creator>openpyxl</dc:creator>
  <dc:description/>
  <dc:language>en-US</dc:language>
  <cp:lastModifiedBy/>
  <dcterms:modified xsi:type="dcterms:W3CDTF">2026-06-06T16:46:59Z</dcterms:modified>
  <cp:revision>9</cp:revision>
  <dc:subject/>
  <dc:title/>
</cp:coreProperties>
</file>

<file path=docProps/custom.xml><?xml version="1.0" encoding="utf-8"?>
<Properties xmlns="http://schemas.openxmlformats.org/officeDocument/2006/custom-properties" xmlns:vt="http://schemas.openxmlformats.org/officeDocument/2006/docPropsVTypes"/>
</file>